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6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PROJECTS'!$A$7:$M$91</definedName>
    <definedName name="_xlnm._FilterDatabase" localSheetId="2" hidden="1">'DEBT SERVICE'!$A$7:$M$21</definedName>
    <definedName name="_xlnm._FilterDatabase" localSheetId="0" hidden="1">'GENERAL FUND'!$A$7:$M$494</definedName>
    <definedName name="_xlnm._FilterDatabase" localSheetId="4" hidden="1">'SCHOOL NUTRITION'!$A$7:$M$76</definedName>
    <definedName name="_xlnm._FilterDatabase" localSheetId="1" hidden="1">'SPECIAL REVENUE'!$A$7:$M$472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76" i="5" l="1"/>
  <c r="F76" i="5"/>
  <c r="G76" i="5"/>
  <c r="H76" i="5"/>
  <c r="I76" i="5"/>
  <c r="J76" i="5"/>
  <c r="E32" i="5"/>
  <c r="F32" i="5"/>
  <c r="G32" i="5"/>
  <c r="H32" i="5"/>
  <c r="I32" i="5"/>
  <c r="J32" i="5"/>
  <c r="D76" i="5"/>
  <c r="D32" i="5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M51" i="5"/>
  <c r="L51" i="5"/>
  <c r="K51" i="5"/>
  <c r="I51" i="5"/>
  <c r="J51" i="5" s="1"/>
  <c r="M50" i="5"/>
  <c r="L50" i="5"/>
  <c r="K50" i="5"/>
  <c r="I50" i="5"/>
  <c r="J50" i="5" s="1"/>
  <c r="I49" i="5"/>
  <c r="J49" i="5" s="1"/>
  <c r="K49" i="5" s="1"/>
  <c r="I48" i="5"/>
  <c r="J48" i="5" s="1"/>
  <c r="K48" i="5" s="1"/>
  <c r="M47" i="5"/>
  <c r="L47" i="5"/>
  <c r="K47" i="5"/>
  <c r="I47" i="5"/>
  <c r="J47" i="5" s="1"/>
  <c r="M46" i="5"/>
  <c r="L46" i="5"/>
  <c r="K46" i="5"/>
  <c r="I46" i="5"/>
  <c r="J46" i="5" s="1"/>
  <c r="I45" i="5"/>
  <c r="J45" i="5" s="1"/>
  <c r="K45" i="5" s="1"/>
  <c r="M44" i="5"/>
  <c r="L44" i="5"/>
  <c r="K44" i="5"/>
  <c r="I44" i="5"/>
  <c r="J44" i="5" s="1"/>
  <c r="M43" i="5"/>
  <c r="L43" i="5"/>
  <c r="K43" i="5"/>
  <c r="I43" i="5"/>
  <c r="J43" i="5" s="1"/>
  <c r="M42" i="5"/>
  <c r="L42" i="5"/>
  <c r="K42" i="5"/>
  <c r="I42" i="5"/>
  <c r="J42" i="5" s="1"/>
  <c r="M41" i="5"/>
  <c r="L41" i="5"/>
  <c r="K41" i="5"/>
  <c r="J41" i="5"/>
  <c r="I41" i="5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I37" i="5"/>
  <c r="J37" i="5" s="1"/>
  <c r="K37" i="5" s="1"/>
  <c r="I36" i="5"/>
  <c r="J36" i="5" s="1"/>
  <c r="K36" i="5" s="1"/>
  <c r="M35" i="5"/>
  <c r="L35" i="5"/>
  <c r="K35" i="5"/>
  <c r="I35" i="5"/>
  <c r="J35" i="5" s="1"/>
  <c r="I22" i="5"/>
  <c r="J22" i="5" s="1"/>
  <c r="K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I16" i="5"/>
  <c r="J16" i="5" s="1"/>
  <c r="K16" i="5" s="1"/>
  <c r="I15" i="5"/>
  <c r="J15" i="5" s="1"/>
  <c r="K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E91" i="4"/>
  <c r="F91" i="4"/>
  <c r="G91" i="4"/>
  <c r="H91" i="4"/>
  <c r="D91" i="4"/>
  <c r="E25" i="4"/>
  <c r="F25" i="4"/>
  <c r="G25" i="4"/>
  <c r="H25" i="4"/>
  <c r="D25" i="4"/>
  <c r="M89" i="4"/>
  <c r="L89" i="4"/>
  <c r="K89" i="4"/>
  <c r="I89" i="4"/>
  <c r="J89" i="4" s="1"/>
  <c r="M88" i="4"/>
  <c r="L88" i="4"/>
  <c r="K88" i="4"/>
  <c r="I88" i="4"/>
  <c r="J88" i="4" s="1"/>
  <c r="M87" i="4"/>
  <c r="L87" i="4"/>
  <c r="K87" i="4"/>
  <c r="I87" i="4"/>
  <c r="J87" i="4" s="1"/>
  <c r="M86" i="4"/>
  <c r="L86" i="4"/>
  <c r="K86" i="4"/>
  <c r="I86" i="4"/>
  <c r="J86" i="4" s="1"/>
  <c r="I85" i="4"/>
  <c r="J85" i="4" s="1"/>
  <c r="K85" i="4" s="1"/>
  <c r="I84" i="4"/>
  <c r="J84" i="4" s="1"/>
  <c r="K84" i="4" s="1"/>
  <c r="I83" i="4"/>
  <c r="J83" i="4" s="1"/>
  <c r="K83" i="4" s="1"/>
  <c r="M82" i="4"/>
  <c r="L82" i="4"/>
  <c r="K82" i="4"/>
  <c r="I82" i="4"/>
  <c r="J82" i="4" s="1"/>
  <c r="M81" i="4"/>
  <c r="L81" i="4"/>
  <c r="K81" i="4"/>
  <c r="I81" i="4"/>
  <c r="J81" i="4" s="1"/>
  <c r="M80" i="4"/>
  <c r="L80" i="4"/>
  <c r="K80" i="4"/>
  <c r="I80" i="4"/>
  <c r="J80" i="4" s="1"/>
  <c r="M79" i="4"/>
  <c r="L79" i="4"/>
  <c r="K79" i="4"/>
  <c r="I79" i="4"/>
  <c r="J79" i="4" s="1"/>
  <c r="M78" i="4"/>
  <c r="L78" i="4"/>
  <c r="K78" i="4"/>
  <c r="I78" i="4"/>
  <c r="J78" i="4" s="1"/>
  <c r="M77" i="4"/>
  <c r="L77" i="4"/>
  <c r="K77" i="4"/>
  <c r="I77" i="4"/>
  <c r="J77" i="4" s="1"/>
  <c r="M76" i="4"/>
  <c r="L76" i="4"/>
  <c r="K76" i="4"/>
  <c r="I76" i="4"/>
  <c r="J76" i="4" s="1"/>
  <c r="I75" i="4"/>
  <c r="J75" i="4" s="1"/>
  <c r="K75" i="4" s="1"/>
  <c r="M74" i="4"/>
  <c r="L74" i="4"/>
  <c r="K74" i="4"/>
  <c r="I74" i="4"/>
  <c r="J74" i="4" s="1"/>
  <c r="I73" i="4"/>
  <c r="J73" i="4" s="1"/>
  <c r="K73" i="4" s="1"/>
  <c r="I72" i="4"/>
  <c r="J72" i="4" s="1"/>
  <c r="K72" i="4" s="1"/>
  <c r="I71" i="4"/>
  <c r="J71" i="4" s="1"/>
  <c r="K71" i="4" s="1"/>
  <c r="M70" i="4"/>
  <c r="L70" i="4"/>
  <c r="K70" i="4"/>
  <c r="I70" i="4"/>
  <c r="J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M66" i="4"/>
  <c r="L66" i="4"/>
  <c r="K66" i="4"/>
  <c r="I66" i="4"/>
  <c r="J66" i="4" s="1"/>
  <c r="M41" i="4"/>
  <c r="L41" i="4"/>
  <c r="K41" i="4"/>
  <c r="I41" i="4"/>
  <c r="J41" i="4" s="1"/>
  <c r="I40" i="4"/>
  <c r="J40" i="4" s="1"/>
  <c r="K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M36" i="4"/>
  <c r="L36" i="4"/>
  <c r="K36" i="4"/>
  <c r="I36" i="4"/>
  <c r="J36" i="4" s="1"/>
  <c r="M35" i="4"/>
  <c r="L35" i="4"/>
  <c r="K35" i="4"/>
  <c r="I35" i="4"/>
  <c r="J35" i="4" s="1"/>
  <c r="I34" i="4"/>
  <c r="J34" i="4" s="1"/>
  <c r="K34" i="4" s="1"/>
  <c r="M33" i="4"/>
  <c r="L33" i="4"/>
  <c r="K33" i="4"/>
  <c r="I33" i="4"/>
  <c r="J33" i="4" s="1"/>
  <c r="I32" i="4"/>
  <c r="J32" i="4" s="1"/>
  <c r="K32" i="4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M15" i="4"/>
  <c r="L15" i="4"/>
  <c r="K15" i="4"/>
  <c r="I15" i="4"/>
  <c r="J15" i="4" s="1"/>
  <c r="M14" i="4"/>
  <c r="L14" i="4"/>
  <c r="K14" i="4"/>
  <c r="I14" i="4"/>
  <c r="J14" i="4" s="1"/>
  <c r="I13" i="4"/>
  <c r="J13" i="4" s="1"/>
  <c r="K13" i="4" s="1"/>
  <c r="I12" i="4"/>
  <c r="J12" i="4" s="1"/>
  <c r="K12" i="4" s="1"/>
  <c r="I11" i="4"/>
  <c r="J11" i="4" s="1"/>
  <c r="K11" i="4" s="1"/>
  <c r="M10" i="4"/>
  <c r="L10" i="4"/>
  <c r="K10" i="4"/>
  <c r="I10" i="4"/>
  <c r="J10" i="4" s="1"/>
  <c r="I25" i="4" l="1"/>
  <c r="J25" i="4"/>
  <c r="E42" i="2" l="1"/>
  <c r="F42" i="2"/>
  <c r="G42" i="2"/>
  <c r="H42" i="2"/>
  <c r="E472" i="2"/>
  <c r="F472" i="2"/>
  <c r="G472" i="2"/>
  <c r="H472" i="2"/>
  <c r="D472" i="2"/>
  <c r="D42" i="2"/>
  <c r="M339" i="2"/>
  <c r="L339" i="2"/>
  <c r="K339" i="2"/>
  <c r="I339" i="2"/>
  <c r="J339" i="2" s="1"/>
  <c r="I338" i="2"/>
  <c r="J338" i="2" s="1"/>
  <c r="K338" i="2" s="1"/>
  <c r="I337" i="2"/>
  <c r="J337" i="2" s="1"/>
  <c r="K337" i="2" s="1"/>
  <c r="M336" i="2"/>
  <c r="L336" i="2"/>
  <c r="K336" i="2"/>
  <c r="I336" i="2"/>
  <c r="J336" i="2" s="1"/>
  <c r="I335" i="2"/>
  <c r="J335" i="2" s="1"/>
  <c r="K335" i="2" s="1"/>
  <c r="M334" i="2"/>
  <c r="L334" i="2"/>
  <c r="K334" i="2"/>
  <c r="I334" i="2"/>
  <c r="J334" i="2" s="1"/>
  <c r="I333" i="2"/>
  <c r="J333" i="2" s="1"/>
  <c r="K333" i="2" s="1"/>
  <c r="M332" i="2"/>
  <c r="L332" i="2"/>
  <c r="K332" i="2"/>
  <c r="I332" i="2"/>
  <c r="J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M327" i="2"/>
  <c r="L327" i="2"/>
  <c r="K327" i="2"/>
  <c r="I327" i="2"/>
  <c r="J327" i="2" s="1"/>
  <c r="M326" i="2"/>
  <c r="L326" i="2"/>
  <c r="K326" i="2"/>
  <c r="I326" i="2"/>
  <c r="J326" i="2" s="1"/>
  <c r="M325" i="2"/>
  <c r="L325" i="2"/>
  <c r="K325" i="2"/>
  <c r="I325" i="2"/>
  <c r="J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M320" i="2"/>
  <c r="L320" i="2"/>
  <c r="K320" i="2"/>
  <c r="I320" i="2"/>
  <c r="J320" i="2" s="1"/>
  <c r="M319" i="2"/>
  <c r="L319" i="2"/>
  <c r="K319" i="2"/>
  <c r="I319" i="2"/>
  <c r="J319" i="2" s="1"/>
  <c r="I318" i="2"/>
  <c r="J318" i="2" s="1"/>
  <c r="K318" i="2" s="1"/>
  <c r="M317" i="2"/>
  <c r="L317" i="2"/>
  <c r="K317" i="2"/>
  <c r="I317" i="2"/>
  <c r="J317" i="2" s="1"/>
  <c r="M316" i="2"/>
  <c r="L316" i="2"/>
  <c r="K316" i="2"/>
  <c r="I316" i="2"/>
  <c r="J316" i="2" s="1"/>
  <c r="I315" i="2"/>
  <c r="J315" i="2" s="1"/>
  <c r="K315" i="2" s="1"/>
  <c r="M314" i="2"/>
  <c r="L314" i="2"/>
  <c r="K314" i="2"/>
  <c r="I314" i="2"/>
  <c r="J314" i="2" s="1"/>
  <c r="M313" i="2"/>
  <c r="L313" i="2"/>
  <c r="K313" i="2"/>
  <c r="I313" i="2"/>
  <c r="J313" i="2" s="1"/>
  <c r="I312" i="2"/>
  <c r="J312" i="2" s="1"/>
  <c r="K312" i="2" s="1"/>
  <c r="I311" i="2"/>
  <c r="J311" i="2" s="1"/>
  <c r="K311" i="2" s="1"/>
  <c r="I310" i="2"/>
  <c r="J310" i="2" s="1"/>
  <c r="K310" i="2" s="1"/>
  <c r="I309" i="2"/>
  <c r="J309" i="2" s="1"/>
  <c r="K309" i="2" s="1"/>
  <c r="I308" i="2"/>
  <c r="J308" i="2" s="1"/>
  <c r="K308" i="2" s="1"/>
  <c r="I307" i="2"/>
  <c r="J307" i="2" s="1"/>
  <c r="K307" i="2" s="1"/>
  <c r="I306" i="2"/>
  <c r="J306" i="2" s="1"/>
  <c r="K306" i="2" s="1"/>
  <c r="M305" i="2"/>
  <c r="L305" i="2"/>
  <c r="K305" i="2"/>
  <c r="I305" i="2"/>
  <c r="J305" i="2" s="1"/>
  <c r="M304" i="2"/>
  <c r="L304" i="2"/>
  <c r="K304" i="2"/>
  <c r="I304" i="2"/>
  <c r="J304" i="2" s="1"/>
  <c r="I303" i="2"/>
  <c r="J303" i="2" s="1"/>
  <c r="K303" i="2" s="1"/>
  <c r="I302" i="2"/>
  <c r="J302" i="2" s="1"/>
  <c r="K302" i="2" s="1"/>
  <c r="I301" i="2"/>
  <c r="J301" i="2" s="1"/>
  <c r="K301" i="2" s="1"/>
  <c r="M300" i="2"/>
  <c r="L300" i="2"/>
  <c r="K300" i="2"/>
  <c r="I300" i="2"/>
  <c r="J300" i="2" s="1"/>
  <c r="M299" i="2"/>
  <c r="L299" i="2"/>
  <c r="K299" i="2"/>
  <c r="I299" i="2"/>
  <c r="J299" i="2" s="1"/>
  <c r="M298" i="2"/>
  <c r="L298" i="2"/>
  <c r="K298" i="2"/>
  <c r="I298" i="2"/>
  <c r="J298" i="2" s="1"/>
  <c r="M297" i="2"/>
  <c r="L297" i="2"/>
  <c r="K297" i="2"/>
  <c r="I297" i="2"/>
  <c r="J297" i="2" s="1"/>
  <c r="I296" i="2"/>
  <c r="J296" i="2" s="1"/>
  <c r="K296" i="2" s="1"/>
  <c r="M295" i="2"/>
  <c r="L295" i="2"/>
  <c r="K295" i="2"/>
  <c r="I295" i="2"/>
  <c r="J295" i="2" s="1"/>
  <c r="I294" i="2"/>
  <c r="J294" i="2" s="1"/>
  <c r="K294" i="2" s="1"/>
  <c r="M293" i="2"/>
  <c r="L293" i="2"/>
  <c r="K293" i="2"/>
  <c r="I293" i="2"/>
  <c r="J293" i="2" s="1"/>
  <c r="M292" i="2"/>
  <c r="L292" i="2"/>
  <c r="K292" i="2"/>
  <c r="I292" i="2"/>
  <c r="J292" i="2" s="1"/>
  <c r="I291" i="2"/>
  <c r="J291" i="2" s="1"/>
  <c r="K291" i="2" s="1"/>
  <c r="M290" i="2"/>
  <c r="L290" i="2"/>
  <c r="K290" i="2"/>
  <c r="I290" i="2"/>
  <c r="J290" i="2" s="1"/>
  <c r="M289" i="2"/>
  <c r="L289" i="2"/>
  <c r="K289" i="2"/>
  <c r="I289" i="2"/>
  <c r="J289" i="2" s="1"/>
  <c r="M288" i="2"/>
  <c r="L288" i="2"/>
  <c r="K288" i="2"/>
  <c r="I288" i="2"/>
  <c r="J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M278" i="2"/>
  <c r="L278" i="2"/>
  <c r="K278" i="2"/>
  <c r="I278" i="2"/>
  <c r="J278" i="2" s="1"/>
  <c r="I277" i="2"/>
  <c r="J277" i="2" s="1"/>
  <c r="K277" i="2" s="1"/>
  <c r="I276" i="2"/>
  <c r="J276" i="2" s="1"/>
  <c r="K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M272" i="2"/>
  <c r="L272" i="2"/>
  <c r="K272" i="2"/>
  <c r="I272" i="2"/>
  <c r="J272" i="2" s="1"/>
  <c r="M271" i="2"/>
  <c r="L271" i="2"/>
  <c r="K271" i="2"/>
  <c r="I271" i="2"/>
  <c r="J271" i="2" s="1"/>
  <c r="M270" i="2"/>
  <c r="L270" i="2"/>
  <c r="K270" i="2"/>
  <c r="I270" i="2"/>
  <c r="J270" i="2" s="1"/>
  <c r="M269" i="2"/>
  <c r="L269" i="2"/>
  <c r="K269" i="2"/>
  <c r="I269" i="2"/>
  <c r="J269" i="2" s="1"/>
  <c r="I268" i="2"/>
  <c r="J268" i="2" s="1"/>
  <c r="K268" i="2" s="1"/>
  <c r="M267" i="2"/>
  <c r="L267" i="2"/>
  <c r="K267" i="2"/>
  <c r="I267" i="2"/>
  <c r="J267" i="2" s="1"/>
  <c r="M266" i="2"/>
  <c r="L266" i="2"/>
  <c r="K266" i="2"/>
  <c r="I266" i="2"/>
  <c r="J266" i="2" s="1"/>
  <c r="M265" i="2"/>
  <c r="L265" i="2"/>
  <c r="K265" i="2"/>
  <c r="I265" i="2"/>
  <c r="J265" i="2" s="1"/>
  <c r="M264" i="2"/>
  <c r="L264" i="2"/>
  <c r="K264" i="2"/>
  <c r="I264" i="2"/>
  <c r="J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M254" i="2"/>
  <c r="L254" i="2"/>
  <c r="K254" i="2"/>
  <c r="I254" i="2"/>
  <c r="J254" i="2" s="1"/>
  <c r="M253" i="2"/>
  <c r="L253" i="2"/>
  <c r="K253" i="2"/>
  <c r="I253" i="2"/>
  <c r="J253" i="2" s="1"/>
  <c r="M252" i="2"/>
  <c r="L252" i="2"/>
  <c r="K252" i="2"/>
  <c r="I252" i="2"/>
  <c r="J252" i="2" s="1"/>
  <c r="M251" i="2"/>
  <c r="L251" i="2"/>
  <c r="K251" i="2"/>
  <c r="I251" i="2"/>
  <c r="J251" i="2" s="1"/>
  <c r="I250" i="2"/>
  <c r="J250" i="2" s="1"/>
  <c r="K250" i="2" s="1"/>
  <c r="M249" i="2"/>
  <c r="L249" i="2"/>
  <c r="K249" i="2"/>
  <c r="I249" i="2"/>
  <c r="J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L243" i="2"/>
  <c r="K243" i="2"/>
  <c r="I243" i="2"/>
  <c r="J243" i="2" s="1"/>
  <c r="I242" i="2"/>
  <c r="J242" i="2" s="1"/>
  <c r="K242" i="2" s="1"/>
  <c r="I241" i="2"/>
  <c r="J241" i="2" s="1"/>
  <c r="K241" i="2" s="1"/>
  <c r="I240" i="2"/>
  <c r="J240" i="2" s="1"/>
  <c r="K240" i="2" s="1"/>
  <c r="M239" i="2"/>
  <c r="L239" i="2"/>
  <c r="K239" i="2"/>
  <c r="I239" i="2"/>
  <c r="J239" i="2" s="1"/>
  <c r="I238" i="2"/>
  <c r="J238" i="2" s="1"/>
  <c r="K238" i="2" s="1"/>
  <c r="M237" i="2"/>
  <c r="L237" i="2"/>
  <c r="K237" i="2"/>
  <c r="I237" i="2"/>
  <c r="J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M230" i="2"/>
  <c r="L230" i="2"/>
  <c r="K230" i="2"/>
  <c r="I230" i="2"/>
  <c r="J230" i="2" s="1"/>
  <c r="I229" i="2"/>
  <c r="J229" i="2" s="1"/>
  <c r="K229" i="2" s="1"/>
  <c r="I228" i="2"/>
  <c r="J228" i="2" s="1"/>
  <c r="K228" i="2" s="1"/>
  <c r="I227" i="2"/>
  <c r="J227" i="2" s="1"/>
  <c r="K227" i="2" s="1"/>
  <c r="M226" i="2"/>
  <c r="L226" i="2"/>
  <c r="K226" i="2"/>
  <c r="I226" i="2"/>
  <c r="J226" i="2" s="1"/>
  <c r="M225" i="2"/>
  <c r="L225" i="2"/>
  <c r="K225" i="2"/>
  <c r="I225" i="2"/>
  <c r="J225" i="2" s="1"/>
  <c r="M224" i="2"/>
  <c r="L224" i="2"/>
  <c r="K224" i="2"/>
  <c r="I224" i="2"/>
  <c r="J224" i="2" s="1"/>
  <c r="I223" i="2"/>
  <c r="J223" i="2" s="1"/>
  <c r="K223" i="2" s="1"/>
  <c r="M222" i="2"/>
  <c r="L222" i="2"/>
  <c r="K222" i="2"/>
  <c r="I222" i="2"/>
  <c r="J222" i="2" s="1"/>
  <c r="M221" i="2"/>
  <c r="L221" i="2"/>
  <c r="K221" i="2"/>
  <c r="I221" i="2"/>
  <c r="J221" i="2" s="1"/>
  <c r="M220" i="2"/>
  <c r="L220" i="2"/>
  <c r="K220" i="2"/>
  <c r="I220" i="2"/>
  <c r="J220" i="2" s="1"/>
  <c r="M219" i="2"/>
  <c r="L219" i="2"/>
  <c r="K219" i="2"/>
  <c r="I219" i="2"/>
  <c r="J219" i="2" s="1"/>
  <c r="M218" i="2"/>
  <c r="L218" i="2"/>
  <c r="K218" i="2"/>
  <c r="I218" i="2"/>
  <c r="J218" i="2" s="1"/>
  <c r="I217" i="2"/>
  <c r="J217" i="2" s="1"/>
  <c r="K217" i="2" s="1"/>
  <c r="I216" i="2"/>
  <c r="J216" i="2" s="1"/>
  <c r="K216" i="2" s="1"/>
  <c r="M215" i="2"/>
  <c r="L215" i="2"/>
  <c r="K215" i="2"/>
  <c r="I215" i="2"/>
  <c r="J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M209" i="2"/>
  <c r="L209" i="2"/>
  <c r="K209" i="2"/>
  <c r="I209" i="2"/>
  <c r="J209" i="2" s="1"/>
  <c r="I208" i="2"/>
  <c r="J208" i="2" s="1"/>
  <c r="K208" i="2" s="1"/>
  <c r="I207" i="2"/>
  <c r="J207" i="2" s="1"/>
  <c r="K207" i="2" s="1"/>
  <c r="M206" i="2"/>
  <c r="L206" i="2"/>
  <c r="K206" i="2"/>
  <c r="I206" i="2"/>
  <c r="J206" i="2" s="1"/>
  <c r="I205" i="2"/>
  <c r="J205" i="2" s="1"/>
  <c r="K205" i="2" s="1"/>
  <c r="M204" i="2"/>
  <c r="L204" i="2"/>
  <c r="K204" i="2"/>
  <c r="I204" i="2"/>
  <c r="J204" i="2" s="1"/>
  <c r="I203" i="2"/>
  <c r="J203" i="2" s="1"/>
  <c r="K203" i="2" s="1"/>
  <c r="M202" i="2"/>
  <c r="L202" i="2"/>
  <c r="K202" i="2"/>
  <c r="I202" i="2"/>
  <c r="J202" i="2" s="1"/>
  <c r="I201" i="2"/>
  <c r="J201" i="2" s="1"/>
  <c r="K201" i="2" s="1"/>
  <c r="I200" i="2"/>
  <c r="J200" i="2" s="1"/>
  <c r="K200" i="2" s="1"/>
  <c r="M199" i="2"/>
  <c r="L199" i="2"/>
  <c r="K199" i="2"/>
  <c r="I199" i="2"/>
  <c r="J199" i="2" s="1"/>
  <c r="I198" i="2"/>
  <c r="J198" i="2" s="1"/>
  <c r="K198" i="2" s="1"/>
  <c r="I197" i="2"/>
  <c r="J197" i="2" s="1"/>
  <c r="K197" i="2" s="1"/>
  <c r="M196" i="2"/>
  <c r="L196" i="2"/>
  <c r="K196" i="2"/>
  <c r="I196" i="2"/>
  <c r="J196" i="2" s="1"/>
  <c r="I195" i="2"/>
  <c r="J195" i="2" s="1"/>
  <c r="K195" i="2" s="1"/>
  <c r="I194" i="2"/>
  <c r="J194" i="2" s="1"/>
  <c r="K194" i="2" s="1"/>
  <c r="M193" i="2"/>
  <c r="L193" i="2"/>
  <c r="K193" i="2"/>
  <c r="I193" i="2"/>
  <c r="J193" i="2" s="1"/>
  <c r="M192" i="2"/>
  <c r="L192" i="2"/>
  <c r="K192" i="2"/>
  <c r="I192" i="2"/>
  <c r="J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M183" i="2"/>
  <c r="L183" i="2"/>
  <c r="K183" i="2"/>
  <c r="I183" i="2"/>
  <c r="J183" i="2" s="1"/>
  <c r="I182" i="2"/>
  <c r="J182" i="2" s="1"/>
  <c r="K182" i="2" s="1"/>
  <c r="I181" i="2"/>
  <c r="J181" i="2" s="1"/>
  <c r="K181" i="2" s="1"/>
  <c r="I180" i="2"/>
  <c r="J180" i="2" s="1"/>
  <c r="K180" i="2" s="1"/>
  <c r="M179" i="2"/>
  <c r="L179" i="2"/>
  <c r="K179" i="2"/>
  <c r="I179" i="2"/>
  <c r="J179" i="2" s="1"/>
  <c r="I178" i="2"/>
  <c r="J178" i="2" s="1"/>
  <c r="K178" i="2" s="1"/>
  <c r="M177" i="2"/>
  <c r="L177" i="2"/>
  <c r="K177" i="2"/>
  <c r="I177" i="2"/>
  <c r="J177" i="2" s="1"/>
  <c r="I176" i="2"/>
  <c r="J176" i="2" s="1"/>
  <c r="K176" i="2" s="1"/>
  <c r="I175" i="2"/>
  <c r="J175" i="2" s="1"/>
  <c r="K175" i="2" s="1"/>
  <c r="I174" i="2"/>
  <c r="J174" i="2" s="1"/>
  <c r="K174" i="2" s="1"/>
  <c r="M173" i="2"/>
  <c r="L173" i="2"/>
  <c r="K173" i="2"/>
  <c r="I173" i="2"/>
  <c r="J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M167" i="2"/>
  <c r="L167" i="2"/>
  <c r="K167" i="2"/>
  <c r="I167" i="2"/>
  <c r="J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M162" i="2"/>
  <c r="L162" i="2"/>
  <c r="K162" i="2"/>
  <c r="I162" i="2"/>
  <c r="J162" i="2" s="1"/>
  <c r="I161" i="2"/>
  <c r="J161" i="2" s="1"/>
  <c r="K161" i="2" s="1"/>
  <c r="M160" i="2"/>
  <c r="L160" i="2"/>
  <c r="K160" i="2"/>
  <c r="I160" i="2"/>
  <c r="J160" i="2" s="1"/>
  <c r="M159" i="2"/>
  <c r="L159" i="2"/>
  <c r="K159" i="2"/>
  <c r="I159" i="2"/>
  <c r="J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M150" i="2"/>
  <c r="L150" i="2"/>
  <c r="K150" i="2"/>
  <c r="I150" i="2"/>
  <c r="J150" i="2" s="1"/>
  <c r="I149" i="2"/>
  <c r="J149" i="2" s="1"/>
  <c r="K149" i="2" s="1"/>
  <c r="M148" i="2"/>
  <c r="L148" i="2"/>
  <c r="K148" i="2"/>
  <c r="I148" i="2"/>
  <c r="J148" i="2" s="1"/>
  <c r="I147" i="2"/>
  <c r="J147" i="2" s="1"/>
  <c r="K147" i="2" s="1"/>
  <c r="I146" i="2"/>
  <c r="J146" i="2" s="1"/>
  <c r="K146" i="2" s="1"/>
  <c r="M145" i="2"/>
  <c r="L145" i="2"/>
  <c r="K145" i="2"/>
  <c r="I145" i="2"/>
  <c r="J145" i="2" s="1"/>
  <c r="I144" i="2"/>
  <c r="J144" i="2" s="1"/>
  <c r="K144" i="2" s="1"/>
  <c r="M143" i="2"/>
  <c r="L143" i="2"/>
  <c r="K143" i="2"/>
  <c r="I143" i="2"/>
  <c r="J143" i="2" s="1"/>
  <c r="I142" i="2"/>
  <c r="J142" i="2" s="1"/>
  <c r="K142" i="2" s="1"/>
  <c r="M141" i="2"/>
  <c r="L141" i="2"/>
  <c r="K141" i="2"/>
  <c r="I141" i="2"/>
  <c r="J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M136" i="2"/>
  <c r="L136" i="2"/>
  <c r="K136" i="2"/>
  <c r="I136" i="2"/>
  <c r="J136" i="2" s="1"/>
  <c r="M135" i="2"/>
  <c r="L135" i="2"/>
  <c r="K135" i="2"/>
  <c r="I135" i="2"/>
  <c r="J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M127" i="2"/>
  <c r="L127" i="2"/>
  <c r="K127" i="2"/>
  <c r="I127" i="2"/>
  <c r="J127" i="2" s="1"/>
  <c r="I126" i="2"/>
  <c r="J126" i="2" s="1"/>
  <c r="K126" i="2" s="1"/>
  <c r="I125" i="2"/>
  <c r="J125" i="2" s="1"/>
  <c r="K125" i="2" s="1"/>
  <c r="M124" i="2"/>
  <c r="L124" i="2"/>
  <c r="K124" i="2"/>
  <c r="I124" i="2"/>
  <c r="J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M118" i="2"/>
  <c r="L118" i="2"/>
  <c r="K118" i="2"/>
  <c r="I118" i="2"/>
  <c r="J118" i="2" s="1"/>
  <c r="I117" i="2"/>
  <c r="J117" i="2" s="1"/>
  <c r="K117" i="2" s="1"/>
  <c r="I116" i="2"/>
  <c r="J116" i="2" s="1"/>
  <c r="K116" i="2" s="1"/>
  <c r="M115" i="2"/>
  <c r="L115" i="2"/>
  <c r="K115" i="2"/>
  <c r="I115" i="2"/>
  <c r="J115" i="2" s="1"/>
  <c r="M114" i="2"/>
  <c r="L114" i="2"/>
  <c r="K114" i="2"/>
  <c r="I114" i="2"/>
  <c r="J114" i="2" s="1"/>
  <c r="M113" i="2"/>
  <c r="L113" i="2"/>
  <c r="K113" i="2"/>
  <c r="I113" i="2"/>
  <c r="J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M108" i="2"/>
  <c r="L108" i="2"/>
  <c r="K108" i="2"/>
  <c r="I108" i="2"/>
  <c r="J108" i="2" s="1"/>
  <c r="I107" i="2"/>
  <c r="J107" i="2" s="1"/>
  <c r="K107" i="2" s="1"/>
  <c r="M106" i="2"/>
  <c r="L106" i="2"/>
  <c r="K106" i="2"/>
  <c r="I106" i="2"/>
  <c r="J106" i="2" s="1"/>
  <c r="I105" i="2"/>
  <c r="J105" i="2" s="1"/>
  <c r="K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L102" i="2"/>
  <c r="K102" i="2"/>
  <c r="I102" i="2"/>
  <c r="J102" i="2" s="1"/>
  <c r="M101" i="2"/>
  <c r="L101" i="2"/>
  <c r="K101" i="2"/>
  <c r="I101" i="2"/>
  <c r="J101" i="2" s="1"/>
  <c r="I100" i="2"/>
  <c r="J100" i="2" s="1"/>
  <c r="K100" i="2" s="1"/>
  <c r="M99" i="2"/>
  <c r="L99" i="2"/>
  <c r="K99" i="2"/>
  <c r="I99" i="2"/>
  <c r="J99" i="2" s="1"/>
  <c r="M98" i="2"/>
  <c r="L98" i="2"/>
  <c r="K98" i="2"/>
  <c r="I98" i="2"/>
  <c r="J98" i="2" s="1"/>
  <c r="M97" i="2"/>
  <c r="L97" i="2"/>
  <c r="K97" i="2"/>
  <c r="I97" i="2"/>
  <c r="J97" i="2" s="1"/>
  <c r="I96" i="2"/>
  <c r="J96" i="2" s="1"/>
  <c r="K96" i="2" s="1"/>
  <c r="M95" i="2"/>
  <c r="L95" i="2"/>
  <c r="K95" i="2"/>
  <c r="I95" i="2"/>
  <c r="J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M80" i="2"/>
  <c r="L80" i="2"/>
  <c r="K80" i="2"/>
  <c r="I80" i="2"/>
  <c r="J80" i="2" s="1"/>
  <c r="M79" i="2"/>
  <c r="L79" i="2"/>
  <c r="K79" i="2"/>
  <c r="I79" i="2"/>
  <c r="J79" i="2" s="1"/>
  <c r="I78" i="2"/>
  <c r="J78" i="2" s="1"/>
  <c r="K78" i="2" s="1"/>
  <c r="I77" i="2"/>
  <c r="J77" i="2" s="1"/>
  <c r="K77" i="2" s="1"/>
  <c r="M76" i="2"/>
  <c r="L76" i="2"/>
  <c r="K76" i="2"/>
  <c r="I76" i="2"/>
  <c r="J76" i="2" s="1"/>
  <c r="M75" i="2"/>
  <c r="L75" i="2"/>
  <c r="K75" i="2"/>
  <c r="I75" i="2"/>
  <c r="J75" i="2" s="1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I10" i="2"/>
  <c r="J10" i="2" s="1"/>
  <c r="K10" i="2" s="1"/>
  <c r="M9" i="2"/>
  <c r="L9" i="2"/>
  <c r="K9" i="2"/>
  <c r="I9" i="2"/>
  <c r="J9" i="2" s="1"/>
  <c r="E494" i="1"/>
  <c r="F494" i="1"/>
  <c r="G494" i="1"/>
  <c r="H494" i="1"/>
  <c r="D494" i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K434" i="1"/>
  <c r="I434" i="1"/>
  <c r="J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K427" i="1"/>
  <c r="I427" i="1"/>
  <c r="J427" i="1" s="1"/>
  <c r="M426" i="1"/>
  <c r="L426" i="1"/>
  <c r="K426" i="1"/>
  <c r="I426" i="1"/>
  <c r="J426" i="1" s="1"/>
  <c r="M425" i="1"/>
  <c r="L425" i="1"/>
  <c r="K425" i="1"/>
  <c r="I425" i="1"/>
  <c r="J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K418" i="1"/>
  <c r="I418" i="1"/>
  <c r="J418" i="1" s="1"/>
  <c r="M417" i="1"/>
  <c r="L417" i="1"/>
  <c r="K417" i="1"/>
  <c r="I417" i="1"/>
  <c r="J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K412" i="1"/>
  <c r="I412" i="1"/>
  <c r="J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K406" i="1"/>
  <c r="I406" i="1"/>
  <c r="J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K400" i="1"/>
  <c r="I400" i="1"/>
  <c r="J400" i="1" s="1"/>
  <c r="M399" i="1"/>
  <c r="L399" i="1"/>
  <c r="K399" i="1"/>
  <c r="I399" i="1"/>
  <c r="J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K387" i="1"/>
  <c r="I387" i="1"/>
  <c r="J387" i="1" s="1"/>
  <c r="M386" i="1"/>
  <c r="L386" i="1"/>
  <c r="K386" i="1"/>
  <c r="I386" i="1"/>
  <c r="J386" i="1" s="1"/>
  <c r="M385" i="1"/>
  <c r="L385" i="1"/>
  <c r="K385" i="1"/>
  <c r="I385" i="1"/>
  <c r="J385" i="1" s="1"/>
  <c r="M384" i="1"/>
  <c r="L384" i="1"/>
  <c r="I384" i="1"/>
  <c r="J384" i="1" s="1"/>
  <c r="K384" i="1" s="1"/>
  <c r="M383" i="1"/>
  <c r="L383" i="1"/>
  <c r="K383" i="1"/>
  <c r="I383" i="1"/>
  <c r="J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K380" i="1"/>
  <c r="I380" i="1"/>
  <c r="J380" i="1" s="1"/>
  <c r="M379" i="1"/>
  <c r="L379" i="1"/>
  <c r="K379" i="1"/>
  <c r="I379" i="1"/>
  <c r="J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K374" i="1"/>
  <c r="I374" i="1"/>
  <c r="J374" i="1" s="1"/>
  <c r="M373" i="1"/>
  <c r="L373" i="1"/>
  <c r="K373" i="1"/>
  <c r="I373" i="1"/>
  <c r="J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K366" i="1"/>
  <c r="I366" i="1"/>
  <c r="J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K361" i="1"/>
  <c r="I361" i="1"/>
  <c r="J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K357" i="1"/>
  <c r="I357" i="1"/>
  <c r="J357" i="1" s="1"/>
  <c r="M356" i="1"/>
  <c r="L356" i="1"/>
  <c r="K356" i="1"/>
  <c r="I356" i="1"/>
  <c r="J356" i="1" s="1"/>
  <c r="M355" i="1"/>
  <c r="L355" i="1"/>
  <c r="K355" i="1"/>
  <c r="I355" i="1"/>
  <c r="J355" i="1" s="1"/>
  <c r="M354" i="1"/>
  <c r="L354" i="1"/>
  <c r="K354" i="1"/>
  <c r="I354" i="1"/>
  <c r="J354" i="1" s="1"/>
  <c r="M353" i="1"/>
  <c r="L353" i="1"/>
  <c r="K353" i="1"/>
  <c r="I353" i="1"/>
  <c r="J353" i="1" s="1"/>
  <c r="M352" i="1"/>
  <c r="L352" i="1"/>
  <c r="K352" i="1"/>
  <c r="I352" i="1"/>
  <c r="J352" i="1" s="1"/>
  <c r="M351" i="1"/>
  <c r="L351" i="1"/>
  <c r="I351" i="1"/>
  <c r="J351" i="1" s="1"/>
  <c r="K351" i="1" s="1"/>
  <c r="M350" i="1"/>
  <c r="L350" i="1"/>
  <c r="K350" i="1"/>
  <c r="I350" i="1"/>
  <c r="J350" i="1" s="1"/>
  <c r="M349" i="1"/>
  <c r="L349" i="1"/>
  <c r="K349" i="1"/>
  <c r="I349" i="1"/>
  <c r="J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K337" i="1"/>
  <c r="I337" i="1"/>
  <c r="J337" i="1" s="1"/>
  <c r="M336" i="1"/>
  <c r="L336" i="1"/>
  <c r="K336" i="1"/>
  <c r="I336" i="1"/>
  <c r="J336" i="1" s="1"/>
  <c r="M335" i="1"/>
  <c r="L335" i="1"/>
  <c r="K335" i="1"/>
  <c r="I335" i="1"/>
  <c r="J335" i="1" s="1"/>
  <c r="M334" i="1"/>
  <c r="L334" i="1"/>
  <c r="I334" i="1"/>
  <c r="J334" i="1" s="1"/>
  <c r="K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K319" i="1"/>
  <c r="I319" i="1"/>
  <c r="J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K316" i="1"/>
  <c r="I316" i="1"/>
  <c r="J316" i="1" s="1"/>
  <c r="M315" i="1"/>
  <c r="L315" i="1"/>
  <c r="I315" i="1"/>
  <c r="J315" i="1" s="1"/>
  <c r="K315" i="1" s="1"/>
  <c r="M314" i="1"/>
  <c r="L314" i="1"/>
  <c r="K314" i="1"/>
  <c r="I314" i="1"/>
  <c r="J314" i="1" s="1"/>
  <c r="M313" i="1"/>
  <c r="L313" i="1"/>
  <c r="I313" i="1"/>
  <c r="J313" i="1" s="1"/>
  <c r="K313" i="1" s="1"/>
  <c r="M312" i="1"/>
  <c r="L312" i="1"/>
  <c r="K312" i="1"/>
  <c r="I312" i="1"/>
  <c r="J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K305" i="1"/>
  <c r="I305" i="1"/>
  <c r="J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K301" i="1"/>
  <c r="I301" i="1"/>
  <c r="J301" i="1" s="1"/>
  <c r="M300" i="1"/>
  <c r="L300" i="1"/>
  <c r="K300" i="1"/>
  <c r="I300" i="1"/>
  <c r="J300" i="1" s="1"/>
  <c r="M299" i="1"/>
  <c r="L299" i="1"/>
  <c r="K299" i="1"/>
  <c r="J299" i="1"/>
  <c r="I299" i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K289" i="1"/>
  <c r="I289" i="1"/>
  <c r="J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K286" i="1"/>
  <c r="I286" i="1"/>
  <c r="J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K276" i="1"/>
  <c r="I276" i="1"/>
  <c r="J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K272" i="1"/>
  <c r="I272" i="1"/>
  <c r="J272" i="1" s="1"/>
  <c r="M271" i="1"/>
  <c r="L271" i="1"/>
  <c r="K271" i="1"/>
  <c r="I271" i="1"/>
  <c r="J271" i="1" s="1"/>
  <c r="M270" i="1"/>
  <c r="L270" i="1"/>
  <c r="K270" i="1"/>
  <c r="I270" i="1"/>
  <c r="J270" i="1" s="1"/>
  <c r="M269" i="1"/>
  <c r="L269" i="1"/>
  <c r="K269" i="1"/>
  <c r="I269" i="1"/>
  <c r="J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K265" i="1"/>
  <c r="I265" i="1"/>
  <c r="J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K261" i="1"/>
  <c r="I261" i="1"/>
  <c r="J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K253" i="1"/>
  <c r="I253" i="1"/>
  <c r="J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K249" i="1"/>
  <c r="I249" i="1"/>
  <c r="J249" i="1" s="1"/>
  <c r="M248" i="1"/>
  <c r="L248" i="1"/>
  <c r="I248" i="1"/>
  <c r="J248" i="1" s="1"/>
  <c r="K248" i="1" s="1"/>
  <c r="M247" i="1"/>
  <c r="L247" i="1"/>
  <c r="K247" i="1"/>
  <c r="I247" i="1"/>
  <c r="J247" i="1" s="1"/>
  <c r="M246" i="1"/>
  <c r="L246" i="1"/>
  <c r="I246" i="1"/>
  <c r="J246" i="1" s="1"/>
  <c r="K246" i="1" s="1"/>
  <c r="M245" i="1"/>
  <c r="L245" i="1"/>
  <c r="K245" i="1"/>
  <c r="I245" i="1"/>
  <c r="J245" i="1" s="1"/>
  <c r="M244" i="1"/>
  <c r="L244" i="1"/>
  <c r="K244" i="1"/>
  <c r="I244" i="1"/>
  <c r="J244" i="1" s="1"/>
  <c r="M243" i="1"/>
  <c r="L243" i="1"/>
  <c r="I243" i="1"/>
  <c r="J243" i="1" s="1"/>
  <c r="K243" i="1" s="1"/>
  <c r="M242" i="1"/>
  <c r="L242" i="1"/>
  <c r="K242" i="1"/>
  <c r="I242" i="1"/>
  <c r="J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K239" i="1"/>
  <c r="I239" i="1"/>
  <c r="J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K236" i="1"/>
  <c r="I236" i="1"/>
  <c r="J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K232" i="1"/>
  <c r="I232" i="1"/>
  <c r="J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K225" i="1"/>
  <c r="I225" i="1"/>
  <c r="J225" i="1" s="1"/>
  <c r="M224" i="1"/>
  <c r="L224" i="1"/>
  <c r="K224" i="1"/>
  <c r="I224" i="1"/>
  <c r="J224" i="1" s="1"/>
  <c r="M223" i="1"/>
  <c r="L223" i="1"/>
  <c r="K223" i="1"/>
  <c r="I223" i="1"/>
  <c r="J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K219" i="1"/>
  <c r="I219" i="1"/>
  <c r="J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H44" i="1"/>
  <c r="G44" i="1"/>
  <c r="F44" i="1"/>
  <c r="E44" i="1"/>
  <c r="D44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/>
  <c r="L53" i="1"/>
  <c r="M53" i="1"/>
  <c r="I54" i="1"/>
  <c r="J54" i="1" s="1"/>
  <c r="K54" i="1" s="1"/>
  <c r="L54" i="1"/>
  <c r="M54" i="1"/>
  <c r="I55" i="1"/>
  <c r="J55" i="1" s="1"/>
  <c r="K55" i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/>
  <c r="L59" i="1"/>
  <c r="M59" i="1"/>
  <c r="I60" i="1"/>
  <c r="J60" i="1" s="1"/>
  <c r="K60" i="1" s="1"/>
  <c r="L60" i="1"/>
  <c r="M60" i="1"/>
  <c r="I61" i="1"/>
  <c r="J61" i="1" s="1"/>
  <c r="K61" i="1"/>
  <c r="L61" i="1"/>
  <c r="M61" i="1"/>
  <c r="I62" i="1"/>
  <c r="J62" i="1" s="1"/>
  <c r="K62" i="1"/>
  <c r="L62" i="1"/>
  <c r="M62" i="1"/>
  <c r="M42" i="1"/>
  <c r="L42" i="1"/>
  <c r="I42" i="1"/>
  <c r="J42" i="1" s="1"/>
  <c r="K42" i="1" s="1"/>
  <c r="M41" i="1"/>
  <c r="L41" i="1"/>
  <c r="K41" i="1"/>
  <c r="I41" i="1"/>
  <c r="J41" i="1" s="1"/>
  <c r="M40" i="1"/>
  <c r="L40" i="1"/>
  <c r="K40" i="1"/>
  <c r="I40" i="1"/>
  <c r="J40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K37" i="1"/>
  <c r="I37" i="1"/>
  <c r="J37" i="1" s="1"/>
  <c r="M36" i="1"/>
  <c r="L36" i="1"/>
  <c r="I36" i="1"/>
  <c r="J36" i="1" s="1"/>
  <c r="K36" i="1" s="1"/>
  <c r="I65" i="4" l="1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I56" i="4"/>
  <c r="J56" i="4" s="1"/>
  <c r="K56" i="4" s="1"/>
  <c r="I55" i="4"/>
  <c r="J55" i="4" s="1"/>
  <c r="K55" i="4" s="1"/>
  <c r="M54" i="4"/>
  <c r="L54" i="4"/>
  <c r="K54" i="4"/>
  <c r="I54" i="4"/>
  <c r="J54" i="4" s="1"/>
  <c r="I53" i="4"/>
  <c r="J53" i="4" s="1"/>
  <c r="K53" i="4" s="1"/>
  <c r="I52" i="4"/>
  <c r="J52" i="4" s="1"/>
  <c r="K52" i="4" s="1"/>
  <c r="I51" i="4"/>
  <c r="M50" i="4"/>
  <c r="L50" i="4"/>
  <c r="K50" i="4"/>
  <c r="I50" i="4"/>
  <c r="J50" i="4" s="1"/>
  <c r="I49" i="4"/>
  <c r="J49" i="4" s="1"/>
  <c r="K49" i="4" s="1"/>
  <c r="I48" i="4"/>
  <c r="J48" i="4" s="1"/>
  <c r="K48" i="4" s="1"/>
  <c r="I47" i="4"/>
  <c r="J47" i="4" s="1"/>
  <c r="K47" i="4" s="1"/>
  <c r="I46" i="4"/>
  <c r="J46" i="4" s="1"/>
  <c r="K46" i="4" s="1"/>
  <c r="I45" i="4"/>
  <c r="J45" i="4" s="1"/>
  <c r="K45" i="4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M424" i="2"/>
  <c r="L424" i="2"/>
  <c r="K424" i="2"/>
  <c r="I424" i="2"/>
  <c r="J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J57" i="4" l="1"/>
  <c r="I91" i="4"/>
  <c r="J51" i="4"/>
  <c r="M492" i="1"/>
  <c r="L492" i="1"/>
  <c r="K492" i="1"/>
  <c r="I492" i="1"/>
  <c r="J492" i="1" s="1"/>
  <c r="M491" i="1"/>
  <c r="L491" i="1"/>
  <c r="K491" i="1"/>
  <c r="I491" i="1"/>
  <c r="J491" i="1" s="1"/>
  <c r="M490" i="1"/>
  <c r="L490" i="1"/>
  <c r="K490" i="1"/>
  <c r="I490" i="1"/>
  <c r="J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K477" i="1"/>
  <c r="I477" i="1"/>
  <c r="J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K471" i="1"/>
  <c r="I471" i="1"/>
  <c r="J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K466" i="1"/>
  <c r="I466" i="1"/>
  <c r="J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K455" i="1"/>
  <c r="I455" i="1"/>
  <c r="J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K199" i="1"/>
  <c r="I199" i="1"/>
  <c r="J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K57" i="4" l="1"/>
  <c r="J91" i="4"/>
  <c r="K51" i="4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M61" i="5"/>
  <c r="L61" i="5"/>
  <c r="K61" i="5"/>
  <c r="I61" i="5"/>
  <c r="J61" i="5" s="1"/>
  <c r="I60" i="5"/>
  <c r="I30" i="5"/>
  <c r="J30" i="5" s="1"/>
  <c r="K30" i="5" s="1"/>
  <c r="M29" i="5"/>
  <c r="L29" i="5"/>
  <c r="K29" i="5"/>
  <c r="I29" i="5"/>
  <c r="J29" i="5" s="1"/>
  <c r="I28" i="5"/>
  <c r="J28" i="5" s="1"/>
  <c r="K28" i="5" s="1"/>
  <c r="I27" i="5"/>
  <c r="J27" i="5" s="1"/>
  <c r="K27" i="5" s="1"/>
  <c r="I26" i="5"/>
  <c r="J26" i="5" s="1"/>
  <c r="K26" i="5" s="1"/>
  <c r="I25" i="5"/>
  <c r="J25" i="5" s="1"/>
  <c r="K25" i="5" s="1"/>
  <c r="I24" i="5"/>
  <c r="J24" i="5" s="1"/>
  <c r="K24" i="5" s="1"/>
  <c r="I23" i="5"/>
  <c r="J23" i="5" s="1"/>
  <c r="K23" i="5" s="1"/>
  <c r="J60" i="5" l="1"/>
  <c r="I44" i="4"/>
  <c r="J44" i="4" s="1"/>
  <c r="K44" i="4" s="1"/>
  <c r="I43" i="4"/>
  <c r="I9" i="4"/>
  <c r="J9" i="4" s="1"/>
  <c r="K9" i="4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I27" i="2"/>
  <c r="J27" i="2" s="1"/>
  <c r="K27" i="2" s="1"/>
  <c r="I40" i="2"/>
  <c r="J40" i="2" s="1"/>
  <c r="K40" i="2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I28" i="1"/>
  <c r="J28" i="1" s="1"/>
  <c r="K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M10" i="1"/>
  <c r="L10" i="1"/>
  <c r="I10" i="1"/>
  <c r="J10" i="1" s="1"/>
  <c r="K10" i="1" s="1"/>
  <c r="M9" i="1"/>
  <c r="L9" i="1"/>
  <c r="I9" i="1"/>
  <c r="J9" i="1" s="1"/>
  <c r="K9" i="1" s="1"/>
  <c r="L44" i="1" l="1"/>
  <c r="M44" i="1"/>
  <c r="J22" i="1"/>
  <c r="K60" i="5"/>
  <c r="J43" i="4"/>
  <c r="I42" i="4"/>
  <c r="J42" i="4" s="1"/>
  <c r="K42" i="4" s="1"/>
  <c r="M31" i="4"/>
  <c r="L31" i="4"/>
  <c r="K31" i="4"/>
  <c r="I31" i="4"/>
  <c r="J31" i="4" s="1"/>
  <c r="I30" i="4"/>
  <c r="J30" i="4" s="1"/>
  <c r="K30" i="4" s="1"/>
  <c r="I29" i="4"/>
  <c r="J29" i="4" s="1"/>
  <c r="K29" i="4" s="1"/>
  <c r="M28" i="4"/>
  <c r="L28" i="4"/>
  <c r="K28" i="4"/>
  <c r="I28" i="4"/>
  <c r="I26" i="2"/>
  <c r="J26" i="2" s="1"/>
  <c r="K26" i="2" s="1"/>
  <c r="K22" i="1" l="1"/>
  <c r="K43" i="4"/>
  <c r="K91" i="4"/>
  <c r="J28" i="4"/>
  <c r="I58" i="5"/>
  <c r="J58" i="5" s="1"/>
  <c r="K58" i="5" s="1"/>
  <c r="I59" i="5"/>
  <c r="J59" i="5" s="1"/>
  <c r="K59" i="5" s="1"/>
  <c r="I9" i="5"/>
  <c r="J9" i="5" s="1"/>
  <c r="K9" i="5" s="1"/>
  <c r="I8" i="5"/>
  <c r="I27" i="4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I358" i="2"/>
  <c r="J358" i="2" s="1"/>
  <c r="K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M350" i="2"/>
  <c r="L350" i="2"/>
  <c r="K350" i="2"/>
  <c r="I350" i="2"/>
  <c r="J350" i="2" s="1"/>
  <c r="I349" i="2"/>
  <c r="J349" i="2" s="1"/>
  <c r="K349" i="2" s="1"/>
  <c r="I348" i="2"/>
  <c r="J348" i="2" s="1"/>
  <c r="K348" i="2" s="1"/>
  <c r="I347" i="2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25" i="2"/>
  <c r="I31" i="1"/>
  <c r="J31" i="1" s="1"/>
  <c r="K31" i="1" s="1"/>
  <c r="L31" i="1"/>
  <c r="M31" i="1"/>
  <c r="I32" i="1"/>
  <c r="J32" i="1" s="1"/>
  <c r="K32" i="1" s="1"/>
  <c r="L32" i="1"/>
  <c r="M32" i="1"/>
  <c r="I33" i="1"/>
  <c r="L33" i="1"/>
  <c r="M33" i="1"/>
  <c r="I34" i="1"/>
  <c r="J34" i="1" s="1"/>
  <c r="K34" i="1" s="1"/>
  <c r="L34" i="1"/>
  <c r="M34" i="1"/>
  <c r="I35" i="1"/>
  <c r="L35" i="1"/>
  <c r="M35" i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M86" i="1"/>
  <c r="L86" i="1"/>
  <c r="I86" i="1"/>
  <c r="J86" i="1" s="1"/>
  <c r="K86" i="1" s="1"/>
  <c r="M85" i="1"/>
  <c r="L85" i="1"/>
  <c r="I85" i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J365" i="2" l="1"/>
  <c r="J359" i="2"/>
  <c r="I472" i="2"/>
  <c r="J25" i="2"/>
  <c r="I42" i="2"/>
  <c r="J100" i="1"/>
  <c r="I494" i="1"/>
  <c r="J35" i="1"/>
  <c r="I44" i="1"/>
  <c r="J95" i="1"/>
  <c r="J87" i="1"/>
  <c r="J33" i="1"/>
  <c r="J27" i="4"/>
  <c r="J347" i="2"/>
  <c r="J85" i="1"/>
  <c r="K365" i="2" l="1"/>
  <c r="K25" i="2"/>
  <c r="J42" i="2"/>
  <c r="K359" i="2"/>
  <c r="J472" i="2"/>
  <c r="K100" i="1"/>
  <c r="J494" i="1"/>
  <c r="K35" i="1"/>
  <c r="J44" i="1"/>
  <c r="K44" i="1" s="1"/>
  <c r="K95" i="1"/>
  <c r="K87" i="1"/>
  <c r="K33" i="1"/>
  <c r="K27" i="4"/>
  <c r="K347" i="2"/>
  <c r="K85" i="1"/>
  <c r="I44" i="2" l="1"/>
  <c r="J44" i="2" s="1"/>
  <c r="K44" i="2" s="1"/>
  <c r="K25" i="4" l="1"/>
  <c r="K472" i="2" l="1"/>
  <c r="K494" i="1" l="1"/>
  <c r="I8" i="1" l="1"/>
  <c r="J8" i="1" s="1"/>
  <c r="K8" i="1" s="1"/>
  <c r="L8" i="1"/>
  <c r="M8" i="1"/>
  <c r="I34" i="5" l="1"/>
  <c r="J34" i="5" s="1"/>
  <c r="K34" i="5" s="1"/>
  <c r="I8" i="4"/>
  <c r="J8" i="4" s="1"/>
  <c r="K8" i="4" s="1"/>
  <c r="M16" i="3"/>
  <c r="L16" i="3"/>
  <c r="M15" i="3"/>
  <c r="L15" i="3"/>
  <c r="M9" i="3"/>
  <c r="L9" i="3"/>
  <c r="M8" i="3"/>
  <c r="L8" i="3"/>
  <c r="M6" i="5" l="1"/>
  <c r="L6" i="5"/>
  <c r="M6" i="4"/>
  <c r="L6" i="4"/>
  <c r="M6" i="3"/>
  <c r="L6" i="3"/>
  <c r="L6" i="2"/>
  <c r="L57" i="5" l="1"/>
  <c r="L53" i="5"/>
  <c r="L37" i="5"/>
  <c r="L56" i="5"/>
  <c r="L52" i="5"/>
  <c r="L49" i="5"/>
  <c r="L36" i="5"/>
  <c r="L45" i="5"/>
  <c r="L54" i="5"/>
  <c r="L55" i="5"/>
  <c r="L48" i="5"/>
  <c r="L63" i="5"/>
  <c r="L70" i="5"/>
  <c r="L64" i="5"/>
  <c r="L62" i="5"/>
  <c r="L65" i="5"/>
  <c r="L67" i="5"/>
  <c r="M57" i="5"/>
  <c r="M53" i="5"/>
  <c r="M37" i="5"/>
  <c r="M56" i="5"/>
  <c r="M52" i="5"/>
  <c r="M49" i="5"/>
  <c r="M36" i="5"/>
  <c r="M45" i="5"/>
  <c r="M55" i="5"/>
  <c r="M48" i="5"/>
  <c r="M54" i="5"/>
  <c r="M70" i="5"/>
  <c r="M64" i="5"/>
  <c r="M62" i="5"/>
  <c r="M63" i="5"/>
  <c r="M67" i="5"/>
  <c r="M65" i="5"/>
  <c r="L22" i="5"/>
  <c r="L18" i="5"/>
  <c r="L12" i="5"/>
  <c r="L19" i="5"/>
  <c r="L14" i="5"/>
  <c r="L11" i="5"/>
  <c r="L21" i="5"/>
  <c r="L10" i="5"/>
  <c r="L20" i="5"/>
  <c r="L16" i="5"/>
  <c r="L15" i="5"/>
  <c r="L26" i="5"/>
  <c r="M22" i="5"/>
  <c r="M18" i="5"/>
  <c r="M11" i="5"/>
  <c r="M14" i="5"/>
  <c r="M21" i="5"/>
  <c r="M12" i="5"/>
  <c r="M15" i="5"/>
  <c r="M20" i="5"/>
  <c r="M10" i="5"/>
  <c r="M16" i="5"/>
  <c r="M19" i="5"/>
  <c r="M26" i="5"/>
  <c r="L12" i="4"/>
  <c r="L13" i="4"/>
  <c r="L11" i="4"/>
  <c r="M12" i="4"/>
  <c r="M11" i="4"/>
  <c r="M13" i="4"/>
  <c r="L91" i="4"/>
  <c r="L71" i="4"/>
  <c r="L83" i="4"/>
  <c r="L34" i="4"/>
  <c r="L40" i="4"/>
  <c r="L73" i="4"/>
  <c r="L85" i="4"/>
  <c r="L84" i="4"/>
  <c r="L72" i="4"/>
  <c r="L69" i="4"/>
  <c r="L68" i="4"/>
  <c r="L75" i="4"/>
  <c r="L32" i="4"/>
  <c r="L60" i="4"/>
  <c r="L46" i="4"/>
  <c r="L65" i="4"/>
  <c r="M91" i="4"/>
  <c r="M34" i="4"/>
  <c r="M40" i="4"/>
  <c r="M73" i="4"/>
  <c r="M85" i="4"/>
  <c r="M83" i="4"/>
  <c r="M71" i="4"/>
  <c r="M68" i="4"/>
  <c r="M84" i="4"/>
  <c r="M72" i="4"/>
  <c r="M69" i="4"/>
  <c r="M75" i="4"/>
  <c r="M32" i="4"/>
  <c r="M60" i="4"/>
  <c r="M46" i="4"/>
  <c r="M65" i="4"/>
  <c r="L310" i="2"/>
  <c r="L291" i="2"/>
  <c r="L263" i="2"/>
  <c r="L260" i="2"/>
  <c r="L244" i="2"/>
  <c r="L216" i="2"/>
  <c r="L200" i="2"/>
  <c r="L197" i="2"/>
  <c r="L178" i="2"/>
  <c r="L131" i="2"/>
  <c r="L125" i="2"/>
  <c r="L94" i="2"/>
  <c r="L81" i="2"/>
  <c r="L78" i="2"/>
  <c r="L112" i="2"/>
  <c r="L77" i="2"/>
  <c r="L116" i="2"/>
  <c r="L329" i="2"/>
  <c r="L294" i="2"/>
  <c r="L284" i="2"/>
  <c r="L247" i="2"/>
  <c r="L203" i="2"/>
  <c r="L184" i="2"/>
  <c r="L165" i="2"/>
  <c r="L152" i="2"/>
  <c r="L149" i="2"/>
  <c r="L146" i="2"/>
  <c r="L140" i="2"/>
  <c r="L134" i="2"/>
  <c r="L100" i="2"/>
  <c r="L91" i="2"/>
  <c r="L84" i="2"/>
  <c r="L156" i="2"/>
  <c r="L122" i="2"/>
  <c r="L306" i="2"/>
  <c r="L303" i="2"/>
  <c r="L256" i="2"/>
  <c r="L250" i="2"/>
  <c r="L240" i="2"/>
  <c r="L234" i="2"/>
  <c r="L227" i="2"/>
  <c r="L212" i="2"/>
  <c r="L190" i="2"/>
  <c r="L187" i="2"/>
  <c r="L174" i="2"/>
  <c r="L171" i="2"/>
  <c r="L168" i="2"/>
  <c r="L155" i="2"/>
  <c r="L137" i="2"/>
  <c r="L128" i="2"/>
  <c r="L109" i="2"/>
  <c r="L87" i="2"/>
  <c r="L309" i="2"/>
  <c r="L287" i="2"/>
  <c r="L274" i="2"/>
  <c r="L262" i="2"/>
  <c r="L180" i="2"/>
  <c r="L161" i="2"/>
  <c r="L121" i="2"/>
  <c r="L335" i="2"/>
  <c r="L328" i="2"/>
  <c r="L322" i="2"/>
  <c r="L280" i="2"/>
  <c r="L277" i="2"/>
  <c r="L268" i="2"/>
  <c r="L259" i="2"/>
  <c r="L246" i="2"/>
  <c r="L164" i="2"/>
  <c r="L158" i="2"/>
  <c r="L151" i="2"/>
  <c r="L142" i="2"/>
  <c r="L105" i="2"/>
  <c r="L83" i="2"/>
  <c r="L338" i="2"/>
  <c r="L312" i="2"/>
  <c r="L302" i="2"/>
  <c r="L296" i="2"/>
  <c r="L283" i="2"/>
  <c r="L233" i="2"/>
  <c r="L211" i="2"/>
  <c r="L208" i="2"/>
  <c r="L170" i="2"/>
  <c r="L154" i="2"/>
  <c r="L139" i="2"/>
  <c r="L133" i="2"/>
  <c r="L130" i="2"/>
  <c r="L96" i="2"/>
  <c r="L93" i="2"/>
  <c r="L90" i="2"/>
  <c r="L86" i="2"/>
  <c r="L175" i="2"/>
  <c r="L331" i="2"/>
  <c r="L318" i="2"/>
  <c r="L315" i="2"/>
  <c r="L286" i="2"/>
  <c r="L255" i="2"/>
  <c r="L236" i="2"/>
  <c r="L205" i="2"/>
  <c r="L189" i="2"/>
  <c r="L186" i="2"/>
  <c r="L324" i="2"/>
  <c r="L321" i="2"/>
  <c r="L308" i="2"/>
  <c r="L258" i="2"/>
  <c r="L229" i="2"/>
  <c r="L223" i="2"/>
  <c r="L195" i="2"/>
  <c r="L176" i="2"/>
  <c r="L163" i="2"/>
  <c r="L157" i="2"/>
  <c r="L123" i="2"/>
  <c r="L120" i="2"/>
  <c r="L111" i="2"/>
  <c r="L213" i="2"/>
  <c r="L110" i="2"/>
  <c r="L337" i="2"/>
  <c r="L301" i="2"/>
  <c r="L282" i="2"/>
  <c r="L276" i="2"/>
  <c r="L261" i="2"/>
  <c r="L242" i="2"/>
  <c r="L232" i="2"/>
  <c r="L217" i="2"/>
  <c r="L214" i="2"/>
  <c r="L210" i="2"/>
  <c r="L198" i="2"/>
  <c r="L182" i="2"/>
  <c r="L144" i="2"/>
  <c r="L132" i="2"/>
  <c r="L117" i="2"/>
  <c r="L89" i="2"/>
  <c r="L228" i="2"/>
  <c r="L194" i="2"/>
  <c r="L119" i="2"/>
  <c r="L311" i="2"/>
  <c r="L285" i="2"/>
  <c r="L248" i="2"/>
  <c r="L245" i="2"/>
  <c r="L238" i="2"/>
  <c r="L207" i="2"/>
  <c r="L201" i="2"/>
  <c r="L185" i="2"/>
  <c r="L153" i="2"/>
  <c r="L138" i="2"/>
  <c r="L126" i="2"/>
  <c r="L107" i="2"/>
  <c r="L92" i="2"/>
  <c r="L85" i="2"/>
  <c r="L82" i="2"/>
  <c r="L181" i="2"/>
  <c r="L88" i="2"/>
  <c r="L330" i="2"/>
  <c r="L307" i="2"/>
  <c r="L257" i="2"/>
  <c r="L235" i="2"/>
  <c r="L191" i="2"/>
  <c r="L188" i="2"/>
  <c r="L172" i="2"/>
  <c r="L169" i="2"/>
  <c r="L166" i="2"/>
  <c r="L147" i="2"/>
  <c r="L129" i="2"/>
  <c r="L333" i="2"/>
  <c r="L323" i="2"/>
  <c r="L241" i="2"/>
  <c r="L231" i="2"/>
  <c r="L448" i="2"/>
  <c r="L438" i="2"/>
  <c r="L443" i="2"/>
  <c r="L409" i="2"/>
  <c r="L447" i="2"/>
  <c r="L469" i="2"/>
  <c r="L442" i="2"/>
  <c r="L444" i="2"/>
  <c r="L445" i="2"/>
  <c r="L441" i="2"/>
  <c r="L413" i="2"/>
  <c r="L449" i="2"/>
  <c r="L348" i="2"/>
  <c r="L10" i="2"/>
  <c r="L13" i="2"/>
  <c r="L12" i="2"/>
  <c r="L14" i="2"/>
  <c r="L31" i="2"/>
  <c r="L48" i="4"/>
  <c r="L62" i="4"/>
  <c r="L51" i="4"/>
  <c r="L56" i="4"/>
  <c r="L53" i="4"/>
  <c r="L47" i="4"/>
  <c r="L45" i="4"/>
  <c r="L59" i="4"/>
  <c r="L57" i="4"/>
  <c r="L52" i="4"/>
  <c r="L64" i="4"/>
  <c r="L55" i="4"/>
  <c r="L49" i="4"/>
  <c r="L61" i="4"/>
  <c r="L58" i="4"/>
  <c r="L63" i="4"/>
  <c r="M62" i="4"/>
  <c r="M51" i="4"/>
  <c r="M45" i="4"/>
  <c r="M56" i="4"/>
  <c r="M53" i="4"/>
  <c r="M47" i="4"/>
  <c r="M48" i="4"/>
  <c r="M59" i="4"/>
  <c r="M64" i="4"/>
  <c r="M55" i="4"/>
  <c r="M49" i="4"/>
  <c r="M61" i="4"/>
  <c r="M58" i="4"/>
  <c r="M63" i="4"/>
  <c r="M57" i="4"/>
  <c r="M52" i="4"/>
  <c r="L439" i="2"/>
  <c r="L429" i="2"/>
  <c r="L421" i="2"/>
  <c r="L417" i="2"/>
  <c r="L466" i="2"/>
  <c r="L457" i="2"/>
  <c r="L453" i="2"/>
  <c r="L401" i="2"/>
  <c r="L397" i="2"/>
  <c r="L452" i="2"/>
  <c r="L425" i="2"/>
  <c r="L410" i="2"/>
  <c r="L468" i="2"/>
  <c r="L461" i="2"/>
  <c r="L459" i="2"/>
  <c r="L451" i="2"/>
  <c r="L435" i="2"/>
  <c r="L407" i="2"/>
  <c r="L423" i="2"/>
  <c r="L436" i="2"/>
  <c r="L463" i="2"/>
  <c r="L432" i="2"/>
  <c r="L420" i="2"/>
  <c r="L398" i="2"/>
  <c r="L394" i="2"/>
  <c r="L406" i="2"/>
  <c r="L408" i="2"/>
  <c r="L470" i="2"/>
  <c r="L456" i="2"/>
  <c r="L416" i="2"/>
  <c r="L404" i="2"/>
  <c r="L400" i="2"/>
  <c r="L395" i="2"/>
  <c r="L412" i="2"/>
  <c r="L419" i="2"/>
  <c r="L464" i="2"/>
  <c r="L414" i="2"/>
  <c r="L465" i="2"/>
  <c r="L460" i="2"/>
  <c r="L450" i="2"/>
  <c r="L434" i="2"/>
  <c r="L430" i="2"/>
  <c r="L399" i="2"/>
  <c r="L393" i="2"/>
  <c r="L455" i="2"/>
  <c r="L437" i="2"/>
  <c r="L431" i="2"/>
  <c r="L415" i="2"/>
  <c r="L403" i="2"/>
  <c r="L411" i="2"/>
  <c r="L405" i="2"/>
  <c r="L402" i="2"/>
  <c r="L446" i="2"/>
  <c r="L433" i="2"/>
  <c r="L428" i="2"/>
  <c r="L426" i="2"/>
  <c r="L454" i="2"/>
  <c r="L422" i="2"/>
  <c r="L427" i="2"/>
  <c r="L467" i="2"/>
  <c r="L458" i="2"/>
  <c r="L440" i="2"/>
  <c r="L418" i="2"/>
  <c r="L396" i="2"/>
  <c r="L462" i="2"/>
  <c r="L69" i="5"/>
  <c r="L66" i="5"/>
  <c r="L72" i="5"/>
  <c r="L68" i="5"/>
  <c r="L71" i="5"/>
  <c r="L74" i="5"/>
  <c r="L60" i="5"/>
  <c r="L73" i="5"/>
  <c r="M69" i="5"/>
  <c r="M66" i="5"/>
  <c r="M72" i="5"/>
  <c r="M68" i="5"/>
  <c r="M71" i="5"/>
  <c r="M74" i="5"/>
  <c r="M60" i="5"/>
  <c r="M73" i="5"/>
  <c r="L25" i="5"/>
  <c r="L30" i="5"/>
  <c r="L24" i="5"/>
  <c r="L23" i="5"/>
  <c r="L27" i="5"/>
  <c r="L28" i="5"/>
  <c r="M30" i="5"/>
  <c r="M24" i="5"/>
  <c r="M25" i="5"/>
  <c r="M23" i="5"/>
  <c r="M28" i="5"/>
  <c r="M27" i="5"/>
  <c r="L9" i="4"/>
  <c r="M9" i="4"/>
  <c r="L44" i="4"/>
  <c r="L43" i="4"/>
  <c r="M44" i="4"/>
  <c r="M43" i="4"/>
  <c r="L27" i="2"/>
  <c r="L39" i="2"/>
  <c r="L36" i="2"/>
  <c r="L35" i="2"/>
  <c r="L38" i="2"/>
  <c r="L32" i="2"/>
  <c r="L34" i="2"/>
  <c r="L28" i="2"/>
  <c r="L37" i="2"/>
  <c r="L33" i="2"/>
  <c r="L40" i="2"/>
  <c r="L29" i="2"/>
  <c r="L386" i="2"/>
  <c r="L42" i="4"/>
  <c r="L29" i="4"/>
  <c r="L30" i="4"/>
  <c r="M42" i="4"/>
  <c r="M29" i="4"/>
  <c r="M30" i="4"/>
  <c r="L375" i="2"/>
  <c r="L385" i="2"/>
  <c r="L26" i="2"/>
  <c r="L58" i="5"/>
  <c r="L59" i="5"/>
  <c r="M58" i="5"/>
  <c r="M59" i="5"/>
  <c r="L9" i="5"/>
  <c r="M9" i="5"/>
  <c r="L27" i="4"/>
  <c r="M27" i="4"/>
  <c r="L383" i="2"/>
  <c r="L379" i="2"/>
  <c r="L366" i="2"/>
  <c r="L355" i="2"/>
  <c r="L343" i="2"/>
  <c r="L376" i="2"/>
  <c r="L388" i="2"/>
  <c r="L363" i="2"/>
  <c r="L387" i="2"/>
  <c r="L373" i="2"/>
  <c r="L362" i="2"/>
  <c r="L74" i="2"/>
  <c r="L70" i="2"/>
  <c r="L61" i="2"/>
  <c r="L50" i="2"/>
  <c r="L46" i="2"/>
  <c r="L374" i="2"/>
  <c r="L340" i="2"/>
  <c r="L369" i="2"/>
  <c r="L352" i="2"/>
  <c r="L64" i="2"/>
  <c r="L57" i="2"/>
  <c r="L52" i="2"/>
  <c r="L390" i="2"/>
  <c r="L382" i="2"/>
  <c r="L378" i="2"/>
  <c r="L365" i="2"/>
  <c r="L359" i="2"/>
  <c r="L354" i="2"/>
  <c r="L346" i="2"/>
  <c r="L372" i="2"/>
  <c r="L361" i="2"/>
  <c r="L342" i="2"/>
  <c r="L73" i="2"/>
  <c r="L69" i="2"/>
  <c r="L54" i="2"/>
  <c r="L49" i="2"/>
  <c r="L367" i="2"/>
  <c r="L71" i="2"/>
  <c r="L349" i="2"/>
  <c r="L66" i="2"/>
  <c r="L60" i="2"/>
  <c r="L56" i="2"/>
  <c r="L51" i="2"/>
  <c r="L45" i="2"/>
  <c r="L389" i="2"/>
  <c r="L384" i="2"/>
  <c r="L381" i="2"/>
  <c r="L377" i="2"/>
  <c r="L368" i="2"/>
  <c r="L364" i="2"/>
  <c r="L358" i="2"/>
  <c r="L345" i="2"/>
  <c r="L63" i="2"/>
  <c r="L380" i="2"/>
  <c r="L357" i="2"/>
  <c r="L344" i="2"/>
  <c r="L351" i="2"/>
  <c r="L67" i="2"/>
  <c r="L353" i="2"/>
  <c r="L341" i="2"/>
  <c r="L72" i="2"/>
  <c r="L68" i="2"/>
  <c r="L48" i="2"/>
  <c r="L47" i="2"/>
  <c r="L392" i="2"/>
  <c r="L371" i="2"/>
  <c r="L360" i="2"/>
  <c r="L356" i="2"/>
  <c r="L347" i="2"/>
  <c r="L65" i="2"/>
  <c r="L59" i="2"/>
  <c r="L55" i="2"/>
  <c r="L62" i="2"/>
  <c r="L391" i="2"/>
  <c r="L53" i="2"/>
  <c r="L58" i="2"/>
  <c r="L370" i="2"/>
  <c r="L25" i="2"/>
  <c r="L472" i="2"/>
  <c r="L25" i="4"/>
  <c r="M25" i="4"/>
  <c r="L44" i="2"/>
  <c r="L19" i="3"/>
  <c r="L17" i="3"/>
  <c r="L11" i="3"/>
  <c r="L10" i="3"/>
  <c r="L18" i="3"/>
  <c r="M17" i="3"/>
  <c r="M19" i="3"/>
  <c r="M11" i="3"/>
  <c r="M10" i="3"/>
  <c r="M18" i="3"/>
  <c r="L34" i="5"/>
  <c r="L8" i="5"/>
  <c r="L32" i="5"/>
  <c r="L76" i="5"/>
  <c r="M34" i="5"/>
  <c r="M8" i="5"/>
  <c r="M76" i="5"/>
  <c r="M32" i="5"/>
  <c r="L8" i="4"/>
  <c r="M8" i="4"/>
  <c r="L42" i="2"/>
  <c r="L8" i="2"/>
  <c r="K42" i="2" l="1"/>
  <c r="L494" i="1"/>
  <c r="M494" i="1" l="1"/>
  <c r="I10" i="3"/>
  <c r="J10" i="3" s="1"/>
  <c r="K10" i="3" l="1"/>
  <c r="K8" i="3"/>
  <c r="M6" i="2"/>
  <c r="M329" i="2" l="1"/>
  <c r="M294" i="2"/>
  <c r="M284" i="2"/>
  <c r="M247" i="2"/>
  <c r="M203" i="2"/>
  <c r="M184" i="2"/>
  <c r="M165" i="2"/>
  <c r="M152" i="2"/>
  <c r="M149" i="2"/>
  <c r="M146" i="2"/>
  <c r="M140" i="2"/>
  <c r="M134" i="2"/>
  <c r="M100" i="2"/>
  <c r="M91" i="2"/>
  <c r="M84" i="2"/>
  <c r="M78" i="2"/>
  <c r="M306" i="2"/>
  <c r="M303" i="2"/>
  <c r="M256" i="2"/>
  <c r="M250" i="2"/>
  <c r="M240" i="2"/>
  <c r="M234" i="2"/>
  <c r="M227" i="2"/>
  <c r="M212" i="2"/>
  <c r="M190" i="2"/>
  <c r="M187" i="2"/>
  <c r="M174" i="2"/>
  <c r="M171" i="2"/>
  <c r="M168" i="2"/>
  <c r="M155" i="2"/>
  <c r="M137" i="2"/>
  <c r="M128" i="2"/>
  <c r="M109" i="2"/>
  <c r="M87" i="2"/>
  <c r="M200" i="2"/>
  <c r="M309" i="2"/>
  <c r="M287" i="2"/>
  <c r="M274" i="2"/>
  <c r="M262" i="2"/>
  <c r="M180" i="2"/>
  <c r="M161" i="2"/>
  <c r="M121" i="2"/>
  <c r="M112" i="2"/>
  <c r="M77" i="2"/>
  <c r="M335" i="2"/>
  <c r="M328" i="2"/>
  <c r="M322" i="2"/>
  <c r="M280" i="2"/>
  <c r="M277" i="2"/>
  <c r="M268" i="2"/>
  <c r="M259" i="2"/>
  <c r="M246" i="2"/>
  <c r="M164" i="2"/>
  <c r="M158" i="2"/>
  <c r="M151" i="2"/>
  <c r="M142" i="2"/>
  <c r="M105" i="2"/>
  <c r="M83" i="2"/>
  <c r="M338" i="2"/>
  <c r="M312" i="2"/>
  <c r="M302" i="2"/>
  <c r="M296" i="2"/>
  <c r="M283" i="2"/>
  <c r="M233" i="2"/>
  <c r="M211" i="2"/>
  <c r="M208" i="2"/>
  <c r="M170" i="2"/>
  <c r="M154" i="2"/>
  <c r="M139" i="2"/>
  <c r="M133" i="2"/>
  <c r="M130" i="2"/>
  <c r="M96" i="2"/>
  <c r="M93" i="2"/>
  <c r="M90" i="2"/>
  <c r="M86" i="2"/>
  <c r="M85" i="2"/>
  <c r="M331" i="2"/>
  <c r="M318" i="2"/>
  <c r="M315" i="2"/>
  <c r="M286" i="2"/>
  <c r="M255" i="2"/>
  <c r="M236" i="2"/>
  <c r="M205" i="2"/>
  <c r="M189" i="2"/>
  <c r="M186" i="2"/>
  <c r="M94" i="2"/>
  <c r="M324" i="2"/>
  <c r="M321" i="2"/>
  <c r="M308" i="2"/>
  <c r="M258" i="2"/>
  <c r="M229" i="2"/>
  <c r="M223" i="2"/>
  <c r="M195" i="2"/>
  <c r="M176" i="2"/>
  <c r="M163" i="2"/>
  <c r="M157" i="2"/>
  <c r="M123" i="2"/>
  <c r="M120" i="2"/>
  <c r="M111" i="2"/>
  <c r="M131" i="2"/>
  <c r="M337" i="2"/>
  <c r="M301" i="2"/>
  <c r="M282" i="2"/>
  <c r="M276" i="2"/>
  <c r="M261" i="2"/>
  <c r="M242" i="2"/>
  <c r="M232" i="2"/>
  <c r="M217" i="2"/>
  <c r="M214" i="2"/>
  <c r="M210" i="2"/>
  <c r="M198" i="2"/>
  <c r="M182" i="2"/>
  <c r="M144" i="2"/>
  <c r="M132" i="2"/>
  <c r="M117" i="2"/>
  <c r="M89" i="2"/>
  <c r="M92" i="2"/>
  <c r="M81" i="2"/>
  <c r="M311" i="2"/>
  <c r="M285" i="2"/>
  <c r="M248" i="2"/>
  <c r="M245" i="2"/>
  <c r="M238" i="2"/>
  <c r="M207" i="2"/>
  <c r="M201" i="2"/>
  <c r="M185" i="2"/>
  <c r="M153" i="2"/>
  <c r="M138" i="2"/>
  <c r="M126" i="2"/>
  <c r="M107" i="2"/>
  <c r="M82" i="2"/>
  <c r="M291" i="2"/>
  <c r="M330" i="2"/>
  <c r="M307" i="2"/>
  <c r="M257" i="2"/>
  <c r="M235" i="2"/>
  <c r="M191" i="2"/>
  <c r="M188" i="2"/>
  <c r="M172" i="2"/>
  <c r="M169" i="2"/>
  <c r="M166" i="2"/>
  <c r="M147" i="2"/>
  <c r="M129" i="2"/>
  <c r="M244" i="2"/>
  <c r="M216" i="2"/>
  <c r="M197" i="2"/>
  <c r="M125" i="2"/>
  <c r="M333" i="2"/>
  <c r="M323" i="2"/>
  <c r="M241" i="2"/>
  <c r="M231" i="2"/>
  <c r="M228" i="2"/>
  <c r="M213" i="2"/>
  <c r="M194" i="2"/>
  <c r="M181" i="2"/>
  <c r="M175" i="2"/>
  <c r="M156" i="2"/>
  <c r="M122" i="2"/>
  <c r="M119" i="2"/>
  <c r="M116" i="2"/>
  <c r="M110" i="2"/>
  <c r="M88" i="2"/>
  <c r="M310" i="2"/>
  <c r="M263" i="2"/>
  <c r="M260" i="2"/>
  <c r="M178" i="2"/>
  <c r="M438" i="2"/>
  <c r="M443" i="2"/>
  <c r="M409" i="2"/>
  <c r="M447" i="2"/>
  <c r="M448" i="2"/>
  <c r="M442" i="2"/>
  <c r="M445" i="2"/>
  <c r="M441" i="2"/>
  <c r="M413" i="2"/>
  <c r="M449" i="2"/>
  <c r="M469" i="2"/>
  <c r="M444" i="2"/>
  <c r="M348" i="2"/>
  <c r="M13" i="2"/>
  <c r="M12" i="2"/>
  <c r="M10" i="2"/>
  <c r="M14" i="2"/>
  <c r="M31" i="2"/>
  <c r="M466" i="2"/>
  <c r="M457" i="2"/>
  <c r="M453" i="2"/>
  <c r="M401" i="2"/>
  <c r="M468" i="2"/>
  <c r="M461" i="2"/>
  <c r="M459" i="2"/>
  <c r="M451" i="2"/>
  <c r="M435" i="2"/>
  <c r="M407" i="2"/>
  <c r="M397" i="2"/>
  <c r="M415" i="2"/>
  <c r="M463" i="2"/>
  <c r="M432" i="2"/>
  <c r="M420" i="2"/>
  <c r="M398" i="2"/>
  <c r="M394" i="2"/>
  <c r="M395" i="2"/>
  <c r="M437" i="2"/>
  <c r="M403" i="2"/>
  <c r="M462" i="2"/>
  <c r="M410" i="2"/>
  <c r="M470" i="2"/>
  <c r="M456" i="2"/>
  <c r="M416" i="2"/>
  <c r="M404" i="2"/>
  <c r="M400" i="2"/>
  <c r="M393" i="2"/>
  <c r="M465" i="2"/>
  <c r="M460" i="2"/>
  <c r="M450" i="2"/>
  <c r="M434" i="2"/>
  <c r="M430" i="2"/>
  <c r="M412" i="2"/>
  <c r="M406" i="2"/>
  <c r="M431" i="2"/>
  <c r="M436" i="2"/>
  <c r="M399" i="2"/>
  <c r="M429" i="2"/>
  <c r="M423" i="2"/>
  <c r="M419" i="2"/>
  <c r="M408" i="2"/>
  <c r="M425" i="2"/>
  <c r="M439" i="2"/>
  <c r="M421" i="2"/>
  <c r="M455" i="2"/>
  <c r="M452" i="2"/>
  <c r="M446" i="2"/>
  <c r="M433" i="2"/>
  <c r="M428" i="2"/>
  <c r="M426" i="2"/>
  <c r="M411" i="2"/>
  <c r="M405" i="2"/>
  <c r="M396" i="2"/>
  <c r="M427" i="2"/>
  <c r="M417" i="2"/>
  <c r="M467" i="2"/>
  <c r="M458" i="2"/>
  <c r="M440" i="2"/>
  <c r="M418" i="2"/>
  <c r="M464" i="2"/>
  <c r="M454" i="2"/>
  <c r="M422" i="2"/>
  <c r="M414" i="2"/>
  <c r="M402" i="2"/>
  <c r="M39" i="2"/>
  <c r="M36" i="2"/>
  <c r="M35" i="2"/>
  <c r="M32" i="2"/>
  <c r="M38" i="2"/>
  <c r="M34" i="2"/>
  <c r="M28" i="2"/>
  <c r="M29" i="2"/>
  <c r="M37" i="2"/>
  <c r="M33" i="2"/>
  <c r="M40" i="2"/>
  <c r="M27" i="2"/>
  <c r="M386" i="2"/>
  <c r="M375" i="2"/>
  <c r="M385" i="2"/>
  <c r="M26" i="2"/>
  <c r="M387" i="2"/>
  <c r="M373" i="2"/>
  <c r="M362" i="2"/>
  <c r="M74" i="2"/>
  <c r="M70" i="2"/>
  <c r="M61" i="2"/>
  <c r="M50" i="2"/>
  <c r="M46" i="2"/>
  <c r="M67" i="2"/>
  <c r="M53" i="2"/>
  <c r="M369" i="2"/>
  <c r="M352" i="2"/>
  <c r="M64" i="2"/>
  <c r="M57" i="2"/>
  <c r="M52" i="2"/>
  <c r="M390" i="2"/>
  <c r="M382" i="2"/>
  <c r="M378" i="2"/>
  <c r="M365" i="2"/>
  <c r="M359" i="2"/>
  <c r="M354" i="2"/>
  <c r="M346" i="2"/>
  <c r="M363" i="2"/>
  <c r="M372" i="2"/>
  <c r="M361" i="2"/>
  <c r="M342" i="2"/>
  <c r="M73" i="2"/>
  <c r="M69" i="2"/>
  <c r="M54" i="2"/>
  <c r="M49" i="2"/>
  <c r="M351" i="2"/>
  <c r="M349" i="2"/>
  <c r="M66" i="2"/>
  <c r="M60" i="2"/>
  <c r="M56" i="2"/>
  <c r="M51" i="2"/>
  <c r="M45" i="2"/>
  <c r="M71" i="2"/>
  <c r="M47" i="2"/>
  <c r="M370" i="2"/>
  <c r="M389" i="2"/>
  <c r="M384" i="2"/>
  <c r="M381" i="2"/>
  <c r="M377" i="2"/>
  <c r="M368" i="2"/>
  <c r="M364" i="2"/>
  <c r="M358" i="2"/>
  <c r="M345" i="2"/>
  <c r="M63" i="2"/>
  <c r="M388" i="2"/>
  <c r="M340" i="2"/>
  <c r="M353" i="2"/>
  <c r="M341" i="2"/>
  <c r="M72" i="2"/>
  <c r="M68" i="2"/>
  <c r="M48" i="2"/>
  <c r="M391" i="2"/>
  <c r="M392" i="2"/>
  <c r="M371" i="2"/>
  <c r="M360" i="2"/>
  <c r="M356" i="2"/>
  <c r="M347" i="2"/>
  <c r="M65" i="2"/>
  <c r="M59" i="2"/>
  <c r="M55" i="2"/>
  <c r="M380" i="2"/>
  <c r="M376" i="2"/>
  <c r="M367" i="2"/>
  <c r="M357" i="2"/>
  <c r="M344" i="2"/>
  <c r="M62" i="2"/>
  <c r="M374" i="2"/>
  <c r="M58" i="2"/>
  <c r="M366" i="2"/>
  <c r="M355" i="2"/>
  <c r="M379" i="2"/>
  <c r="M343" i="2"/>
  <c r="M383" i="2"/>
  <c r="M25" i="2"/>
  <c r="M472" i="2"/>
  <c r="M44" i="2"/>
  <c r="M42" i="2"/>
  <c r="M8" i="2"/>
  <c r="I11" i="3" l="1"/>
  <c r="K9" i="3"/>
  <c r="I8" i="3"/>
  <c r="I15" i="3"/>
  <c r="I19" i="3"/>
  <c r="I18" i="3"/>
  <c r="I17" i="3"/>
  <c r="I16" i="3" l="1"/>
  <c r="I9" i="3"/>
  <c r="K76" i="5" l="1"/>
  <c r="J8" i="5"/>
  <c r="K8" i="5" s="1"/>
  <c r="E21" i="3"/>
  <c r="F21" i="3"/>
  <c r="G21" i="3"/>
  <c r="H21" i="3"/>
  <c r="I21" i="3"/>
  <c r="D21" i="3"/>
  <c r="J19" i="3"/>
  <c r="K19" i="3" s="1"/>
  <c r="J18" i="3"/>
  <c r="K18" i="3" s="1"/>
  <c r="J17" i="3"/>
  <c r="K17" i="3" s="1"/>
  <c r="J16" i="3"/>
  <c r="K16" i="3" s="1"/>
  <c r="J15" i="3"/>
  <c r="K15" i="3" s="1"/>
  <c r="J11" i="3"/>
  <c r="K11" i="3" s="1"/>
  <c r="J9" i="3"/>
  <c r="J8" i="3"/>
  <c r="E13" i="3"/>
  <c r="F13" i="3"/>
  <c r="G13" i="3"/>
  <c r="H13" i="3"/>
  <c r="D13" i="3"/>
  <c r="L21" i="3" l="1"/>
  <c r="M21" i="3"/>
  <c r="L13" i="3"/>
  <c r="M13" i="3"/>
  <c r="I13" i="3"/>
  <c r="K32" i="5" l="1"/>
  <c r="I8" i="2" l="1"/>
  <c r="J8" i="2" s="1"/>
  <c r="K8" i="2" s="1"/>
  <c r="J21" i="3" l="1"/>
  <c r="K21" i="3" s="1"/>
  <c r="J13" i="3"/>
  <c r="K13" i="3" s="1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<sst xmlns="http://schemas.openxmlformats.org/spreadsheetml/2006/main" count="2285" uniqueCount="551">
  <si>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</si>
  <si>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</si>
  <si>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</si>
  <si>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</si>
  <si>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</si>
  <si>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</si>
  <si>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</si>
  <si>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</si>
  <si>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</si>
  <si>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</si>
  <si>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</si>
  <si>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</si>
  <si>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</si>
  <si>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</si>
  <si>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</si>
  <si>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</si>
  <si>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</si>
  <si>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</si>
  <si>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</si>
  <si>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511700</t>
  </si>
  <si>
    <t>EXTENDED YEAR</t>
  </si>
  <si>
    <t>513000</t>
  </si>
  <si>
    <t>PRINCIPAL</t>
  </si>
  <si>
    <t>514000</t>
  </si>
  <si>
    <t>AIDES AND PARAPROFESSIONALS</t>
  </si>
  <si>
    <t>514500</t>
  </si>
  <si>
    <t>INTERPRETER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</si>
  <si>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</si>
  <si>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</si>
  <si>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</si>
  <si>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</si>
  <si>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</si>
  <si>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</si>
  <si>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</si>
  <si>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</si>
  <si>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</si>
  <si>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</si>
  <si>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</si>
  <si>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</si>
  <si>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</si>
  <si>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</si>
  <si>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</si>
  <si>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</si>
  <si>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</si>
  <si>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</si>
  <si>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553000</t>
  </si>
  <si>
    <t>COMMUNICATION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</si>
  <si>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</si>
  <si>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</si>
  <si>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</si>
  <si>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</si>
  <si>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</si>
  <si>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</si>
  <si>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</si>
  <si>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</si>
  <si>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</si>
  <si>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</si>
  <si>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</si>
  <si>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</si>
  <si>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</si>
  <si>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</si>
  <si>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</si>
  <si>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</si>
  <si>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564100</t>
  </si>
  <si>
    <t>TEXTBOOKS - PRINTED</t>
  </si>
  <si>
    <t>564200</t>
  </si>
  <si>
    <t>BOOKS (OTHER THAN TEXTBOOKS)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</si>
  <si>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</si>
  <si>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</si>
  <si>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</si>
  <si>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</si>
  <si>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</si>
  <si>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</si>
  <si>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</si>
  <si>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</si>
  <si>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</si>
  <si>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</si>
  <si>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514200</t>
  </si>
  <si>
    <t>SALARY OF CLERICAL STAFF</t>
  </si>
  <si>
    <t>516300</t>
  </si>
  <si>
    <t>SCH NURSE/SPEC EDUC NURSE LPN</t>
  </si>
  <si>
    <t>517100</t>
  </si>
  <si>
    <t>TEACHER SUPT SPEC/DIAG/AUDIO</t>
  </si>
  <si>
    <t>517300</t>
  </si>
  <si>
    <t>SECONDARY COUNSELOR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</si>
  <si>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</si>
  <si>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</si>
  <si>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</si>
  <si>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</si>
  <si>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</si>
  <si>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</si>
  <si>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</si>
  <si>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</si>
  <si>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544100</t>
  </si>
  <si>
    <t>RENTAL OF LAND OR BUILDINGS</t>
  </si>
  <si>
    <t xml:space="preserve">   PUPIL SERVICES Total</t>
  </si>
  <si>
    <t xml:space="preserve">   IMPROVEMENT OF INSTRUCTIONAL SERVICES</t>
  </si>
  <si>
    <t>511600</t>
  </si>
  <si>
    <t>PROF DEVELOPMENT STIPENDS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</si>
  <si>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</si>
  <si>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</si>
  <si>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</si>
  <si>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</si>
  <si>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</si>
  <si>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</si>
  <si>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512000</t>
  </si>
  <si>
    <t>SUPERINTENDENT - TECH INST DIR</t>
  </si>
  <si>
    <t xml:space="preserve">   GENERAL ADMINISTRATION Total</t>
  </si>
  <si>
    <t xml:space="preserve">   SCHOOL ADMINISTRATION</t>
  </si>
  <si>
    <t xml:space="preserve">   SCHOOL ADMINISTRATION Total</t>
  </si>
  <si>
    <t xml:space="preserve">   SUPPORT SERVICES - BUSINESS</t>
  </si>
  <si>
    <t>514800</t>
  </si>
  <si>
    <t>ACCOUNTANT</t>
  </si>
  <si>
    <t xml:space="preserve">   SUPPORT SERVICES - BUSINESS Total</t>
  </si>
  <si>
    <t xml:space="preserve">   MAINTENANCE AND OPERATION OF PLANT SERVICES</t>
  </si>
  <si>
    <t>518600</t>
  </si>
  <si>
    <t>CUSTODIAL PERSONNEL</t>
  </si>
  <si>
    <t>541000</t>
  </si>
  <si>
    <t>WATER-SEWER &amp; CLEANING SERVIC</t>
  </si>
  <si>
    <t>562000</t>
  </si>
  <si>
    <t>ENERGY / ELECTRICITY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</si>
  <si>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</si>
  <si>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</si>
  <si>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</si>
  <si>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</si>
  <si>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599000</t>
  </si>
  <si>
    <t>OTHER 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</si>
  <si>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</si>
  <si>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</si>
  <si>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</si>
  <si>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</si>
  <si>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</si>
  <si>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</si>
  <si>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</si>
  <si>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</si>
  <si>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</si>
  <si>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</si>
  <si>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</si>
  <si>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</si>
  <si>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</si>
  <si>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</si>
  <si>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</si>
  <si>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LOCAL REVENUES</t>
  </si>
  <si>
    <t>412200</t>
  </si>
  <si>
    <t>DONATIONS</t>
  </si>
  <si>
    <t>413500</t>
  </si>
  <si>
    <t>SUMMER SCHOOL TUITION</t>
  </si>
  <si>
    <t>419200</t>
  </si>
  <si>
    <t>CONTRIBUTIONS-PRIVATE SOURCES</t>
  </si>
  <si>
    <t>419950</t>
  </si>
  <si>
    <t>OTHER LOCAL REVENUES</t>
  </si>
  <si>
    <t>419951</t>
  </si>
  <si>
    <t>10% - OTHER LOCAL REVENUES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</si>
  <si>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</si>
  <si>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</si>
  <si>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</si>
  <si>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</si>
  <si>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</si>
  <si>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</si>
  <si>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434000</t>
  </si>
  <si>
    <t>GRANTS FROM PRE-K LOTTERY</t>
  </si>
  <si>
    <t>438000</t>
  </si>
  <si>
    <t>OTHER GRANTS FROM GEORGIA DOE</t>
  </si>
  <si>
    <t>439950</t>
  </si>
  <si>
    <t>FUNDS - OTHER STATE AGENCIES</t>
  </si>
  <si>
    <t xml:space="preserve">   STATE SOURCES Total</t>
  </si>
  <si>
    <t xml:space="preserve">   FEDERAL SOURCES</t>
  </si>
  <si>
    <t>445200</t>
  </si>
  <si>
    <t>OTH FED GRANTS THRU GA DOE</t>
  </si>
  <si>
    <t>445300</t>
  </si>
  <si>
    <t>ALL OTHER FEDERAL GRANTS</t>
  </si>
  <si>
    <t xml:space="preserve">   FEDERAL SOURCES Total</t>
  </si>
  <si>
    <t xml:space="preserve">   TRANSFERS AND OTHER LOCAL</t>
  </si>
  <si>
    <t>452000</t>
  </si>
  <si>
    <t>OPER TRANSFERS FROM OTH FUND</t>
  </si>
  <si>
    <t xml:space="preserve">   TRANSFERS AND OTHER LOCAL Total</t>
  </si>
  <si>
    <t>431200</t>
  </si>
  <si>
    <t>TOTAL QBE FORMULA EARNINGS</t>
  </si>
  <si>
    <t>TOTAL EXPENDITURES</t>
  </si>
  <si>
    <t>TOTAL REVENUE</t>
  </si>
  <si>
    <t>532100</t>
  </si>
  <si>
    <t>CONTRACTED SERV-TEACHERS</t>
  </si>
  <si>
    <t xml:space="preserve">   FEDERAL GRANT ADMINISTRATION</t>
  </si>
  <si>
    <t xml:space="preserve">   FEDERAL GRANT ADMINISTRATION Total</t>
  </si>
  <si>
    <t>588000</t>
  </si>
  <si>
    <t>FEDERAL INDIRECT COST CHARGES</t>
  </si>
  <si>
    <t>572000</t>
  </si>
  <si>
    <t>BUILDING ACQUISIT/CNSTR/IMPRV</t>
  </si>
  <si>
    <t>573200</t>
  </si>
  <si>
    <t>PURCHASE/LEASE - BUSES</t>
  </si>
  <si>
    <t xml:space="preserve">   ENTERPRISE OPERATIONS</t>
  </si>
  <si>
    <t xml:space="preserve">   ENTERPRISE OPERATIONS Total</t>
  </si>
  <si>
    <t xml:space="preserve">   FACILITIES ACQUISITION AND CONSTRUCTION SERVICES</t>
  </si>
  <si>
    <t xml:space="preserve">   FACILITIES ACQUISITION AND CONSTRUCTION SERVICES Total</t>
  </si>
  <si>
    <t>583100</t>
  </si>
  <si>
    <t>REDEMPTION OF PRINCIPAL</t>
  </si>
  <si>
    <t>411300</t>
  </si>
  <si>
    <t>SPLOST - TAX</t>
  </si>
  <si>
    <t>436000</t>
  </si>
  <si>
    <t>CAPITAL OUTLAY GRANTS</t>
  </si>
  <si>
    <t>530001</t>
  </si>
  <si>
    <t>ARCHITECT/ENGINEER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</si>
  <si>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</si>
  <si>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</si>
  <si>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</si>
  <si>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</si>
  <si>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</si>
  <si>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</si>
  <si>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</si>
  <si>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</si>
  <si>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</si>
  <si>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</si>
  <si>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</si>
  <si>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</si>
  <si>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</si>
  <si>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</si>
  <si>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445130</t>
  </si>
  <si>
    <t>FED REIMB - AFTER-SCHOOL SNACK</t>
  </si>
  <si>
    <t>449000</t>
  </si>
  <si>
    <t>REV ATTRIB - USDA COMMODITIES</t>
  </si>
  <si>
    <t>518400</t>
  </si>
  <si>
    <t>SCHOOL NUTR PROGRAM CAFETERIA</t>
  </si>
  <si>
    <t>563000</t>
  </si>
  <si>
    <t>PURCHASED FOOD</t>
  </si>
  <si>
    <t>563500</t>
  </si>
  <si>
    <t>FOOD ACQUISITIONS - USDA</t>
  </si>
  <si>
    <t>MONTHLY VARIANCE</t>
  </si>
  <si>
    <t>YTD VARIANCE</t>
  </si>
  <si>
    <t>543001</t>
  </si>
  <si>
    <t>MAINTENANCE-BUILDING-REGION 1</t>
  </si>
  <si>
    <t>543005</t>
  </si>
  <si>
    <t>MAINTENANCE-BUILDING-REGION 5</t>
  </si>
  <si>
    <t>543013</t>
  </si>
  <si>
    <t>SUPT. DEFERRED MAINTENANCE</t>
  </si>
  <si>
    <t>Description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</si>
  <si>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</si>
  <si>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</si>
  <si>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</si>
  <si>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</si>
  <si>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</si>
  <si>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</si>
  <si>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</si>
  <si>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</si>
  <si>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</si>
  <si>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</si>
  <si>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414000</t>
  </si>
  <si>
    <t>TRANSPORTATION FEES</t>
  </si>
  <si>
    <t>419400</t>
  </si>
  <si>
    <t>TEXTBOOK SALES</t>
  </si>
  <si>
    <t>419900</t>
  </si>
  <si>
    <t>FED INDIRECT COST REIMBURSEMNT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</si>
  <si>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</si>
  <si>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</si>
  <si>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</si>
  <si>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</si>
  <si>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</si>
  <si>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</si>
  <si>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</si>
  <si>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</si>
  <si>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453000</t>
  </si>
  <si>
    <t>SALE/COMP - FIXED ASSETS LOSS</t>
  </si>
  <si>
    <t>511800</t>
  </si>
  <si>
    <t>ART - MUSIC - PE</t>
  </si>
  <si>
    <t>517200</t>
  </si>
  <si>
    <t>ELEMENTARY COUNSELOR</t>
  </si>
  <si>
    <t>530010</t>
  </si>
  <si>
    <t>PURCHASED SERVICES-OTHER FEES</t>
  </si>
  <si>
    <t>544200</t>
  </si>
  <si>
    <t>RENTAL OF EQUIPMENT &amp; VEHICLES</t>
  </si>
  <si>
    <t>559400</t>
  </si>
  <si>
    <t>PAYMENTS TO CHARTER SCHOOLS</t>
  </si>
  <si>
    <t>514600</t>
  </si>
  <si>
    <t>ATHLETICS PERSONNEL</t>
  </si>
  <si>
    <t>530003</t>
  </si>
  <si>
    <t>OTHER COST-PROFESSIONAL TECH</t>
  </si>
  <si>
    <t>516500</t>
  </si>
  <si>
    <t>LIBRARIAN/MEDIA SPECIALIST</t>
  </si>
  <si>
    <t>511100</t>
  </si>
  <si>
    <t>SCHOOL BOARD MEMBERS SALARIES</t>
  </si>
  <si>
    <t>512100</t>
  </si>
  <si>
    <t>DEPUTY - AREA SUPERINTENDENT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</si>
  <si>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</si>
  <si>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</si>
  <si>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</si>
  <si>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</si>
  <si>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</si>
  <si>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</si>
  <si>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</si>
  <si>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</si>
  <si>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</si>
  <si>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</si>
  <si>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</si>
  <si>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</si>
  <si>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</si>
  <si>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</si>
  <si>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</si>
  <si>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558099</t>
  </si>
  <si>
    <t>TRAVEL-ANNUAL BOARD RETREAT</t>
  </si>
  <si>
    <t>513100</t>
  </si>
  <si>
    <t>ASSISTANT PRINCIPAL</t>
  </si>
  <si>
    <t>518100</t>
  </si>
  <si>
    <t>MAINT PERSONNEL-TRANS MECHANIC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</si>
  <si>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</si>
  <si>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</si>
  <si>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</si>
  <si>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</si>
  <si>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</si>
  <si>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</si>
  <si>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543006</t>
  </si>
  <si>
    <t>MAINTENANCE-BUILDING-REGION 6</t>
  </si>
  <si>
    <t>543007</t>
  </si>
  <si>
    <t>MAINTENANCE-BUILDING-REGION 7</t>
  </si>
  <si>
    <t>514300</t>
  </si>
  <si>
    <t>RESEARCH PERSONNEL</t>
  </si>
  <si>
    <t>524000</t>
  </si>
  <si>
    <t>EMPLOYEES RETIREMENT SYSTEM</t>
  </si>
  <si>
    <t>530070</t>
  </si>
  <si>
    <t>ADA-PURCHASED PROF/TECH SERVIC</t>
  </si>
  <si>
    <t>FY2021 SPECIAL REVENUE (DETAIL)</t>
  </si>
  <si>
    <t>FY2021 DEBT SERVICE (DETAIL)</t>
  </si>
  <si>
    <t>FY2021 CAPITAL PROJECTS (DETAIL)</t>
  </si>
  <si>
    <t>FY2021 SCHOOL NUTRITION (DETAIL)</t>
  </si>
  <si>
    <t>526002</t>
  </si>
  <si>
    <t>WORKERS COMP-STATE FEE</t>
  </si>
  <si>
    <t>530300</t>
  </si>
  <si>
    <t>530400</t>
  </si>
  <si>
    <t>AWARDS &amp; PRINTING/BINDING-ATHL</t>
  </si>
  <si>
    <t>530500</t>
  </si>
  <si>
    <t>ATHLETIC EVENT STAFF</t>
  </si>
  <si>
    <t>558100</t>
  </si>
  <si>
    <t>558200</t>
  </si>
  <si>
    <t>561001</t>
  </si>
  <si>
    <t>561510</t>
  </si>
  <si>
    <t>561520</t>
  </si>
  <si>
    <t>445120</t>
  </si>
  <si>
    <t>(CACFP) FEDERAL GRANTS</t>
  </si>
  <si>
    <t>445350</t>
  </si>
  <si>
    <t>CARES ACT-ESSER</t>
  </si>
  <si>
    <t>449950</t>
  </si>
  <si>
    <t>REV - FED SRCES NOT CLASSIFIED</t>
  </si>
  <si>
    <t>516400</t>
  </si>
  <si>
    <t>PHYS/OCCUP/SPEECH THERAPIST</t>
  </si>
  <si>
    <t>COMMERCIAL CARRIERS-ATHLETICS</t>
  </si>
  <si>
    <t>SCHOOL REIMBURSE-ATHLET TRAVEL</t>
  </si>
  <si>
    <t>PLAYOFF PAYOUT</t>
  </si>
  <si>
    <t>FIRST AID SUPPLIES-ATHLETICS</t>
  </si>
  <si>
    <t>ATHLETICS UNIFORMS</t>
  </si>
  <si>
    <t>ATHLETICS EQUIPMENT&lt;$5K/UNIT</t>
  </si>
  <si>
    <t>ORIGINAL BUDGET</t>
  </si>
  <si>
    <t>AMENDED BUDGET</t>
  </si>
  <si>
    <t>ORIGINAL
BUDGET</t>
  </si>
  <si>
    <t>AMENDED
BUDGET</t>
  </si>
  <si>
    <t>514100</t>
  </si>
  <si>
    <t>SALARY OF SERETARIAL STAFF</t>
  </si>
  <si>
    <t>516100</t>
  </si>
  <si>
    <t>TECHNOLOGY SPECIALIST</t>
  </si>
  <si>
    <t>459951</t>
  </si>
  <si>
    <t>SCHOOL RESTITUTION</t>
  </si>
  <si>
    <t>564000</t>
  </si>
  <si>
    <t>DIGITAL/ELECTRONIC TEXTBOOKS</t>
  </si>
  <si>
    <t>573500</t>
  </si>
  <si>
    <t>PURCHASE - SOFTWARE (CAPITAL)</t>
  </si>
  <si>
    <t>544101</t>
  </si>
  <si>
    <t>PORTABLES</t>
  </si>
  <si>
    <t>558028</t>
  </si>
  <si>
    <t>TRAVEL-BD MEMBER, A. HILL</t>
  </si>
  <si>
    <t>558029</t>
  </si>
  <si>
    <t>TRAVEL-BD MEMBER, D. PIERCE</t>
  </si>
  <si>
    <t>527000</t>
  </si>
  <si>
    <t>ON BEHALF PAYMENTS</t>
  </si>
  <si>
    <t>530012</t>
  </si>
  <si>
    <t>OTHER COST- FIRE LIFE SAFETY</t>
  </si>
  <si>
    <t>541001</t>
  </si>
  <si>
    <t>HAZMAT/ABATEMENT</t>
  </si>
  <si>
    <t>541002</t>
  </si>
  <si>
    <t>WASTE DISPOSAL(SANITATION)</t>
  </si>
  <si>
    <t>543010</t>
  </si>
  <si>
    <t>MAINT-SYS(YELLOWST-SSC CONTRAC</t>
  </si>
  <si>
    <t>562001</t>
  </si>
  <si>
    <t>ENERGY-NATURAL GAS</t>
  </si>
  <si>
    <t>573001</t>
  </si>
  <si>
    <t>SMALL EQUIPMENT(HAND TOOLS ETC</t>
  </si>
  <si>
    <t>573002</t>
  </si>
  <si>
    <t>EQUIPMENT-PLAYGROUND MAINT-REP</t>
  </si>
  <si>
    <t>463000</t>
  </si>
  <si>
    <t>SPECIAL ITEMS</t>
  </si>
  <si>
    <t>464000</t>
  </si>
  <si>
    <t>EXTRAORDINARY ITEMS</t>
  </si>
  <si>
    <t>FY2022 GENERAL FUND (DETAIL)</t>
  </si>
  <si>
    <t>519910</t>
  </si>
  <si>
    <t>595000</t>
  </si>
  <si>
    <t>419500</t>
  </si>
  <si>
    <t>SERVICES PROVIDED OTHER LUAS</t>
  </si>
  <si>
    <t>EXTRA ACTIVITY SALARIES</t>
  </si>
  <si>
    <t>530100</t>
  </si>
  <si>
    <t>CONTRACTED SECURITY-ATHLETICS</t>
  </si>
  <si>
    <t>530200</t>
  </si>
  <si>
    <t>EMT AMBULANCE SERVICE-ATHLETIC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</si>
  <si>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</si>
  <si>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</si>
  <si>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</si>
  <si>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</si>
  <si>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</si>
  <si>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</si>
  <si>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</si>
  <si>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</si>
  <si>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</si>
  <si>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</si>
  <si>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</si>
  <si>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</si>
  <si>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</si>
  <si>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</si>
  <si>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534000</t>
  </si>
  <si>
    <t>PROFESSIONAL LEGAL SERVICES</t>
  </si>
  <si>
    <t>520000</t>
  </si>
  <si>
    <t>EMPLOYEE BENEFITS</t>
  </si>
  <si>
    <t>561099</t>
  </si>
  <si>
    <t>SURPLUS</t>
  </si>
  <si>
    <t>549000</t>
  </si>
  <si>
    <t>OTHER PURCHASED PROPERTY SERVI</t>
  </si>
  <si>
    <t>543200</t>
  </si>
  <si>
    <t>REPAIR &amp; MAINT SERVICE-TECH</t>
  </si>
  <si>
    <t>551900</t>
  </si>
  <si>
    <t>STUD TRANSP PURCHASED-OTH SRCE</t>
  </si>
  <si>
    <t>531000</t>
  </si>
  <si>
    <t>CONTRACTED SERVICE -ADMIN</t>
  </si>
  <si>
    <t>416230</t>
  </si>
  <si>
    <t>CONTR SALES - BRKF-LUNCH PROG</t>
  </si>
  <si>
    <t>451300</t>
  </si>
  <si>
    <t>ACCR INTEREST-ISSUANCE OF BOND</t>
  </si>
  <si>
    <t>571500</t>
  </si>
  <si>
    <t>LAND IMPROVEMENTS</t>
  </si>
  <si>
    <t>*</t>
  </si>
  <si>
    <t>Gold Case Payment $22,500,000</t>
  </si>
  <si>
    <t>544400</t>
  </si>
  <si>
    <t>OTHER RENTALS</t>
  </si>
  <si>
    <t>556900</t>
  </si>
  <si>
    <t>OTHER TUITION</t>
  </si>
  <si>
    <t>571000</t>
  </si>
  <si>
    <t>LAND ACQUISITION &amp; DEVELOPMENT</t>
  </si>
  <si>
    <t>556100</t>
  </si>
  <si>
    <t>TUITION TO OTHER GEORGIA LUAS</t>
  </si>
  <si>
    <t>461000</t>
  </si>
  <si>
    <t>CAPITAL CONTRIBUTIONS</t>
  </si>
  <si>
    <t>451000</t>
  </si>
  <si>
    <t>ISSUANCE OF BONDS</t>
  </si>
  <si>
    <t>411990</t>
  </si>
  <si>
    <t>CHARTER COMMISSION LOCAL REV</t>
  </si>
  <si>
    <t>439110</t>
  </si>
  <si>
    <t>OB PAYMENTS - HEALTH INSURANCE</t>
  </si>
  <si>
    <t>OTHER COST-BOARD LEGAL FEES  *</t>
  </si>
  <si>
    <t>517800</t>
  </si>
  <si>
    <t>GRADUATION COACH</t>
  </si>
  <si>
    <t>526001</t>
  </si>
  <si>
    <t>WORKERS COMP- INSURANCE PREMIU</t>
  </si>
  <si>
    <t>526003</t>
  </si>
  <si>
    <t>WORKERS COMP- STATE ASSESSMENT</t>
  </si>
  <si>
    <t>533000</t>
  </si>
  <si>
    <t>CONTRACTED SERV-NURSING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</si>
  <si>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</si>
  <si>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</si>
  <si>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</si>
  <si>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</si>
  <si>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</si>
  <si>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</si>
  <si>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</si>
  <si>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</si>
  <si>
    <t>530011</t>
  </si>
  <si>
    <t>OTHER COST/CONTRACTS(WATER FOG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</si>
  <si>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</si>
  <si>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</si>
  <si>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</si>
  <si>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</si>
  <si>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</si>
  <si>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</si>
  <si>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543008</t>
  </si>
  <si>
    <t>MAINT-SYS(ENVIRONMENTAL &amp; ROOF</t>
  </si>
  <si>
    <t>543009</t>
  </si>
  <si>
    <t>MAINT-SYS-PARTS &amp; MAJOR WORK</t>
  </si>
  <si>
    <t>543011</t>
  </si>
  <si>
    <t>MAINT-LAWN EQUIPMENT</t>
  </si>
  <si>
    <t>543012</t>
  </si>
  <si>
    <t>MAINT-FLEET TRUCKS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</si>
  <si>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</si>
  <si>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</si>
  <si>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</si>
  <si>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</si>
  <si>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</si>
  <si>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</si>
  <si>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562003</t>
  </si>
  <si>
    <t>ENERGY-REFUNDS/REBATES</t>
  </si>
  <si>
    <t>562008</t>
  </si>
  <si>
    <t>ENERGY-FIELD TRIP GENERIC</t>
  </si>
  <si>
    <t>439120</t>
  </si>
  <si>
    <t>ON BEHALF PAYMENTS - TRS</t>
  </si>
  <si>
    <t>439130</t>
  </si>
  <si>
    <t>ON BEHALF PAYMENTS - PSERS</t>
  </si>
  <si>
    <t>459950</t>
  </si>
  <si>
    <t>OTHER SOURCE</t>
  </si>
  <si>
    <t>530056</t>
  </si>
  <si>
    <t>PURCHASED SERVICES-TEMPORARY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</si>
  <si>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</si>
  <si>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</si>
  <si>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</si>
  <si>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</si>
  <si>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</si>
  <si>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</si>
  <si>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</si>
  <si>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</si>
  <si>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</si>
  <si>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</si>
  <si>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</si>
  <si>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</si>
  <si>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</si>
  <si>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</si>
  <si>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</si>
  <si>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</si>
  <si>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</si>
  <si>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</si>
  <si>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</si>
  <si>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</si>
  <si>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443000</t>
  </si>
  <si>
    <t>CAT GRANTS - DIRECT FED GOVT</t>
  </si>
  <si>
    <t>445210</t>
  </si>
  <si>
    <t>OTH FED GRANTS THRU GDOE-ARRA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</si>
  <si>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</si>
  <si>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</si>
  <si>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</si>
  <si>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</si>
  <si>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</si>
  <si>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</si>
  <si>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556300</t>
  </si>
  <si>
    <t>TUITION TO PRIVATE SOURCES</t>
  </si>
  <si>
    <t>517900</t>
  </si>
  <si>
    <t>REHABILITATION COUNSELOR</t>
  </si>
  <si>
    <t>536100</t>
  </si>
  <si>
    <t>PER DIEM AND FEES</t>
  </si>
  <si>
    <t>536200</t>
  </si>
  <si>
    <t>PER DIEM AND FEES - EXPENSES</t>
  </si>
  <si>
    <t>522000</t>
  </si>
  <si>
    <t>FICA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</si>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</sst>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38" fontId="6" fillId="3" borderId="0" xfId="0" applyNumberFormat="1" applyFont="1" applyFill="1" applyBorder="1" applyAlignment="1">
      <alignment vertical="center"/>
    </xf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2" fillId="4" borderId="0" xfId="0" applyNumberFormat="1" applyFont="1" applyFill="1"/>
    <xf numFmtId="38" fontId="2" fillId="4" borderId="0" xfId="0" applyNumberFormat="1" applyFont="1" applyFill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2" fillId="4" borderId="0" xfId="1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40" fontId="2" fillId="4" borderId="0" xfId="0" applyNumberFormat="1" applyFont="1" applyFill="1" applyAlignment="1">
      <alignment horizontal="center"/>
    </xf>
    <xf numFmtId="0" fontId="2" fillId="0" borderId="0" xfId="0" applyFont="1"/>
    <xf numFmtId="0" fontId="2" fillId="4" borderId="0" xfId="0" applyFont="1" applyFill="1"/>
    <xf numFmtId="40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0" fontId="0" fillId="0" borderId="0" xfId="0" applyFont="1"/>
    <xf numFmtId="40" fontId="0" fillId="0" borderId="0" xfId="0" applyNumberFormat="1" applyFont="1"/>
    <xf numFmtId="40" fontId="7" fillId="0" borderId="0" xfId="0" applyNumberFormat="1" applyFont="1" applyFill="1"/>
    <xf numFmtId="40" fontId="7" fillId="0" borderId="0" xfId="0" applyNumberFormat="1" applyFont="1" applyFill="1" applyAlignment="1">
      <alignment horizontal="center"/>
    </xf>
    <xf numFmtId="10" fontId="1" fillId="0" borderId="0" xfId="1" applyNumberFormat="1" applyFont="1" applyFill="1"/>
    <xf numFmtId="38" fontId="7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38" fontId="0" fillId="0" borderId="0" xfId="0" applyNumberFormat="1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8"/>
  <sheetViews>
    <sheetView tabSelected="1" workbookViewId="0">
      <pane ySplit="7" topLeftCell="A23" activePane="bottomLeft" state="frozen"/>
      <selection activeCell="A4" sqref="A4:M4"/>
      <selection pane="bottomLeft" activeCell="C32" sqref="C32"/>
    </sheetView>
  </sheetViews>
  <sheetFormatPr defaultRowHeight="12.75" x14ac:dyDescent="0.2"/>
  <cols>
    <col min="1" max="1" width="48.7109375" style="27" bestFit="1" customWidth="1"/>
    <col min="2" max="2" width="9.42578125" style="36" customWidth="1"/>
    <col min="3" max="3" width="31.85546875" style="20" customWidth="1"/>
    <col min="4" max="4" width="15.85546875" style="15" customWidth="1"/>
    <col min="5" max="5" width="16.140625" style="15" customWidth="1"/>
    <col min="6" max="6" width="15.28515625" style="15" customWidth="1"/>
    <col min="7" max="7" width="16" style="15" customWidth="1"/>
    <col min="8" max="8" width="15.28515625" style="15" customWidth="1"/>
    <col min="9" max="9" width="18" style="15" bestFit="1" customWidth="1"/>
    <col min="10" max="10" width="16.5703125" style="15" customWidth="1"/>
    <col min="11" max="11" width="13" style="16" customWidth="1"/>
    <col min="12" max="13" width="11.85546875" style="42" customWidth="1"/>
    <col min="14" max="14" width="9.140625" style="11"/>
    <col min="15" max="15" width="30.28515625" style="66" bestFit="1" customWidth="1"/>
    <col min="16" max="16" width="9.140625" style="66"/>
    <col min="17" max="17" width="29.42578125" style="66" bestFit="1" customWidth="1"/>
    <col min="18" max="19" width="14.5703125" style="66" bestFit="1" customWidth="1"/>
    <col min="20" max="20" width="14" style="66" bestFit="1" customWidth="1"/>
    <col min="21" max="21" width="14.5703125" style="66" bestFit="1" customWidth="1"/>
    <col min="22" max="22" width="5" style="66" bestFit="1" customWidth="1"/>
    <col min="23" max="25" width="9.140625" style="65"/>
    <col min="26" max="16384" width="9.140625" style="11"/>
  </cols>
  <sheetData>
    <row r="1" spans="1:25" s="12" customFormat="1" ht="1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5" s="12" customFormat="1" ht="18.75" x14ac:dyDescent="0.3">
      <c r="A2" s="71" t="s">
        <v>388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s="12" customFormat="1" ht="1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s="12" customFormat="1" ht="15" x14ac:dyDescent="0.25">
      <c r="A4" s="72">
        <v>44742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s="12" customFormat="1" ht="15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s="12" customFormat="1" ht="15.75" thickBot="1" x14ac:dyDescent="0.3">
      <c r="A6" s="29"/>
      <c r="B6" s="30"/>
      <c r="C6" s="25"/>
      <c r="D6" s="3"/>
      <c r="E6" s="3"/>
      <c r="F6" s="3"/>
      <c r="G6" s="3"/>
      <c r="H6" s="3"/>
      <c r="I6" s="3"/>
      <c r="J6" s="3"/>
      <c r="K6" s="9"/>
      <c r="L6" s="46">
        <v>1</v>
      </c>
      <c r="M6" s="46">
        <v>12</v>
      </c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25" s="13" customFormat="1" ht="45.75" thickBot="1" x14ac:dyDescent="0.25">
      <c r="A7" s="31" t="s">
        <v>234</v>
      </c>
      <c r="B7" s="32" t="s">
        <v>9</v>
      </c>
      <c r="C7" s="32" t="s">
        <v>10</v>
      </c>
      <c r="D7" s="4" t="s">
        <v>350</v>
      </c>
      <c r="E7" s="4" t="s">
        <v>351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10" t="s">
        <v>8</v>
      </c>
      <c r="L7" s="39" t="s">
        <v>226</v>
      </c>
      <c r="M7" s="39" t="s">
        <v>227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25" s="18" customFormat="1" x14ac:dyDescent="0.2">
      <c r="A8" s="18" t="s">
        <v>142</v>
      </c>
      <c r="B8" s="18" t="s">
        <v>235</v>
      </c>
      <c r="C8" s="18" t="s">
        <v>236</v>
      </c>
      <c r="D8" s="19">
        <v>621000000</v>
      </c>
      <c r="E8" s="19">
        <v>621000000</v>
      </c>
      <c r="F8" s="19">
        <v>5075027.33</v>
      </c>
      <c r="G8" s="19">
        <v>650882383.15999997</v>
      </c>
      <c r="H8" s="19">
        <v>0</v>
      </c>
      <c r="I8" s="19">
        <f t="shared" ref="I8" si="0">SUM(G8:H8)</f>
        <v>650882383.15999997</v>
      </c>
      <c r="J8" s="19">
        <f t="shared" ref="J8:J30" si="1">E8-I8</f>
        <v>-29882383.159999967</v>
      </c>
      <c r="K8" s="40">
        <f t="shared" ref="K8:K30" si="2">IF(E8=0,"NA",J8/E8)</f>
        <v>-4.8119779645732635E-2</v>
      </c>
      <c r="L8" s="40">
        <f t="shared" ref="L8:L30" si="3">IF(E8=0,"NA",(  ( F8 - (E8/$L$6)) / (E8/$L$6)))</f>
        <v>-0.99182765325281796</v>
      </c>
      <c r="M8" s="40">
        <f t="shared" ref="M8:M30" si="4">IF(E8=0,"NA",(  ( G8 - ($M$6*(E8/12))) / ($M$6*(E8/12))))</f>
        <v>4.8119779645732635E-2</v>
      </c>
      <c r="O8" s="66"/>
      <c r="P8" s="66"/>
      <c r="Q8" s="66"/>
      <c r="R8" s="69"/>
      <c r="S8" s="69"/>
      <c r="T8" s="69"/>
      <c r="U8" s="69"/>
      <c r="V8" s="69"/>
      <c r="W8" s="66"/>
      <c r="X8" s="66"/>
      <c r="Y8" s="66"/>
    </row>
    <row r="9" spans="1:25" s="18" customFormat="1" x14ac:dyDescent="0.2">
      <c r="B9" s="18" t="s">
        <v>237</v>
      </c>
      <c r="C9" s="18" t="s">
        <v>238</v>
      </c>
      <c r="D9" s="19">
        <v>15000000</v>
      </c>
      <c r="E9" s="19">
        <v>15000000</v>
      </c>
      <c r="F9" s="19">
        <v>0</v>
      </c>
      <c r="G9" s="19">
        <v>14258017.720000001</v>
      </c>
      <c r="H9" s="19">
        <v>0</v>
      </c>
      <c r="I9" s="19">
        <f t="shared" ref="I9:I30" si="5">SUM(G9:H9)</f>
        <v>14258017.720000001</v>
      </c>
      <c r="J9" s="19">
        <f t="shared" si="1"/>
        <v>741982.27999999933</v>
      </c>
      <c r="K9" s="40">
        <f t="shared" si="2"/>
        <v>4.9465485333333288E-2</v>
      </c>
      <c r="L9" s="40">
        <f t="shared" si="3"/>
        <v>-1</v>
      </c>
      <c r="M9" s="40">
        <f t="shared" si="4"/>
        <v>-4.9465485333333288E-2</v>
      </c>
      <c r="O9" s="66"/>
      <c r="P9" s="66"/>
      <c r="Q9" s="66"/>
      <c r="R9" s="69"/>
      <c r="S9" s="69"/>
      <c r="T9" s="69"/>
      <c r="U9" s="69"/>
      <c r="V9" s="69"/>
      <c r="W9" s="66"/>
      <c r="X9" s="66"/>
      <c r="Y9" s="66"/>
    </row>
    <row r="10" spans="1:25" s="18" customFormat="1" x14ac:dyDescent="0.2">
      <c r="B10" s="18" t="s">
        <v>239</v>
      </c>
      <c r="C10" s="18" t="s">
        <v>240</v>
      </c>
      <c r="D10" s="19">
        <v>2800000</v>
      </c>
      <c r="E10" s="19">
        <v>2800000</v>
      </c>
      <c r="F10" s="19">
        <v>222104.76</v>
      </c>
      <c r="G10" s="19">
        <v>4242438.3</v>
      </c>
      <c r="H10" s="19">
        <v>0</v>
      </c>
      <c r="I10" s="19">
        <f t="shared" si="5"/>
        <v>4242438.3</v>
      </c>
      <c r="J10" s="19">
        <f t="shared" si="1"/>
        <v>-1442438.2999999998</v>
      </c>
      <c r="K10" s="40">
        <f t="shared" si="2"/>
        <v>-0.51515653571428566</v>
      </c>
      <c r="L10" s="40">
        <f t="shared" si="3"/>
        <v>-0.92067687142857146</v>
      </c>
      <c r="M10" s="40">
        <f t="shared" si="4"/>
        <v>0.51515653571428566</v>
      </c>
      <c r="O10" s="66"/>
      <c r="P10" s="66"/>
      <c r="Q10" s="66"/>
      <c r="R10" s="69"/>
      <c r="S10" s="69"/>
      <c r="T10" s="69"/>
      <c r="U10" s="69"/>
      <c r="V10" s="69"/>
      <c r="W10" s="66"/>
      <c r="X10" s="66"/>
      <c r="Y10" s="66"/>
    </row>
    <row r="11" spans="1:25" s="18" customFormat="1" x14ac:dyDescent="0.2">
      <c r="B11" s="18" t="s">
        <v>241</v>
      </c>
      <c r="C11" s="18" t="s">
        <v>242</v>
      </c>
      <c r="D11" s="19">
        <v>29000000</v>
      </c>
      <c r="E11" s="19">
        <v>29000000</v>
      </c>
      <c r="F11" s="19">
        <v>2965533.27</v>
      </c>
      <c r="G11" s="19">
        <v>32064497.640000001</v>
      </c>
      <c r="H11" s="19">
        <v>0</v>
      </c>
      <c r="I11" s="19">
        <f t="shared" si="5"/>
        <v>32064497.640000001</v>
      </c>
      <c r="J11" s="19">
        <f t="shared" si="1"/>
        <v>-3064497.6400000006</v>
      </c>
      <c r="K11" s="40">
        <f t="shared" si="2"/>
        <v>-0.10567233241379312</v>
      </c>
      <c r="L11" s="40">
        <f t="shared" si="3"/>
        <v>-0.89774023206896558</v>
      </c>
      <c r="M11" s="40">
        <f t="shared" si="4"/>
        <v>0.10567233241379312</v>
      </c>
      <c r="O11" s="66"/>
      <c r="P11" s="66"/>
      <c r="Q11" s="66"/>
      <c r="R11" s="69"/>
      <c r="S11" s="69"/>
      <c r="T11" s="69"/>
      <c r="U11" s="69"/>
      <c r="V11" s="69"/>
      <c r="W11" s="66"/>
      <c r="X11" s="66"/>
      <c r="Y11" s="66"/>
    </row>
    <row r="12" spans="1:25" s="18" customFormat="1" x14ac:dyDescent="0.2">
      <c r="B12" s="18" t="s">
        <v>143</v>
      </c>
      <c r="C12" s="18" t="s">
        <v>144</v>
      </c>
      <c r="D12" s="19">
        <v>6700</v>
      </c>
      <c r="E12" s="19">
        <v>8835</v>
      </c>
      <c r="F12" s="19">
        <v>0</v>
      </c>
      <c r="G12" s="19">
        <v>2535</v>
      </c>
      <c r="H12" s="19">
        <v>0</v>
      </c>
      <c r="I12" s="19">
        <f t="shared" si="5"/>
        <v>2535</v>
      </c>
      <c r="J12" s="19">
        <f t="shared" si="1"/>
        <v>6300</v>
      </c>
      <c r="K12" s="40">
        <f t="shared" si="2"/>
        <v>0.71307300509337856</v>
      </c>
      <c r="L12" s="40">
        <f t="shared" si="3"/>
        <v>-1</v>
      </c>
      <c r="M12" s="40">
        <f t="shared" si="4"/>
        <v>-0.71307300509337856</v>
      </c>
      <c r="O12" s="66"/>
      <c r="P12" s="66"/>
      <c r="Q12" s="66"/>
      <c r="R12" s="69"/>
      <c r="S12" s="69"/>
      <c r="T12" s="69"/>
      <c r="U12" s="69"/>
      <c r="V12" s="69"/>
      <c r="W12" s="66"/>
      <c r="X12" s="66"/>
      <c r="Y12" s="66"/>
    </row>
    <row r="13" spans="1:25" s="18" customFormat="1" x14ac:dyDescent="0.2">
      <c r="B13" s="18" t="s">
        <v>243</v>
      </c>
      <c r="C13" s="18" t="s">
        <v>244</v>
      </c>
      <c r="D13" s="19">
        <v>30000</v>
      </c>
      <c r="E13" s="19">
        <v>30000</v>
      </c>
      <c r="F13" s="19">
        <v>0</v>
      </c>
      <c r="G13" s="19">
        <v>0</v>
      </c>
      <c r="H13" s="19">
        <v>0</v>
      </c>
      <c r="I13" s="19">
        <f t="shared" si="5"/>
        <v>0</v>
      </c>
      <c r="J13" s="19">
        <f t="shared" si="1"/>
        <v>30000</v>
      </c>
      <c r="K13" s="40">
        <f t="shared" si="2"/>
        <v>1</v>
      </c>
      <c r="L13" s="40">
        <f t="shared" si="3"/>
        <v>-1</v>
      </c>
      <c r="M13" s="40">
        <f t="shared" si="4"/>
        <v>-1</v>
      </c>
      <c r="O13" s="66"/>
      <c r="P13" s="66"/>
      <c r="Q13" s="66"/>
      <c r="R13" s="69"/>
      <c r="S13" s="69"/>
      <c r="T13" s="69"/>
      <c r="U13" s="69"/>
      <c r="V13" s="69"/>
      <c r="W13" s="66"/>
      <c r="X13" s="66"/>
      <c r="Y13" s="66"/>
    </row>
    <row r="14" spans="1:25" s="18" customFormat="1" x14ac:dyDescent="0.2">
      <c r="B14" s="18" t="s">
        <v>145</v>
      </c>
      <c r="C14" s="18" t="s">
        <v>146</v>
      </c>
      <c r="D14" s="19"/>
      <c r="E14" s="19"/>
      <c r="F14" s="19">
        <v>0</v>
      </c>
      <c r="G14" s="19">
        <v>0</v>
      </c>
      <c r="H14" s="19">
        <v>0</v>
      </c>
      <c r="I14" s="19">
        <f t="shared" si="5"/>
        <v>0</v>
      </c>
      <c r="J14" s="19">
        <f t="shared" si="1"/>
        <v>0</v>
      </c>
      <c r="K14" s="40" t="str">
        <f t="shared" si="2"/>
        <v>NA</v>
      </c>
      <c r="L14" s="40" t="str">
        <f t="shared" si="3"/>
        <v>NA</v>
      </c>
      <c r="M14" s="40" t="str">
        <f t="shared" si="4"/>
        <v>NA</v>
      </c>
      <c r="O14" s="66"/>
      <c r="P14" s="66"/>
      <c r="Q14" s="66"/>
      <c r="R14" s="69"/>
      <c r="S14" s="69"/>
      <c r="T14" s="69"/>
      <c r="U14" s="69"/>
      <c r="V14" s="69"/>
      <c r="W14" s="66"/>
      <c r="X14" s="66"/>
      <c r="Y14" s="66"/>
    </row>
    <row r="15" spans="1:25" s="18" customFormat="1" x14ac:dyDescent="0.2">
      <c r="B15" s="18" t="s">
        <v>245</v>
      </c>
      <c r="C15" s="18" t="s">
        <v>246</v>
      </c>
      <c r="D15" s="19">
        <v>75000</v>
      </c>
      <c r="E15" s="19">
        <v>75000</v>
      </c>
      <c r="F15" s="19">
        <v>58935.6</v>
      </c>
      <c r="G15" s="19">
        <v>371859.44</v>
      </c>
      <c r="H15" s="19">
        <v>0</v>
      </c>
      <c r="I15" s="19">
        <f t="shared" si="5"/>
        <v>371859.44</v>
      </c>
      <c r="J15" s="19">
        <f t="shared" si="1"/>
        <v>-296859.44</v>
      </c>
      <c r="K15" s="40">
        <f t="shared" si="2"/>
        <v>-3.9581258666666668</v>
      </c>
      <c r="L15" s="40">
        <f t="shared" si="3"/>
        <v>-0.21419200000000002</v>
      </c>
      <c r="M15" s="40">
        <f t="shared" si="4"/>
        <v>3.9581258666666668</v>
      </c>
      <c r="O15" s="66"/>
      <c r="P15" s="66"/>
      <c r="Q15" s="66"/>
      <c r="R15" s="69"/>
      <c r="S15" s="69"/>
      <c r="T15" s="69"/>
      <c r="U15" s="69"/>
      <c r="V15" s="69"/>
      <c r="W15" s="66"/>
      <c r="X15" s="66"/>
      <c r="Y15" s="66"/>
    </row>
    <row r="16" spans="1:25" s="18" customFormat="1" x14ac:dyDescent="0.2">
      <c r="B16" s="18" t="s">
        <v>147</v>
      </c>
      <c r="C16" s="18" t="s">
        <v>148</v>
      </c>
      <c r="D16" s="19">
        <v>0</v>
      </c>
      <c r="E16" s="19">
        <v>0</v>
      </c>
      <c r="F16" s="19">
        <v>0</v>
      </c>
      <c r="G16" s="19">
        <v>1530</v>
      </c>
      <c r="H16" s="19">
        <v>0</v>
      </c>
      <c r="I16" s="19">
        <f t="shared" si="5"/>
        <v>1530</v>
      </c>
      <c r="J16" s="19">
        <f t="shared" si="1"/>
        <v>-1530</v>
      </c>
      <c r="K16" s="40" t="str">
        <f t="shared" si="2"/>
        <v>NA</v>
      </c>
      <c r="L16" s="40" t="str">
        <f t="shared" si="3"/>
        <v>NA</v>
      </c>
      <c r="M16" s="40" t="str">
        <f t="shared" si="4"/>
        <v>NA</v>
      </c>
      <c r="O16" s="66"/>
      <c r="P16" s="66"/>
      <c r="Q16" s="66"/>
      <c r="R16" s="69"/>
      <c r="S16" s="69"/>
      <c r="T16" s="69"/>
      <c r="U16" s="69"/>
      <c r="V16" s="69"/>
      <c r="W16" s="66"/>
      <c r="X16" s="66"/>
      <c r="Y16" s="66"/>
    </row>
    <row r="17" spans="1:25" s="18" customFormat="1" x14ac:dyDescent="0.2">
      <c r="B17" s="18" t="s">
        <v>247</v>
      </c>
      <c r="C17" s="18" t="s">
        <v>248</v>
      </c>
      <c r="D17" s="19">
        <v>1000</v>
      </c>
      <c r="E17" s="19">
        <v>1000</v>
      </c>
      <c r="F17" s="19">
        <v>400</v>
      </c>
      <c r="G17" s="19">
        <v>8220</v>
      </c>
      <c r="H17" s="19">
        <v>0</v>
      </c>
      <c r="I17" s="19">
        <f t="shared" si="5"/>
        <v>8220</v>
      </c>
      <c r="J17" s="19">
        <f t="shared" si="1"/>
        <v>-7220</v>
      </c>
      <c r="K17" s="40">
        <f t="shared" si="2"/>
        <v>-7.22</v>
      </c>
      <c r="L17" s="40">
        <f t="shared" si="3"/>
        <v>-0.6</v>
      </c>
      <c r="M17" s="40">
        <f t="shared" si="4"/>
        <v>7.22</v>
      </c>
      <c r="O17" s="66"/>
      <c r="P17" s="66"/>
      <c r="Q17" s="66"/>
      <c r="R17" s="69"/>
      <c r="S17" s="69"/>
      <c r="T17" s="69"/>
      <c r="U17" s="69"/>
      <c r="V17" s="69"/>
      <c r="W17" s="66"/>
      <c r="X17" s="66"/>
      <c r="Y17" s="66"/>
    </row>
    <row r="18" spans="1:25" s="18" customFormat="1" x14ac:dyDescent="0.2">
      <c r="B18" s="18" t="s">
        <v>249</v>
      </c>
      <c r="C18" s="18" t="s">
        <v>250</v>
      </c>
      <c r="D18" s="19">
        <v>12835967</v>
      </c>
      <c r="E18" s="19">
        <v>12835967</v>
      </c>
      <c r="F18" s="19">
        <v>0</v>
      </c>
      <c r="G18" s="19">
        <v>277687.73</v>
      </c>
      <c r="H18" s="19">
        <v>0</v>
      </c>
      <c r="I18" s="19">
        <f t="shared" si="5"/>
        <v>277687.73</v>
      </c>
      <c r="J18" s="19">
        <f t="shared" si="1"/>
        <v>12558279.27</v>
      </c>
      <c r="K18" s="40">
        <f t="shared" si="2"/>
        <v>0.97836643472205864</v>
      </c>
      <c r="L18" s="40">
        <f t="shared" si="3"/>
        <v>-1</v>
      </c>
      <c r="M18" s="40">
        <f t="shared" si="4"/>
        <v>-0.97836643472205864</v>
      </c>
      <c r="O18" s="66"/>
      <c r="P18" s="66"/>
      <c r="Q18" s="66"/>
      <c r="R18" s="69"/>
      <c r="S18" s="69"/>
      <c r="T18" s="69"/>
      <c r="U18" s="69"/>
      <c r="V18" s="69"/>
      <c r="W18" s="66"/>
      <c r="X18" s="66"/>
      <c r="Y18" s="66"/>
    </row>
    <row r="19" spans="1:25" s="18" customFormat="1" x14ac:dyDescent="0.2">
      <c r="B19" s="18" t="s">
        <v>149</v>
      </c>
      <c r="C19" s="18" t="s">
        <v>150</v>
      </c>
      <c r="D19" s="19">
        <v>2130000</v>
      </c>
      <c r="E19" s="19">
        <v>2230000</v>
      </c>
      <c r="F19" s="19">
        <v>99308.499999999985</v>
      </c>
      <c r="G19" s="19">
        <v>1238989.69</v>
      </c>
      <c r="H19" s="19">
        <v>0</v>
      </c>
      <c r="I19" s="19">
        <f t="shared" si="5"/>
        <v>1238989.69</v>
      </c>
      <c r="J19" s="19">
        <f t="shared" si="1"/>
        <v>991010.31</v>
      </c>
      <c r="K19" s="40">
        <f t="shared" si="2"/>
        <v>0.4443992421524664</v>
      </c>
      <c r="L19" s="40">
        <f t="shared" si="3"/>
        <v>-0.95546704035874441</v>
      </c>
      <c r="M19" s="40">
        <f t="shared" si="4"/>
        <v>-0.4443992421524664</v>
      </c>
      <c r="O19" s="66"/>
      <c r="P19" s="66"/>
      <c r="Q19" s="66"/>
      <c r="R19" s="69"/>
      <c r="S19" s="69"/>
      <c r="T19" s="69"/>
      <c r="U19" s="69"/>
      <c r="V19" s="69"/>
      <c r="W19" s="66"/>
      <c r="X19" s="66"/>
      <c r="Y19" s="66"/>
    </row>
    <row r="20" spans="1:25" s="18" customFormat="1" x14ac:dyDescent="0.2">
      <c r="B20" s="18" t="s">
        <v>446</v>
      </c>
      <c r="C20" s="18" t="s">
        <v>447</v>
      </c>
      <c r="D20" s="19"/>
      <c r="E20" s="19"/>
      <c r="F20" s="19">
        <v>0</v>
      </c>
      <c r="G20" s="19">
        <v>0</v>
      </c>
      <c r="H20" s="19">
        <v>0</v>
      </c>
      <c r="I20" s="19">
        <f t="shared" si="5"/>
        <v>0</v>
      </c>
      <c r="J20" s="19">
        <f t="shared" si="1"/>
        <v>0</v>
      </c>
      <c r="K20" s="40" t="str">
        <f t="shared" si="2"/>
        <v>NA</v>
      </c>
      <c r="L20" s="40" t="str">
        <f t="shared" si="3"/>
        <v>NA</v>
      </c>
      <c r="M20" s="40" t="str">
        <f t="shared" si="4"/>
        <v>NA</v>
      </c>
      <c r="O20" s="66"/>
      <c r="P20" s="66"/>
      <c r="Q20" s="66"/>
      <c r="R20" s="69"/>
      <c r="S20" s="69"/>
      <c r="T20" s="69"/>
      <c r="U20" s="69"/>
      <c r="V20" s="69"/>
      <c r="W20" s="66"/>
      <c r="X20" s="66"/>
      <c r="Y20" s="66"/>
    </row>
    <row r="21" spans="1:25" s="18" customFormat="1" x14ac:dyDescent="0.2">
      <c r="B21" s="18" t="s">
        <v>391</v>
      </c>
      <c r="C21" s="18" t="s">
        <v>392</v>
      </c>
      <c r="D21" s="19">
        <v>0</v>
      </c>
      <c r="E21" s="19">
        <v>0</v>
      </c>
      <c r="F21" s="19">
        <v>0</v>
      </c>
      <c r="G21" s="19">
        <v>7539.97</v>
      </c>
      <c r="H21" s="19">
        <v>0</v>
      </c>
      <c r="I21" s="19">
        <f t="shared" si="5"/>
        <v>7539.97</v>
      </c>
      <c r="J21" s="19">
        <f t="shared" si="1"/>
        <v>-7539.97</v>
      </c>
      <c r="K21" s="40" t="str">
        <f t="shared" si="2"/>
        <v>NA</v>
      </c>
      <c r="L21" s="40" t="str">
        <f t="shared" si="3"/>
        <v>NA</v>
      </c>
      <c r="M21" s="40" t="str">
        <f t="shared" si="4"/>
        <v>NA</v>
      </c>
      <c r="O21" s="66"/>
      <c r="P21" s="66"/>
      <c r="Q21" s="66"/>
      <c r="R21" s="69"/>
      <c r="S21" s="69"/>
      <c r="T21" s="69"/>
      <c r="U21" s="69"/>
      <c r="V21" s="69"/>
      <c r="W21" s="66"/>
      <c r="X21" s="66"/>
      <c r="Y21" s="66"/>
    </row>
    <row r="22" spans="1:25" s="18" customFormat="1" x14ac:dyDescent="0.2">
      <c r="A22" s="49" t="s">
        <v>153</v>
      </c>
      <c r="B22" s="49"/>
      <c r="C22" s="49"/>
      <c r="D22" s="24">
        <v>682878667</v>
      </c>
      <c r="E22" s="24">
        <v>682980802</v>
      </c>
      <c r="F22" s="24">
        <v>8421309.459999999</v>
      </c>
      <c r="G22" s="24">
        <v>703355698.6500001</v>
      </c>
      <c r="H22" s="24">
        <v>0</v>
      </c>
      <c r="I22" s="24">
        <f t="shared" si="5"/>
        <v>703355698.6500001</v>
      </c>
      <c r="J22" s="24">
        <f t="shared" si="1"/>
        <v>-20374896.650000095</v>
      </c>
      <c r="K22" s="44">
        <f t="shared" si="2"/>
        <v>-2.9832312402245379E-2</v>
      </c>
      <c r="L22" s="44">
        <f t="shared" si="3"/>
        <v>-0.98766977133860923</v>
      </c>
      <c r="M22" s="44">
        <f t="shared" si="4"/>
        <v>2.9832312402245379E-2</v>
      </c>
      <c r="O22" s="66"/>
      <c r="P22" s="66"/>
      <c r="Q22" s="66"/>
      <c r="R22" s="69"/>
      <c r="S22" s="69"/>
      <c r="T22" s="69"/>
      <c r="U22" s="69"/>
      <c r="V22" s="69"/>
      <c r="W22" s="66"/>
      <c r="X22" s="66"/>
      <c r="Y22" s="66"/>
    </row>
    <row r="23" spans="1:25" s="18" customFormat="1" x14ac:dyDescent="0.2">
      <c r="A23" s="18" t="s">
        <v>154</v>
      </c>
      <c r="B23" s="18" t="s">
        <v>155</v>
      </c>
      <c r="C23" s="18" t="s">
        <v>156</v>
      </c>
      <c r="D23" s="19">
        <v>90000</v>
      </c>
      <c r="E23" s="19">
        <v>90000</v>
      </c>
      <c r="F23" s="19">
        <v>125074.35</v>
      </c>
      <c r="G23" s="19">
        <v>348503.86</v>
      </c>
      <c r="H23" s="19">
        <v>0</v>
      </c>
      <c r="I23" s="19">
        <f t="shared" si="5"/>
        <v>348503.86</v>
      </c>
      <c r="J23" s="19">
        <f t="shared" si="1"/>
        <v>-258503.86</v>
      </c>
      <c r="K23" s="40">
        <f t="shared" si="2"/>
        <v>-2.872265111111111</v>
      </c>
      <c r="L23" s="40">
        <f t="shared" si="3"/>
        <v>0.38971500000000009</v>
      </c>
      <c r="M23" s="40">
        <f t="shared" si="4"/>
        <v>2.872265111111111</v>
      </c>
      <c r="O23" s="66"/>
      <c r="P23" s="66"/>
      <c r="Q23" s="66"/>
      <c r="R23" s="69"/>
      <c r="S23" s="69"/>
      <c r="T23" s="69"/>
      <c r="U23" s="69"/>
      <c r="V23" s="69"/>
      <c r="W23" s="66"/>
      <c r="X23" s="66"/>
      <c r="Y23" s="66"/>
    </row>
    <row r="24" spans="1:25" s="18" customFormat="1" x14ac:dyDescent="0.2">
      <c r="A24" s="49" t="s">
        <v>157</v>
      </c>
      <c r="B24" s="49"/>
      <c r="C24" s="49"/>
      <c r="D24" s="24">
        <v>90000</v>
      </c>
      <c r="E24" s="24">
        <v>90000</v>
      </c>
      <c r="F24" s="24">
        <v>125074.35</v>
      </c>
      <c r="G24" s="24">
        <v>348503.86</v>
      </c>
      <c r="H24" s="24">
        <v>0</v>
      </c>
      <c r="I24" s="24">
        <f t="shared" si="5"/>
        <v>348503.86</v>
      </c>
      <c r="J24" s="24">
        <f t="shared" si="1"/>
        <v>-258503.86</v>
      </c>
      <c r="K24" s="44">
        <f t="shared" si="2"/>
        <v>-2.872265111111111</v>
      </c>
      <c r="L24" s="44">
        <f t="shared" si="3"/>
        <v>0.38971500000000009</v>
      </c>
      <c r="M24" s="44">
        <f t="shared" si="4"/>
        <v>2.872265111111111</v>
      </c>
      <c r="O24" s="66"/>
      <c r="P24" s="66"/>
      <c r="Q24" s="66"/>
      <c r="R24" s="69"/>
      <c r="S24" s="69"/>
      <c r="T24" s="69"/>
      <c r="U24" s="69"/>
      <c r="V24" s="69"/>
      <c r="W24" s="66"/>
      <c r="X24" s="66"/>
      <c r="Y24" s="66"/>
    </row>
    <row r="25" spans="1:25" s="18" customFormat="1" x14ac:dyDescent="0.2">
      <c r="A25" s="18" t="s">
        <v>158</v>
      </c>
      <c r="B25" s="18" t="s">
        <v>176</v>
      </c>
      <c r="C25" s="18" t="s">
        <v>177</v>
      </c>
      <c r="D25" s="19">
        <v>601109703</v>
      </c>
      <c r="E25" s="19">
        <v>622861867</v>
      </c>
      <c r="F25" s="19">
        <v>57237401</v>
      </c>
      <c r="G25" s="19">
        <v>597397305</v>
      </c>
      <c r="H25" s="19">
        <v>0</v>
      </c>
      <c r="I25" s="19">
        <f t="shared" si="5"/>
        <v>597397305</v>
      </c>
      <c r="J25" s="19">
        <f t="shared" si="1"/>
        <v>25464562</v>
      </c>
      <c r="K25" s="40">
        <f t="shared" si="2"/>
        <v>4.0883161017144114E-2</v>
      </c>
      <c r="L25" s="40">
        <f t="shared" si="3"/>
        <v>-0.9081057871214967</v>
      </c>
      <c r="M25" s="40">
        <f t="shared" si="4"/>
        <v>-4.0883161017144114E-2</v>
      </c>
      <c r="O25" s="66"/>
      <c r="P25" s="66"/>
      <c r="Q25" s="66"/>
      <c r="R25" s="69"/>
      <c r="S25" s="69"/>
      <c r="T25" s="69"/>
      <c r="U25" s="69"/>
      <c r="V25" s="69"/>
      <c r="W25" s="66"/>
      <c r="X25" s="66"/>
      <c r="Y25" s="66"/>
    </row>
    <row r="26" spans="1:25" s="18" customFormat="1" x14ac:dyDescent="0.2">
      <c r="B26" s="18" t="s">
        <v>251</v>
      </c>
      <c r="C26" s="18" t="s">
        <v>252</v>
      </c>
      <c r="D26" s="19">
        <v>40713904</v>
      </c>
      <c r="E26" s="19">
        <v>40713904</v>
      </c>
      <c r="F26" s="19">
        <v>3385975</v>
      </c>
      <c r="G26" s="19">
        <v>40651546</v>
      </c>
      <c r="H26" s="19">
        <v>0</v>
      </c>
      <c r="I26" s="19">
        <f t="shared" si="5"/>
        <v>40651546</v>
      </c>
      <c r="J26" s="19">
        <f t="shared" si="1"/>
        <v>62358</v>
      </c>
      <c r="K26" s="40">
        <f t="shared" si="2"/>
        <v>1.5316143595563816E-3</v>
      </c>
      <c r="L26" s="40">
        <f t="shared" si="3"/>
        <v>-0.91683492204530426</v>
      </c>
      <c r="M26" s="40">
        <f t="shared" si="4"/>
        <v>-1.5316143595563816E-3</v>
      </c>
      <c r="O26" s="66"/>
      <c r="P26" s="66"/>
      <c r="Q26" s="66"/>
      <c r="R26" s="69"/>
      <c r="S26" s="69"/>
      <c r="T26" s="69"/>
      <c r="U26" s="69"/>
      <c r="V26" s="69"/>
      <c r="W26" s="66"/>
      <c r="X26" s="66"/>
      <c r="Y26" s="66"/>
    </row>
    <row r="27" spans="1:25" s="18" customFormat="1" x14ac:dyDescent="0.2">
      <c r="B27" s="18" t="s">
        <v>253</v>
      </c>
      <c r="C27" s="18" t="s">
        <v>254</v>
      </c>
      <c r="D27" s="19">
        <v>-21247836</v>
      </c>
      <c r="E27" s="19">
        <v>0</v>
      </c>
      <c r="F27" s="19">
        <v>5311959</v>
      </c>
      <c r="G27" s="19">
        <v>3273840</v>
      </c>
      <c r="H27" s="19">
        <v>0</v>
      </c>
      <c r="I27" s="19">
        <f t="shared" si="5"/>
        <v>3273840</v>
      </c>
      <c r="J27" s="19">
        <f t="shared" si="1"/>
        <v>-3273840</v>
      </c>
      <c r="K27" s="40" t="str">
        <f t="shared" si="2"/>
        <v>NA</v>
      </c>
      <c r="L27" s="40" t="str">
        <f t="shared" si="3"/>
        <v>NA</v>
      </c>
      <c r="M27" s="40" t="str">
        <f t="shared" si="4"/>
        <v>NA</v>
      </c>
      <c r="O27" s="66"/>
      <c r="P27" s="66"/>
      <c r="Q27" s="66"/>
      <c r="R27" s="69"/>
      <c r="S27" s="69"/>
      <c r="T27" s="69"/>
      <c r="U27" s="69"/>
      <c r="V27" s="69"/>
      <c r="W27" s="66"/>
      <c r="X27" s="66"/>
      <c r="Y27" s="66"/>
    </row>
    <row r="28" spans="1:25" s="18" customFormat="1" x14ac:dyDescent="0.2">
      <c r="B28" s="18" t="s">
        <v>255</v>
      </c>
      <c r="C28" s="18" t="s">
        <v>256</v>
      </c>
      <c r="D28" s="19">
        <v>10877545</v>
      </c>
      <c r="E28" s="19">
        <v>10877545</v>
      </c>
      <c r="F28" s="19">
        <v>940511</v>
      </c>
      <c r="G28" s="19">
        <v>31937780</v>
      </c>
      <c r="H28" s="19">
        <v>0</v>
      </c>
      <c r="I28" s="19">
        <f t="shared" si="5"/>
        <v>31937780</v>
      </c>
      <c r="J28" s="19">
        <f t="shared" si="1"/>
        <v>-21060235</v>
      </c>
      <c r="K28" s="40">
        <f t="shared" si="2"/>
        <v>-1.9361202366894368</v>
      </c>
      <c r="L28" s="40">
        <f t="shared" si="3"/>
        <v>-0.91353646434006941</v>
      </c>
      <c r="M28" s="40">
        <f t="shared" si="4"/>
        <v>1.9361202366894368</v>
      </c>
      <c r="O28" s="66"/>
      <c r="P28" s="66"/>
      <c r="Q28" s="66"/>
      <c r="R28" s="69"/>
      <c r="S28" s="69"/>
      <c r="T28" s="69"/>
      <c r="U28" s="69"/>
      <c r="V28" s="69"/>
      <c r="W28" s="66"/>
      <c r="X28" s="66"/>
      <c r="Y28" s="66"/>
    </row>
    <row r="29" spans="1:25" s="18" customFormat="1" x14ac:dyDescent="0.2">
      <c r="B29" s="18" t="s">
        <v>257</v>
      </c>
      <c r="C29" s="18" t="s">
        <v>258</v>
      </c>
      <c r="D29" s="19">
        <v>-143182231</v>
      </c>
      <c r="E29" s="19">
        <v>-143182231</v>
      </c>
      <c r="F29" s="19">
        <v>-14228611</v>
      </c>
      <c r="G29" s="19">
        <v>-150072599</v>
      </c>
      <c r="H29" s="19">
        <v>0</v>
      </c>
      <c r="I29" s="19">
        <f t="shared" si="5"/>
        <v>-150072599</v>
      </c>
      <c r="J29" s="19">
        <f t="shared" si="1"/>
        <v>6890368</v>
      </c>
      <c r="K29" s="40">
        <f t="shared" si="2"/>
        <v>-4.8123066332162401E-2</v>
      </c>
      <c r="L29" s="40">
        <f t="shared" si="3"/>
        <v>-0.90062586048124926</v>
      </c>
      <c r="M29" s="40">
        <f t="shared" si="4"/>
        <v>4.8123066332162401E-2</v>
      </c>
      <c r="O29" s="66"/>
      <c r="P29" s="66"/>
      <c r="Q29" s="66"/>
      <c r="R29" s="69"/>
      <c r="S29" s="69"/>
      <c r="T29" s="69"/>
      <c r="U29" s="69"/>
      <c r="V29" s="69"/>
      <c r="W29" s="66"/>
      <c r="X29" s="66"/>
      <c r="Y29" s="66"/>
    </row>
    <row r="30" spans="1:25" s="18" customFormat="1" x14ac:dyDescent="0.2">
      <c r="B30" s="18" t="s">
        <v>161</v>
      </c>
      <c r="C30" s="18" t="s">
        <v>162</v>
      </c>
      <c r="D30" s="19">
        <v>6452025.7300000004</v>
      </c>
      <c r="E30" s="19">
        <v>6674592.5300000003</v>
      </c>
      <c r="F30" s="19">
        <v>594446.31000000006</v>
      </c>
      <c r="G30" s="19">
        <v>4186767.91</v>
      </c>
      <c r="H30" s="19">
        <v>0</v>
      </c>
      <c r="I30" s="19">
        <f t="shared" si="5"/>
        <v>4186767.91</v>
      </c>
      <c r="J30" s="19">
        <f t="shared" si="1"/>
        <v>2487824.62</v>
      </c>
      <c r="K30" s="40">
        <f t="shared" si="2"/>
        <v>0.37273056127667464</v>
      </c>
      <c r="L30" s="40">
        <f t="shared" si="3"/>
        <v>-0.91093893637279466</v>
      </c>
      <c r="M30" s="40">
        <f t="shared" si="4"/>
        <v>-0.37273056127667464</v>
      </c>
      <c r="O30" s="66"/>
      <c r="P30" s="66"/>
      <c r="Q30" s="66"/>
      <c r="R30" s="69"/>
      <c r="S30" s="69"/>
      <c r="T30" s="69"/>
      <c r="U30" s="69"/>
      <c r="V30" s="69"/>
      <c r="W30" s="66"/>
      <c r="X30" s="66"/>
      <c r="Y30" s="66"/>
    </row>
    <row r="31" spans="1:25" s="18" customFormat="1" x14ac:dyDescent="0.2">
      <c r="B31" s="18" t="s">
        <v>163</v>
      </c>
      <c r="C31" s="18" t="s">
        <v>164</v>
      </c>
      <c r="D31" s="19"/>
      <c r="E31" s="19"/>
      <c r="F31" s="19">
        <v>0</v>
      </c>
      <c r="G31" s="19">
        <v>0</v>
      </c>
      <c r="H31" s="19">
        <v>0</v>
      </c>
      <c r="I31" s="19">
        <f t="shared" ref="I31:I35" si="6">SUM(G31:H31)</f>
        <v>0</v>
      </c>
      <c r="J31" s="19">
        <f t="shared" ref="J31:J42" si="7">E31-I31</f>
        <v>0</v>
      </c>
      <c r="K31" s="40" t="str">
        <f t="shared" ref="K31:K42" si="8">IF(E31=0,"NA",J31/E31)</f>
        <v>NA</v>
      </c>
      <c r="L31" s="40" t="str">
        <f t="shared" ref="L31:L42" si="9">IF(E31=0,"NA",(  ( F31 - (E31/$L$6)) / (E31/$L$6)))</f>
        <v>NA</v>
      </c>
      <c r="M31" s="40" t="str">
        <f t="shared" ref="M31:M42" si="10">IF(E31=0,"NA",(  ( G31 - ($M$6*(E31/12))) / ($M$6*(E31/12))))</f>
        <v>NA</v>
      </c>
      <c r="O31" s="66"/>
      <c r="P31" s="66"/>
      <c r="Q31" s="66"/>
      <c r="R31" s="69"/>
      <c r="S31" s="69"/>
      <c r="T31" s="69"/>
      <c r="U31" s="69"/>
      <c r="V31" s="69"/>
      <c r="W31" s="66"/>
      <c r="X31" s="66"/>
      <c r="Y31" s="66"/>
    </row>
    <row r="32" spans="1:25" s="18" customFormat="1" x14ac:dyDescent="0.2">
      <c r="B32" s="18" t="s">
        <v>493</v>
      </c>
      <c r="C32" s="18" t="s">
        <v>494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f t="shared" si="6"/>
        <v>0</v>
      </c>
      <c r="J32" s="19">
        <f t="shared" si="7"/>
        <v>0</v>
      </c>
      <c r="K32" s="40" t="str">
        <f t="shared" si="8"/>
        <v>NA</v>
      </c>
      <c r="L32" s="40" t="str">
        <f t="shared" si="9"/>
        <v>NA</v>
      </c>
      <c r="M32" s="40" t="str">
        <f t="shared" si="10"/>
        <v>NA</v>
      </c>
      <c r="O32" s="66"/>
      <c r="P32" s="66"/>
      <c r="Q32" s="66"/>
      <c r="R32" s="69"/>
      <c r="S32" s="69"/>
      <c r="T32" s="69"/>
      <c r="U32" s="69"/>
      <c r="V32" s="69"/>
      <c r="W32" s="66"/>
      <c r="X32" s="66"/>
      <c r="Y32" s="66"/>
    </row>
    <row r="33" spans="1:25" s="18" customFormat="1" x14ac:dyDescent="0.2">
      <c r="B33" s="18" t="s">
        <v>495</v>
      </c>
      <c r="C33" s="18" t="s">
        <v>496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f t="shared" si="6"/>
        <v>0</v>
      </c>
      <c r="J33" s="19">
        <f t="shared" si="7"/>
        <v>0</v>
      </c>
      <c r="K33" s="40" t="str">
        <f t="shared" si="8"/>
        <v>NA</v>
      </c>
      <c r="L33" s="40" t="str">
        <f t="shared" si="9"/>
        <v>NA</v>
      </c>
      <c r="M33" s="40" t="str">
        <f t="shared" si="10"/>
        <v>NA</v>
      </c>
      <c r="O33" s="66"/>
      <c r="P33" s="66"/>
      <c r="Q33" s="66"/>
      <c r="R33" s="69"/>
      <c r="S33" s="69"/>
      <c r="T33" s="69"/>
      <c r="U33" s="69"/>
      <c r="V33" s="69"/>
      <c r="W33" s="66"/>
      <c r="X33" s="66"/>
      <c r="Y33" s="66"/>
    </row>
    <row r="34" spans="1:25" s="18" customFormat="1" x14ac:dyDescent="0.2">
      <c r="B34" s="18" t="s">
        <v>448</v>
      </c>
      <c r="C34" s="18" t="s">
        <v>449</v>
      </c>
      <c r="D34" s="19"/>
      <c r="E34" s="19"/>
      <c r="F34" s="19">
        <v>0</v>
      </c>
      <c r="G34" s="19">
        <v>0</v>
      </c>
      <c r="H34" s="19">
        <v>0</v>
      </c>
      <c r="I34" s="19">
        <f t="shared" si="6"/>
        <v>0</v>
      </c>
      <c r="J34" s="19">
        <f t="shared" si="7"/>
        <v>0</v>
      </c>
      <c r="K34" s="40" t="str">
        <f t="shared" si="8"/>
        <v>NA</v>
      </c>
      <c r="L34" s="40" t="str">
        <f t="shared" si="9"/>
        <v>NA</v>
      </c>
      <c r="M34" s="40" t="str">
        <f t="shared" si="10"/>
        <v>NA</v>
      </c>
      <c r="O34" s="66"/>
      <c r="P34" s="66"/>
      <c r="Q34" s="66"/>
      <c r="R34" s="69"/>
      <c r="S34" s="69"/>
      <c r="T34" s="69"/>
      <c r="U34" s="69"/>
      <c r="V34" s="69"/>
      <c r="W34" s="66"/>
      <c r="X34" s="66"/>
      <c r="Y34" s="66"/>
    </row>
    <row r="35" spans="1:25" s="18" customFormat="1" x14ac:dyDescent="0.2">
      <c r="A35" s="49" t="s">
        <v>165</v>
      </c>
      <c r="B35" s="49"/>
      <c r="C35" s="49"/>
      <c r="D35" s="24">
        <v>494723110.73000002</v>
      </c>
      <c r="E35" s="24">
        <v>537945677.52999997</v>
      </c>
      <c r="F35" s="24">
        <v>53241681.310000002</v>
      </c>
      <c r="G35" s="24">
        <v>527374639.91000003</v>
      </c>
      <c r="H35" s="24">
        <v>0</v>
      </c>
      <c r="I35" s="24">
        <f t="shared" si="6"/>
        <v>527374639.91000003</v>
      </c>
      <c r="J35" s="24">
        <f t="shared" si="7"/>
        <v>10571037.619999945</v>
      </c>
      <c r="K35" s="44">
        <f t="shared" si="8"/>
        <v>1.9650752969216718E-2</v>
      </c>
      <c r="L35" s="44">
        <f t="shared" si="9"/>
        <v>-0.90102777374388177</v>
      </c>
      <c r="M35" s="44">
        <f t="shared" si="10"/>
        <v>-1.9650752969216718E-2</v>
      </c>
      <c r="O35" s="66"/>
      <c r="P35" s="66"/>
      <c r="Q35" s="66"/>
      <c r="R35" s="69"/>
      <c r="S35" s="69"/>
      <c r="T35" s="69"/>
      <c r="U35" s="69"/>
      <c r="V35" s="69"/>
      <c r="W35" s="66"/>
      <c r="X35" s="66"/>
      <c r="Y35" s="66"/>
    </row>
    <row r="36" spans="1:25" s="18" customFormat="1" x14ac:dyDescent="0.2">
      <c r="A36" s="18" t="s">
        <v>172</v>
      </c>
      <c r="B36" s="18" t="s">
        <v>173</v>
      </c>
      <c r="C36" s="18" t="s">
        <v>174</v>
      </c>
      <c r="D36" s="19">
        <v>1448256</v>
      </c>
      <c r="E36" s="19">
        <v>1448256</v>
      </c>
      <c r="F36" s="19">
        <v>0</v>
      </c>
      <c r="G36" s="19">
        <v>0</v>
      </c>
      <c r="H36" s="19">
        <v>0</v>
      </c>
      <c r="I36" s="19">
        <f t="shared" ref="I36:I42" si="11">SUM(G36:H36)</f>
        <v>0</v>
      </c>
      <c r="J36" s="19">
        <f t="shared" si="7"/>
        <v>1448256</v>
      </c>
      <c r="K36" s="40">
        <f t="shared" si="8"/>
        <v>1</v>
      </c>
      <c r="L36" s="40">
        <f t="shared" si="9"/>
        <v>-1</v>
      </c>
      <c r="M36" s="40">
        <f t="shared" si="10"/>
        <v>-1</v>
      </c>
      <c r="O36" s="66"/>
      <c r="P36" s="66"/>
      <c r="Q36" s="66"/>
      <c r="R36" s="69"/>
      <c r="S36" s="69"/>
      <c r="T36" s="69"/>
      <c r="U36" s="69"/>
      <c r="V36" s="69"/>
      <c r="W36" s="66"/>
      <c r="X36" s="66"/>
      <c r="Y36" s="66"/>
    </row>
    <row r="37" spans="1:25" s="18" customFormat="1" x14ac:dyDescent="0.2">
      <c r="B37" s="18" t="s">
        <v>259</v>
      </c>
      <c r="C37" s="18" t="s">
        <v>260</v>
      </c>
      <c r="D37" s="19">
        <v>0</v>
      </c>
      <c r="E37" s="19">
        <v>0</v>
      </c>
      <c r="F37" s="19">
        <v>4.5</v>
      </c>
      <c r="G37" s="19">
        <v>117013.68</v>
      </c>
      <c r="H37" s="19">
        <v>0</v>
      </c>
      <c r="I37" s="19">
        <f t="shared" si="11"/>
        <v>117013.68</v>
      </c>
      <c r="J37" s="19">
        <f t="shared" si="7"/>
        <v>-117013.68</v>
      </c>
      <c r="K37" s="40" t="str">
        <f t="shared" si="8"/>
        <v>NA</v>
      </c>
      <c r="L37" s="40" t="str">
        <f t="shared" si="9"/>
        <v>NA</v>
      </c>
      <c r="M37" s="40" t="str">
        <f t="shared" si="10"/>
        <v>NA</v>
      </c>
      <c r="O37" s="66"/>
      <c r="P37" s="66"/>
      <c r="Q37" s="66"/>
      <c r="R37" s="69"/>
      <c r="S37" s="69"/>
      <c r="T37" s="69"/>
      <c r="U37" s="69"/>
      <c r="V37" s="69"/>
      <c r="W37" s="66"/>
      <c r="X37" s="66"/>
      <c r="Y37" s="66"/>
    </row>
    <row r="38" spans="1:25" s="18" customFormat="1" x14ac:dyDescent="0.2">
      <c r="B38" s="18" t="s">
        <v>356</v>
      </c>
      <c r="C38" s="18" t="s">
        <v>357</v>
      </c>
      <c r="D38" s="19">
        <v>0</v>
      </c>
      <c r="E38" s="19">
        <v>0</v>
      </c>
      <c r="F38" s="19">
        <v>0</v>
      </c>
      <c r="G38" s="19">
        <v>12039.35</v>
      </c>
      <c r="H38" s="19">
        <v>0</v>
      </c>
      <c r="I38" s="19">
        <f t="shared" si="11"/>
        <v>12039.35</v>
      </c>
      <c r="J38" s="19">
        <f t="shared" si="7"/>
        <v>-12039.35</v>
      </c>
      <c r="K38" s="40" t="str">
        <f t="shared" si="8"/>
        <v>NA</v>
      </c>
      <c r="L38" s="40" t="str">
        <f t="shared" si="9"/>
        <v>NA</v>
      </c>
      <c r="M38" s="40" t="str">
        <f t="shared" si="10"/>
        <v>NA</v>
      </c>
      <c r="O38" s="66"/>
      <c r="P38" s="66"/>
      <c r="Q38" s="66"/>
      <c r="R38" s="69"/>
      <c r="S38" s="69"/>
      <c r="T38" s="69"/>
      <c r="U38" s="69"/>
      <c r="V38" s="69"/>
      <c r="W38" s="66"/>
      <c r="X38" s="66"/>
      <c r="Y38" s="66"/>
    </row>
    <row r="39" spans="1:25" s="18" customFormat="1" x14ac:dyDescent="0.2">
      <c r="B39" s="18" t="s">
        <v>384</v>
      </c>
      <c r="C39" s="18" t="s">
        <v>385</v>
      </c>
      <c r="D39" s="19"/>
      <c r="E39" s="19"/>
      <c r="F39" s="19">
        <v>0</v>
      </c>
      <c r="G39" s="19">
        <v>0</v>
      </c>
      <c r="H39" s="19">
        <v>0</v>
      </c>
      <c r="I39" s="19">
        <f t="shared" si="11"/>
        <v>0</v>
      </c>
      <c r="J39" s="19">
        <f t="shared" si="7"/>
        <v>0</v>
      </c>
      <c r="K39" s="40" t="str">
        <f t="shared" si="8"/>
        <v>NA</v>
      </c>
      <c r="L39" s="40" t="str">
        <f t="shared" si="9"/>
        <v>NA</v>
      </c>
      <c r="M39" s="40" t="str">
        <f t="shared" si="10"/>
        <v>NA</v>
      </c>
      <c r="O39" s="66"/>
      <c r="P39" s="66"/>
      <c r="Q39" s="66"/>
      <c r="R39" s="69"/>
      <c r="S39" s="69"/>
      <c r="T39" s="69"/>
      <c r="U39" s="69"/>
      <c r="V39" s="69"/>
      <c r="W39" s="66"/>
      <c r="X39" s="66"/>
      <c r="Y39" s="66"/>
    </row>
    <row r="40" spans="1:25" s="18" customFormat="1" x14ac:dyDescent="0.2">
      <c r="B40" s="18" t="s">
        <v>386</v>
      </c>
      <c r="C40" s="18" t="s">
        <v>387</v>
      </c>
      <c r="D40" s="19"/>
      <c r="E40" s="19"/>
      <c r="F40" s="19">
        <v>0</v>
      </c>
      <c r="G40" s="19">
        <v>0</v>
      </c>
      <c r="H40" s="19">
        <v>0</v>
      </c>
      <c r="I40" s="19">
        <f t="shared" si="11"/>
        <v>0</v>
      </c>
      <c r="J40" s="19">
        <f t="shared" si="7"/>
        <v>0</v>
      </c>
      <c r="K40" s="40" t="str">
        <f t="shared" si="8"/>
        <v>NA</v>
      </c>
      <c r="L40" s="40" t="str">
        <f t="shared" si="9"/>
        <v>NA</v>
      </c>
      <c r="M40" s="40" t="str">
        <f t="shared" si="10"/>
        <v>NA</v>
      </c>
      <c r="O40" s="66"/>
      <c r="P40" s="66"/>
      <c r="Q40" s="66"/>
      <c r="R40" s="69"/>
      <c r="S40" s="69"/>
      <c r="T40" s="69"/>
      <c r="U40" s="69"/>
      <c r="V40" s="69"/>
      <c r="W40" s="66"/>
      <c r="X40" s="66"/>
      <c r="Y40" s="66"/>
    </row>
    <row r="41" spans="1:25" s="18" customFormat="1" x14ac:dyDescent="0.2">
      <c r="B41" s="18" t="s">
        <v>497</v>
      </c>
      <c r="C41" s="18" t="s">
        <v>498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f t="shared" si="11"/>
        <v>0</v>
      </c>
      <c r="J41" s="19">
        <f t="shared" si="7"/>
        <v>0</v>
      </c>
      <c r="K41" s="40" t="str">
        <f t="shared" si="8"/>
        <v>NA</v>
      </c>
      <c r="L41" s="40" t="str">
        <f t="shared" si="9"/>
        <v>NA</v>
      </c>
      <c r="M41" s="40" t="str">
        <f t="shared" si="10"/>
        <v>NA</v>
      </c>
      <c r="O41" s="66"/>
      <c r="P41" s="66"/>
      <c r="Q41" s="66"/>
      <c r="R41" s="69"/>
      <c r="S41" s="69"/>
      <c r="T41" s="69"/>
      <c r="U41" s="69"/>
      <c r="V41" s="69"/>
      <c r="W41" s="66"/>
      <c r="X41" s="66"/>
      <c r="Y41" s="66"/>
    </row>
    <row r="42" spans="1:25" s="18" customFormat="1" x14ac:dyDescent="0.2">
      <c r="A42" s="49" t="s">
        <v>175</v>
      </c>
      <c r="B42" s="49"/>
      <c r="C42" s="49"/>
      <c r="D42" s="24">
        <v>1448256</v>
      </c>
      <c r="E42" s="24">
        <v>1448256</v>
      </c>
      <c r="F42" s="24">
        <v>4.5</v>
      </c>
      <c r="G42" s="24">
        <v>129053.03</v>
      </c>
      <c r="H42" s="24">
        <v>0</v>
      </c>
      <c r="I42" s="24">
        <f t="shared" si="11"/>
        <v>129053.03</v>
      </c>
      <c r="J42" s="24">
        <f t="shared" si="7"/>
        <v>1319202.97</v>
      </c>
      <c r="K42" s="44">
        <f t="shared" si="8"/>
        <v>0.9108907334062486</v>
      </c>
      <c r="L42" s="44">
        <f t="shared" si="9"/>
        <v>-0.99999689281453008</v>
      </c>
      <c r="M42" s="44">
        <f t="shared" si="10"/>
        <v>-0.9108907334062486</v>
      </c>
      <c r="O42" s="66"/>
      <c r="P42" s="66"/>
      <c r="Q42" s="66"/>
      <c r="R42" s="69"/>
      <c r="S42" s="69"/>
      <c r="T42" s="69"/>
      <c r="U42" s="69"/>
      <c r="V42" s="69"/>
      <c r="W42" s="66"/>
      <c r="X42" s="66"/>
      <c r="Y42" s="66"/>
    </row>
    <row r="43" spans="1:25" s="18" customFormat="1" ht="12" customHeight="1" x14ac:dyDescent="0.2">
      <c r="B43" s="51"/>
      <c r="D43" s="19"/>
      <c r="E43" s="19"/>
      <c r="F43" s="19"/>
      <c r="G43" s="19"/>
      <c r="H43" s="19"/>
      <c r="I43" s="19"/>
      <c r="J43" s="19"/>
      <c r="K43" s="40"/>
      <c r="L43" s="40"/>
      <c r="M43" s="40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1:25" s="18" customFormat="1" ht="15.75" x14ac:dyDescent="0.25">
      <c r="A44" s="28" t="s">
        <v>179</v>
      </c>
      <c r="B44" s="35"/>
      <c r="C44" s="28"/>
      <c r="D44" s="6">
        <f>+D22+D24+D35+D42</f>
        <v>1179140033.73</v>
      </c>
      <c r="E44" s="6">
        <f>+E22+E24+E35+E42</f>
        <v>1222464735.53</v>
      </c>
      <c r="F44" s="6">
        <f>+F22+F24+F35+F42</f>
        <v>61788069.620000005</v>
      </c>
      <c r="G44" s="6">
        <f>+G22+G24+G35+G42</f>
        <v>1231207895.45</v>
      </c>
      <c r="H44" s="6">
        <f>+H22+H24+H35+H42</f>
        <v>0</v>
      </c>
      <c r="I44" s="6">
        <f>+I22+I24+I35+I42</f>
        <v>1231207895.45</v>
      </c>
      <c r="J44" s="6">
        <f>+J22+J24+J35+J42</f>
        <v>-8743159.9200001489</v>
      </c>
      <c r="K44" s="41">
        <f>IF(E44=0,"NA",J44/E44)</f>
        <v>-7.1520753653556719E-3</v>
      </c>
      <c r="L44" s="41">
        <f>IF(E44=0,"NA",(  ( F44 - (E44/12)) / (E44/12)))</f>
        <v>-0.3934738451833204</v>
      </c>
      <c r="M44" s="41">
        <f>IF(E44=0,"NA",(  ( G44 - ($M$6*(E44/12))) / ($M$6*(E44/12))))</f>
        <v>7.152075365355612E-3</v>
      </c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1:25" s="18" customFormat="1" ht="12" customHeight="1" x14ac:dyDescent="0.2">
      <c r="B45" s="51"/>
      <c r="D45" s="19"/>
      <c r="E45" s="19"/>
      <c r="F45" s="19"/>
      <c r="G45" s="19"/>
      <c r="H45" s="19"/>
      <c r="I45" s="19"/>
      <c r="J45" s="19"/>
      <c r="K45" s="40"/>
      <c r="L45" s="40"/>
      <c r="M45" s="40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1:25" s="18" customFormat="1" ht="12" customHeight="1" x14ac:dyDescent="0.2">
      <c r="A46" s="18" t="s">
        <v>11</v>
      </c>
      <c r="B46" s="51" t="s">
        <v>12</v>
      </c>
      <c r="C46" s="18" t="s">
        <v>13</v>
      </c>
      <c r="D46" s="19">
        <v>399100241.43000019</v>
      </c>
      <c r="E46" s="19">
        <v>399416584.97000015</v>
      </c>
      <c r="F46" s="19">
        <v>38378621.999999993</v>
      </c>
      <c r="G46" s="19">
        <v>395442398.97000057</v>
      </c>
      <c r="H46" s="19">
        <v>258.93</v>
      </c>
      <c r="I46" s="19">
        <f t="shared" ref="I46" si="12">SUM(G46:H46)</f>
        <v>395442657.90000057</v>
      </c>
      <c r="J46" s="19">
        <f t="shared" ref="J46" si="13">E46-I46</f>
        <v>3973927.0699995756</v>
      </c>
      <c r="K46" s="40">
        <f t="shared" ref="K46" si="14">IF(E46=0,"NA",J46/E46)</f>
        <v>9.9493291454035484E-3</v>
      </c>
      <c r="L46" s="40">
        <f t="shared" ref="L46" si="15">IF(E46=0,"NA",(  ( F46 - (E46/$L$6)) / (E46/$L$6)))</f>
        <v>-0.90391329893604044</v>
      </c>
      <c r="M46" s="40">
        <f t="shared" ref="M46" si="16">IF(E46=0,"NA",(  ( G46 - ($M$6*(E46/12))) / ($M$6*(E46/12))))</f>
        <v>-9.9499774159304884E-3</v>
      </c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1:25" s="18" customFormat="1" ht="12" customHeight="1" x14ac:dyDescent="0.2">
      <c r="B47" s="51" t="s">
        <v>14</v>
      </c>
      <c r="C47" s="18" t="s">
        <v>15</v>
      </c>
      <c r="D47" s="19">
        <v>6126536.5999999996</v>
      </c>
      <c r="E47" s="19">
        <v>6161536.5999999996</v>
      </c>
      <c r="F47" s="19">
        <v>275739.57999999996</v>
      </c>
      <c r="G47" s="19">
        <v>6088188.75</v>
      </c>
      <c r="H47" s="19">
        <v>0</v>
      </c>
      <c r="I47" s="19">
        <f t="shared" ref="I47:I90" si="17">SUM(G47:H47)</f>
        <v>6088188.75</v>
      </c>
      <c r="J47" s="19">
        <f t="shared" ref="J47:J90" si="18">E47-I47</f>
        <v>73347.849999999627</v>
      </c>
      <c r="K47" s="40">
        <f t="shared" ref="K47:K90" si="19">IF(E47=0,"NA",J47/E47)</f>
        <v>1.1904149039705393E-2</v>
      </c>
      <c r="L47" s="40">
        <f t="shared" ref="L47:L90" si="20">IF(E47=0,"NA",(  ( F47 - (E47/$L$6)) / (E47/$L$6)))</f>
        <v>-0.95524824440708511</v>
      </c>
      <c r="M47" s="40">
        <f t="shared" ref="M47:M90" si="21">IF(E47=0,"NA",(  ( G47 - ($M$6*(E47/12))) / ($M$6*(E47/12))))</f>
        <v>-1.1904149039705393E-2</v>
      </c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1:25" s="18" customFormat="1" ht="12" customHeight="1" x14ac:dyDescent="0.2">
      <c r="B48" s="51" t="s">
        <v>16</v>
      </c>
      <c r="C48" s="18" t="s">
        <v>15</v>
      </c>
      <c r="D48" s="19">
        <v>95424.5</v>
      </c>
      <c r="E48" s="19">
        <v>95424.5</v>
      </c>
      <c r="F48" s="19">
        <v>3879.63</v>
      </c>
      <c r="G48" s="19">
        <v>144591.79</v>
      </c>
      <c r="H48" s="19">
        <v>0</v>
      </c>
      <c r="I48" s="19">
        <f t="shared" si="17"/>
        <v>144591.79</v>
      </c>
      <c r="J48" s="19">
        <f t="shared" si="18"/>
        <v>-49167.290000000008</v>
      </c>
      <c r="K48" s="40">
        <f t="shared" si="19"/>
        <v>-0.5152480757038288</v>
      </c>
      <c r="L48" s="40">
        <f t="shared" si="20"/>
        <v>-0.95934346001288973</v>
      </c>
      <c r="M48" s="40">
        <f t="shared" si="21"/>
        <v>0.5152480757038288</v>
      </c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 spans="2:25" s="18" customFormat="1" ht="12" customHeight="1" x14ac:dyDescent="0.2">
      <c r="B49" s="51" t="s">
        <v>17</v>
      </c>
      <c r="C49" s="18" t="s">
        <v>18</v>
      </c>
      <c r="D49" s="19">
        <v>632853</v>
      </c>
      <c r="E49" s="19">
        <v>641661</v>
      </c>
      <c r="F49" s="19">
        <v>738.71</v>
      </c>
      <c r="G49" s="19">
        <v>600128.67999999993</v>
      </c>
      <c r="H49" s="19">
        <v>0</v>
      </c>
      <c r="I49" s="19">
        <f t="shared" si="17"/>
        <v>600128.67999999993</v>
      </c>
      <c r="J49" s="19">
        <f t="shared" si="18"/>
        <v>41532.320000000065</v>
      </c>
      <c r="K49" s="40">
        <f t="shared" si="19"/>
        <v>6.4726265115068654E-2</v>
      </c>
      <c r="L49" s="40">
        <f t="shared" si="20"/>
        <v>-0.99884875346951119</v>
      </c>
      <c r="M49" s="40">
        <f t="shared" si="21"/>
        <v>-6.4726265115068654E-2</v>
      </c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 spans="2:25" s="18" customFormat="1" ht="12" customHeight="1" x14ac:dyDescent="0.2">
      <c r="B50" s="51" t="s">
        <v>97</v>
      </c>
      <c r="C50" s="18" t="s">
        <v>98</v>
      </c>
      <c r="D50" s="19">
        <v>75000</v>
      </c>
      <c r="E50" s="19">
        <v>80000</v>
      </c>
      <c r="F50" s="19">
        <v>0</v>
      </c>
      <c r="G50" s="19">
        <v>4456.34</v>
      </c>
      <c r="H50" s="19">
        <v>0</v>
      </c>
      <c r="I50" s="19">
        <f t="shared" si="17"/>
        <v>4456.34</v>
      </c>
      <c r="J50" s="19">
        <f t="shared" si="18"/>
        <v>75543.66</v>
      </c>
      <c r="K50" s="40">
        <f t="shared" si="19"/>
        <v>0.94429574999999999</v>
      </c>
      <c r="L50" s="40">
        <f t="shared" si="20"/>
        <v>-1</v>
      </c>
      <c r="M50" s="40">
        <f t="shared" si="21"/>
        <v>-0.94429574999999999</v>
      </c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 spans="2:25" s="18" customFormat="1" ht="12" customHeight="1" x14ac:dyDescent="0.2">
      <c r="B51" s="51" t="s">
        <v>19</v>
      </c>
      <c r="C51" s="18" t="s">
        <v>20</v>
      </c>
      <c r="D51" s="19">
        <v>41180.5</v>
      </c>
      <c r="E51" s="19">
        <v>38784</v>
      </c>
      <c r="F51" s="19">
        <v>0.02</v>
      </c>
      <c r="G51" s="19">
        <v>18241.95</v>
      </c>
      <c r="H51" s="19">
        <v>0</v>
      </c>
      <c r="I51" s="19">
        <f t="shared" si="17"/>
        <v>18241.95</v>
      </c>
      <c r="J51" s="19">
        <f t="shared" si="18"/>
        <v>20542.05</v>
      </c>
      <c r="K51" s="40">
        <f t="shared" si="19"/>
        <v>0.52965269183168318</v>
      </c>
      <c r="L51" s="40">
        <f t="shared" si="20"/>
        <v>-0.99999948432343244</v>
      </c>
      <c r="M51" s="40">
        <f t="shared" si="21"/>
        <v>-0.52965269183168318</v>
      </c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2:25" s="18" customFormat="1" ht="12" customHeight="1" x14ac:dyDescent="0.2">
      <c r="B52" s="51" t="s">
        <v>261</v>
      </c>
      <c r="C52" s="18" t="s">
        <v>262</v>
      </c>
      <c r="D52" s="19">
        <v>32662220.599999998</v>
      </c>
      <c r="E52" s="19">
        <v>32662220.599999998</v>
      </c>
      <c r="F52" s="19">
        <v>2678768.1599999955</v>
      </c>
      <c r="G52" s="19">
        <v>27384715.179999985</v>
      </c>
      <c r="H52" s="19">
        <v>0</v>
      </c>
      <c r="I52" s="19">
        <f t="shared" si="17"/>
        <v>27384715.179999985</v>
      </c>
      <c r="J52" s="19">
        <f t="shared" si="18"/>
        <v>5277505.420000013</v>
      </c>
      <c r="K52" s="40">
        <f t="shared" si="19"/>
        <v>0.1615782798307355</v>
      </c>
      <c r="L52" s="40">
        <f t="shared" si="20"/>
        <v>-0.91798573058440502</v>
      </c>
      <c r="M52" s="40">
        <f t="shared" si="21"/>
        <v>-0.16157827983073539</v>
      </c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2:25" s="18" customFormat="1" ht="12" customHeight="1" x14ac:dyDescent="0.2">
      <c r="B53" s="51" t="s">
        <v>21</v>
      </c>
      <c r="C53" s="18" t="s">
        <v>22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17"/>
        <v>0</v>
      </c>
      <c r="J53" s="19">
        <f t="shared" si="18"/>
        <v>0</v>
      </c>
      <c r="K53" s="40" t="str">
        <f t="shared" si="19"/>
        <v>NA</v>
      </c>
      <c r="L53" s="40" t="str">
        <f t="shared" si="20"/>
        <v>NA</v>
      </c>
      <c r="M53" s="40" t="str">
        <f t="shared" si="21"/>
        <v>NA</v>
      </c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s="18" customFormat="1" ht="12" customHeight="1" x14ac:dyDescent="0.2">
      <c r="B54" s="51" t="s">
        <v>23</v>
      </c>
      <c r="C54" s="18" t="s">
        <v>24</v>
      </c>
      <c r="D54" s="19">
        <v>30177998.930000003</v>
      </c>
      <c r="E54" s="19">
        <v>30116377.650000006</v>
      </c>
      <c r="F54" s="19">
        <v>2055644.6900000009</v>
      </c>
      <c r="G54" s="19">
        <v>22771560.249999993</v>
      </c>
      <c r="H54" s="19">
        <v>0</v>
      </c>
      <c r="I54" s="19">
        <f t="shared" si="17"/>
        <v>22771560.249999993</v>
      </c>
      <c r="J54" s="19">
        <f t="shared" si="18"/>
        <v>7344817.4000000134</v>
      </c>
      <c r="K54" s="40">
        <f t="shared" si="19"/>
        <v>0.24388116942078564</v>
      </c>
      <c r="L54" s="40">
        <f t="shared" si="20"/>
        <v>-0.93174329549556567</v>
      </c>
      <c r="M54" s="40">
        <f t="shared" si="21"/>
        <v>-0.24388116942078564</v>
      </c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 spans="2:25" s="18" customFormat="1" ht="12" customHeight="1" x14ac:dyDescent="0.2">
      <c r="B55" s="51" t="s">
        <v>77</v>
      </c>
      <c r="C55" s="18" t="s">
        <v>78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f t="shared" si="17"/>
        <v>0</v>
      </c>
      <c r="J55" s="19">
        <f t="shared" si="18"/>
        <v>0</v>
      </c>
      <c r="K55" s="40" t="str">
        <f t="shared" si="19"/>
        <v>NA</v>
      </c>
      <c r="L55" s="40" t="str">
        <f t="shared" si="20"/>
        <v>NA</v>
      </c>
      <c r="M55" s="40" t="str">
        <f t="shared" si="21"/>
        <v>NA</v>
      </c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2:25" s="18" customFormat="1" ht="12" customHeight="1" x14ac:dyDescent="0.2">
      <c r="B56" s="51" t="s">
        <v>25</v>
      </c>
      <c r="C56" s="18" t="s">
        <v>26</v>
      </c>
      <c r="D56" s="19">
        <v>382183.67999999999</v>
      </c>
      <c r="E56" s="19">
        <v>382183.67999999999</v>
      </c>
      <c r="F56" s="19">
        <v>13877.58</v>
      </c>
      <c r="G56" s="19">
        <v>175539.69999999998</v>
      </c>
      <c r="H56" s="19">
        <v>0</v>
      </c>
      <c r="I56" s="19">
        <f t="shared" si="17"/>
        <v>175539.69999999998</v>
      </c>
      <c r="J56" s="19">
        <f t="shared" si="18"/>
        <v>206643.98</v>
      </c>
      <c r="K56" s="40">
        <f t="shared" si="19"/>
        <v>0.54069284172469112</v>
      </c>
      <c r="L56" s="40">
        <f t="shared" si="20"/>
        <v>-0.96368871637847009</v>
      </c>
      <c r="M56" s="40">
        <f t="shared" si="21"/>
        <v>-0.54069284172469112</v>
      </c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2:25" s="18" customFormat="1" ht="12" customHeight="1" x14ac:dyDescent="0.2">
      <c r="B57" s="51" t="s">
        <v>354</v>
      </c>
      <c r="C57" s="18" t="s">
        <v>355</v>
      </c>
      <c r="D57" s="19">
        <v>155092.29999999999</v>
      </c>
      <c r="E57" s="19">
        <v>155092.29999999999</v>
      </c>
      <c r="F57" s="19">
        <v>6087.26</v>
      </c>
      <c r="G57" s="19">
        <v>45654.450000000004</v>
      </c>
      <c r="H57" s="19">
        <v>0</v>
      </c>
      <c r="I57" s="19">
        <f t="shared" si="17"/>
        <v>45654.450000000004</v>
      </c>
      <c r="J57" s="19">
        <f t="shared" si="18"/>
        <v>109437.84999999998</v>
      </c>
      <c r="K57" s="40">
        <f t="shared" si="19"/>
        <v>0.70563045360730348</v>
      </c>
      <c r="L57" s="40">
        <f t="shared" si="20"/>
        <v>-0.96075072714764043</v>
      </c>
      <c r="M57" s="40">
        <f t="shared" si="21"/>
        <v>-0.70563045360730348</v>
      </c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2:25" s="18" customFormat="1" ht="12" customHeight="1" x14ac:dyDescent="0.2">
      <c r="B58" s="51" t="s">
        <v>340</v>
      </c>
      <c r="C58" s="18" t="s">
        <v>341</v>
      </c>
      <c r="D58" s="19">
        <v>7555684.5600000005</v>
      </c>
      <c r="E58" s="19">
        <v>7555684.5600000005</v>
      </c>
      <c r="F58" s="19">
        <v>567580.21000000008</v>
      </c>
      <c r="G58" s="19">
        <v>5732093.3999999994</v>
      </c>
      <c r="H58" s="19">
        <v>0</v>
      </c>
      <c r="I58" s="19">
        <f t="shared" si="17"/>
        <v>5732093.3999999994</v>
      </c>
      <c r="J58" s="19">
        <f t="shared" si="18"/>
        <v>1823591.1600000011</v>
      </c>
      <c r="K58" s="40">
        <f t="shared" si="19"/>
        <v>0.24135353263080123</v>
      </c>
      <c r="L58" s="40">
        <f t="shared" si="20"/>
        <v>-0.92488037245429955</v>
      </c>
      <c r="M58" s="40">
        <f t="shared" si="21"/>
        <v>-0.24135353263080123</v>
      </c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2:25" s="18" customFormat="1" ht="12" customHeight="1" x14ac:dyDescent="0.2">
      <c r="B59" s="51" t="s">
        <v>81</v>
      </c>
      <c r="C59" s="18" t="s">
        <v>82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17"/>
        <v>0</v>
      </c>
      <c r="J59" s="19">
        <f t="shared" si="18"/>
        <v>0</v>
      </c>
      <c r="K59" s="40" t="str">
        <f t="shared" si="19"/>
        <v>NA</v>
      </c>
      <c r="L59" s="40" t="str">
        <f t="shared" si="20"/>
        <v>NA</v>
      </c>
      <c r="M59" s="40" t="str">
        <f t="shared" si="21"/>
        <v>NA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 spans="2:25" s="18" customFormat="1" ht="12" customHeight="1" x14ac:dyDescent="0.2">
      <c r="B60" s="51" t="s">
        <v>263</v>
      </c>
      <c r="C60" s="18" t="s">
        <v>264</v>
      </c>
      <c r="D60" s="19">
        <v>127523.56000000001</v>
      </c>
      <c r="E60" s="19">
        <v>127523.56000000001</v>
      </c>
      <c r="F60" s="19">
        <v>6607.26</v>
      </c>
      <c r="G60" s="19">
        <v>72766.64999999998</v>
      </c>
      <c r="H60" s="19">
        <v>0</v>
      </c>
      <c r="I60" s="19">
        <f t="shared" si="17"/>
        <v>72766.64999999998</v>
      </c>
      <c r="J60" s="19">
        <f t="shared" si="18"/>
        <v>54756.910000000033</v>
      </c>
      <c r="K60" s="40">
        <f t="shared" si="19"/>
        <v>0.42938661687299218</v>
      </c>
      <c r="L60" s="40">
        <f t="shared" si="20"/>
        <v>-0.94818792699952859</v>
      </c>
      <c r="M60" s="40">
        <f t="shared" si="21"/>
        <v>-0.42938661687299223</v>
      </c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 spans="2:25" s="18" customFormat="1" ht="12" customHeight="1" x14ac:dyDescent="0.2">
      <c r="B61" s="51" t="s">
        <v>83</v>
      </c>
      <c r="C61" s="18" t="s">
        <v>84</v>
      </c>
      <c r="D61" s="19"/>
      <c r="E61" s="19"/>
      <c r="F61" s="19">
        <v>0</v>
      </c>
      <c r="G61" s="19">
        <v>0</v>
      </c>
      <c r="H61" s="19">
        <v>0</v>
      </c>
      <c r="I61" s="19">
        <f t="shared" si="17"/>
        <v>0</v>
      </c>
      <c r="J61" s="19">
        <f t="shared" si="18"/>
        <v>0</v>
      </c>
      <c r="K61" s="40" t="str">
        <f t="shared" si="19"/>
        <v>NA</v>
      </c>
      <c r="L61" s="40" t="str">
        <f t="shared" si="20"/>
        <v>NA</v>
      </c>
      <c r="M61" s="40" t="str">
        <f t="shared" si="21"/>
        <v>NA</v>
      </c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 spans="2:25" s="18" customFormat="1" ht="12" customHeight="1" x14ac:dyDescent="0.2">
      <c r="B62" s="51" t="s">
        <v>85</v>
      </c>
      <c r="C62" s="18" t="s">
        <v>86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f t="shared" si="17"/>
        <v>0</v>
      </c>
      <c r="J62" s="19">
        <f t="shared" si="18"/>
        <v>0</v>
      </c>
      <c r="K62" s="40" t="str">
        <f t="shared" si="19"/>
        <v>NA</v>
      </c>
      <c r="L62" s="40" t="str">
        <f t="shared" si="20"/>
        <v>NA</v>
      </c>
      <c r="M62" s="40" t="str">
        <f t="shared" si="21"/>
        <v>NA</v>
      </c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s="18" customFormat="1" ht="12" customHeight="1" x14ac:dyDescent="0.2">
      <c r="B63" s="51" t="s">
        <v>451</v>
      </c>
      <c r="C63" s="18" t="s">
        <v>452</v>
      </c>
      <c r="D63" s="19"/>
      <c r="E63" s="19"/>
      <c r="F63" s="19">
        <v>0</v>
      </c>
      <c r="G63" s="19">
        <v>0</v>
      </c>
      <c r="H63" s="19">
        <v>0</v>
      </c>
      <c r="I63" s="19">
        <f t="shared" si="17"/>
        <v>0</v>
      </c>
      <c r="J63" s="19">
        <f t="shared" si="18"/>
        <v>0</v>
      </c>
      <c r="K63" s="40" t="str">
        <f t="shared" si="19"/>
        <v>NA</v>
      </c>
      <c r="L63" s="40" t="str">
        <f t="shared" si="20"/>
        <v>NA</v>
      </c>
      <c r="M63" s="40" t="str">
        <f t="shared" si="21"/>
        <v>NA</v>
      </c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2:25" s="18" customFormat="1" ht="12" customHeight="1" x14ac:dyDescent="0.2">
      <c r="B64" s="51" t="s">
        <v>27</v>
      </c>
      <c r="C64" s="18" t="s">
        <v>28</v>
      </c>
      <c r="D64" s="19">
        <v>345380.42000000004</v>
      </c>
      <c r="E64" s="19">
        <v>345380.42000000004</v>
      </c>
      <c r="F64" s="19">
        <v>0</v>
      </c>
      <c r="G64" s="19">
        <v>0</v>
      </c>
      <c r="H64" s="19">
        <v>0</v>
      </c>
      <c r="I64" s="19">
        <f t="shared" si="17"/>
        <v>0</v>
      </c>
      <c r="J64" s="19">
        <f t="shared" si="18"/>
        <v>345380.42000000004</v>
      </c>
      <c r="K64" s="40">
        <f t="shared" si="19"/>
        <v>1</v>
      </c>
      <c r="L64" s="40">
        <f t="shared" si="20"/>
        <v>-1</v>
      </c>
      <c r="M64" s="40">
        <f t="shared" si="21"/>
        <v>-1</v>
      </c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2:25" s="18" customFormat="1" ht="12" customHeight="1" x14ac:dyDescent="0.2">
      <c r="B65" s="51" t="s">
        <v>91</v>
      </c>
      <c r="C65" s="18" t="s">
        <v>92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17"/>
        <v>0</v>
      </c>
      <c r="J65" s="19">
        <f t="shared" si="18"/>
        <v>0</v>
      </c>
      <c r="K65" s="40" t="str">
        <f t="shared" si="19"/>
        <v>NA</v>
      </c>
      <c r="L65" s="40" t="str">
        <f t="shared" si="20"/>
        <v>NA</v>
      </c>
      <c r="M65" s="40" t="str">
        <f t="shared" si="21"/>
        <v>NA</v>
      </c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2:25" s="18" customFormat="1" ht="12" customHeight="1" x14ac:dyDescent="0.2">
      <c r="B66" s="51" t="s">
        <v>29</v>
      </c>
      <c r="C66" s="18" t="s">
        <v>30</v>
      </c>
      <c r="D66" s="19">
        <v>-9564268</v>
      </c>
      <c r="E66" s="19">
        <v>-9552543.3200000003</v>
      </c>
      <c r="F66" s="19">
        <v>2700.1099999999997</v>
      </c>
      <c r="G66" s="19">
        <v>15584854.33</v>
      </c>
      <c r="H66" s="19">
        <v>0</v>
      </c>
      <c r="I66" s="19">
        <f t="shared" si="17"/>
        <v>15584854.33</v>
      </c>
      <c r="J66" s="19">
        <f t="shared" si="18"/>
        <v>-25137397.649999999</v>
      </c>
      <c r="K66" s="40">
        <f t="shared" si="19"/>
        <v>2.6314874277900682</v>
      </c>
      <c r="L66" s="40">
        <f t="shared" si="20"/>
        <v>-1.0002826587547995</v>
      </c>
      <c r="M66" s="40">
        <f t="shared" si="21"/>
        <v>-2.6314874277900682</v>
      </c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2:25" s="18" customFormat="1" ht="12" customHeight="1" x14ac:dyDescent="0.2">
      <c r="B67" s="51" t="s">
        <v>389</v>
      </c>
      <c r="C67" s="18" t="s">
        <v>393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17"/>
        <v>0</v>
      </c>
      <c r="J67" s="19">
        <f t="shared" si="18"/>
        <v>0</v>
      </c>
      <c r="K67" s="40" t="str">
        <f t="shared" si="19"/>
        <v>NA</v>
      </c>
      <c r="L67" s="40" t="str">
        <f t="shared" si="20"/>
        <v>NA</v>
      </c>
      <c r="M67" s="40" t="str">
        <f t="shared" si="21"/>
        <v>NA</v>
      </c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s="18" customFormat="1" ht="12" customHeight="1" x14ac:dyDescent="0.2">
      <c r="B68" s="51" t="s">
        <v>31</v>
      </c>
      <c r="C68" s="18" t="s">
        <v>32</v>
      </c>
      <c r="D68" s="19">
        <v>91523620</v>
      </c>
      <c r="E68" s="19">
        <v>91829864</v>
      </c>
      <c r="F68" s="19">
        <v>5911239.1499999976</v>
      </c>
      <c r="G68" s="19">
        <v>60602028.770000011</v>
      </c>
      <c r="H68" s="19">
        <v>0</v>
      </c>
      <c r="I68" s="19">
        <f t="shared" si="17"/>
        <v>60602028.770000011</v>
      </c>
      <c r="J68" s="19">
        <f t="shared" si="18"/>
        <v>31227835.229999989</v>
      </c>
      <c r="K68" s="40">
        <f t="shared" si="19"/>
        <v>0.34006186952427575</v>
      </c>
      <c r="L68" s="40">
        <f t="shared" si="20"/>
        <v>-0.93562835778565467</v>
      </c>
      <c r="M68" s="40">
        <f t="shared" si="21"/>
        <v>-0.34006186952427575</v>
      </c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2:25" s="18" customFormat="1" ht="12" customHeight="1" x14ac:dyDescent="0.2">
      <c r="B69" s="51" t="s">
        <v>33</v>
      </c>
      <c r="C69" s="18" t="s">
        <v>34</v>
      </c>
      <c r="D69" s="19">
        <v>93292940.099999994</v>
      </c>
      <c r="E69" s="19">
        <v>93020935.099999994</v>
      </c>
      <c r="F69" s="19">
        <v>7201202.1099999966</v>
      </c>
      <c r="G69" s="19">
        <v>73962164.679999992</v>
      </c>
      <c r="H69" s="19">
        <v>0</v>
      </c>
      <c r="I69" s="19">
        <f t="shared" si="17"/>
        <v>73962164.679999992</v>
      </c>
      <c r="J69" s="19">
        <f t="shared" si="18"/>
        <v>19058770.420000002</v>
      </c>
      <c r="K69" s="40">
        <f t="shared" si="19"/>
        <v>0.20488689346663</v>
      </c>
      <c r="L69" s="40">
        <f t="shared" si="20"/>
        <v>-0.92258514599688213</v>
      </c>
      <c r="M69" s="40">
        <f t="shared" si="21"/>
        <v>-0.20488689346663</v>
      </c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2:25" s="18" customFormat="1" ht="12" customHeight="1" x14ac:dyDescent="0.2">
      <c r="B70" s="51" t="s">
        <v>35</v>
      </c>
      <c r="C70" s="18" t="s">
        <v>36</v>
      </c>
      <c r="D70" s="19">
        <v>40000</v>
      </c>
      <c r="E70" s="19">
        <v>40000</v>
      </c>
      <c r="F70" s="19">
        <v>26033.68</v>
      </c>
      <c r="G70" s="19">
        <v>64926.93</v>
      </c>
      <c r="H70" s="19">
        <v>0</v>
      </c>
      <c r="I70" s="19">
        <f t="shared" si="17"/>
        <v>64926.93</v>
      </c>
      <c r="J70" s="19">
        <f t="shared" si="18"/>
        <v>-24926.93</v>
      </c>
      <c r="K70" s="40">
        <f t="shared" si="19"/>
        <v>-0.62317325000000001</v>
      </c>
      <c r="L70" s="40">
        <f t="shared" si="20"/>
        <v>-0.34915799999999997</v>
      </c>
      <c r="M70" s="40">
        <f t="shared" si="21"/>
        <v>0.62317325000000001</v>
      </c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 spans="2:25" s="18" customFormat="1" ht="12" customHeight="1" x14ac:dyDescent="0.2">
      <c r="B71" s="51" t="s">
        <v>37</v>
      </c>
      <c r="C71" s="18" t="s">
        <v>38</v>
      </c>
      <c r="D71" s="19">
        <v>9173000</v>
      </c>
      <c r="E71" s="19">
        <v>8768350</v>
      </c>
      <c r="F71" s="19">
        <v>698647.38</v>
      </c>
      <c r="G71" s="19">
        <v>6792034.2800000003</v>
      </c>
      <c r="H71" s="19">
        <v>40046.18</v>
      </c>
      <c r="I71" s="19">
        <f t="shared" si="17"/>
        <v>6832080.46</v>
      </c>
      <c r="J71" s="19">
        <f t="shared" si="18"/>
        <v>1936269.54</v>
      </c>
      <c r="K71" s="40">
        <f t="shared" si="19"/>
        <v>0.22082484617972595</v>
      </c>
      <c r="L71" s="40">
        <f t="shared" si="20"/>
        <v>-0.92032168195840725</v>
      </c>
      <c r="M71" s="40">
        <f t="shared" si="21"/>
        <v>-0.22539197454481172</v>
      </c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2:25" s="18" customFormat="1" ht="12" customHeight="1" x14ac:dyDescent="0.2">
      <c r="B72" s="51" t="s">
        <v>453</v>
      </c>
      <c r="C72" s="18" t="s">
        <v>454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f t="shared" si="17"/>
        <v>0</v>
      </c>
      <c r="J72" s="19">
        <f t="shared" si="18"/>
        <v>0</v>
      </c>
      <c r="K72" s="40" t="str">
        <f t="shared" si="19"/>
        <v>NA</v>
      </c>
      <c r="L72" s="40" t="str">
        <f t="shared" si="20"/>
        <v>NA</v>
      </c>
      <c r="M72" s="40" t="str">
        <f t="shared" si="21"/>
        <v>NA</v>
      </c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s="18" customFormat="1" ht="12" customHeight="1" x14ac:dyDescent="0.2">
      <c r="B73" s="51" t="s">
        <v>322</v>
      </c>
      <c r="C73" s="18" t="s">
        <v>323</v>
      </c>
      <c r="D73" s="19">
        <v>59000</v>
      </c>
      <c r="E73" s="19">
        <v>59000</v>
      </c>
      <c r="F73" s="19">
        <v>0</v>
      </c>
      <c r="G73" s="19">
        <v>0</v>
      </c>
      <c r="H73" s="19">
        <v>0</v>
      </c>
      <c r="I73" s="19">
        <f t="shared" si="17"/>
        <v>0</v>
      </c>
      <c r="J73" s="19">
        <f t="shared" si="18"/>
        <v>59000</v>
      </c>
      <c r="K73" s="40">
        <f t="shared" si="19"/>
        <v>1</v>
      </c>
      <c r="L73" s="40">
        <f t="shared" si="20"/>
        <v>-1</v>
      </c>
      <c r="M73" s="40">
        <f t="shared" si="21"/>
        <v>-1</v>
      </c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</row>
    <row r="74" spans="2:25" s="18" customFormat="1" ht="12" customHeight="1" x14ac:dyDescent="0.2">
      <c r="B74" s="51" t="s">
        <v>455</v>
      </c>
      <c r="C74" s="18" t="s">
        <v>456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17"/>
        <v>0</v>
      </c>
      <c r="J74" s="19">
        <f t="shared" si="18"/>
        <v>0</v>
      </c>
      <c r="K74" s="40" t="str">
        <f t="shared" si="19"/>
        <v>NA</v>
      </c>
      <c r="L74" s="40" t="str">
        <f t="shared" si="20"/>
        <v>NA</v>
      </c>
      <c r="M74" s="40" t="str">
        <f t="shared" si="21"/>
        <v>NA</v>
      </c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</row>
    <row r="75" spans="2:25" s="18" customFormat="1" ht="12" customHeight="1" x14ac:dyDescent="0.2">
      <c r="B75" s="51" t="s">
        <v>39</v>
      </c>
      <c r="C75" s="18" t="s">
        <v>40</v>
      </c>
      <c r="D75" s="19">
        <v>18058149.039999999</v>
      </c>
      <c r="E75" s="19">
        <v>18020985.039999999</v>
      </c>
      <c r="F75" s="19">
        <v>5160552.3600000031</v>
      </c>
      <c r="G75" s="19">
        <v>53636999.759999976</v>
      </c>
      <c r="H75" s="19">
        <v>0</v>
      </c>
      <c r="I75" s="19">
        <f t="shared" si="17"/>
        <v>53636999.759999976</v>
      </c>
      <c r="J75" s="19">
        <f t="shared" si="18"/>
        <v>-35616014.719999976</v>
      </c>
      <c r="K75" s="40">
        <f t="shared" si="19"/>
        <v>-1.9763633697572827</v>
      </c>
      <c r="L75" s="40">
        <f t="shared" si="20"/>
        <v>-0.71363649941745899</v>
      </c>
      <c r="M75" s="40">
        <f t="shared" si="21"/>
        <v>1.9763633697572827</v>
      </c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</row>
    <row r="76" spans="2:25" s="18" customFormat="1" ht="12" customHeight="1" x14ac:dyDescent="0.2">
      <c r="B76" s="51" t="s">
        <v>41</v>
      </c>
      <c r="C76" s="18" t="s">
        <v>42</v>
      </c>
      <c r="D76" s="19">
        <v>4014461.17</v>
      </c>
      <c r="E76" s="19">
        <v>4856743.8900000006</v>
      </c>
      <c r="F76" s="19">
        <v>205975.07</v>
      </c>
      <c r="G76" s="19">
        <v>3693878.8399999994</v>
      </c>
      <c r="H76" s="19">
        <v>194097.16999999995</v>
      </c>
      <c r="I76" s="19">
        <f t="shared" si="17"/>
        <v>3887976.0099999993</v>
      </c>
      <c r="J76" s="19">
        <f t="shared" si="18"/>
        <v>968767.88000000129</v>
      </c>
      <c r="K76" s="40">
        <f t="shared" si="19"/>
        <v>0.19946859499729586</v>
      </c>
      <c r="L76" s="40">
        <f t="shared" si="20"/>
        <v>-0.95758988436180437</v>
      </c>
      <c r="M76" s="40">
        <f t="shared" si="21"/>
        <v>-0.2394330597490083</v>
      </c>
      <c r="O76" s="66"/>
      <c r="P76" s="66"/>
      <c r="Q76" s="66"/>
      <c r="R76" s="69"/>
      <c r="S76" s="69"/>
      <c r="T76" s="69"/>
      <c r="U76" s="69"/>
      <c r="V76" s="69"/>
      <c r="W76" s="66"/>
      <c r="X76" s="66"/>
      <c r="Y76" s="66"/>
    </row>
    <row r="77" spans="2:25" s="18" customFormat="1" ht="12" customHeight="1" x14ac:dyDescent="0.2">
      <c r="B77" s="51" t="s">
        <v>265</v>
      </c>
      <c r="C77" s="18" t="s">
        <v>266</v>
      </c>
      <c r="D77" s="19">
        <v>0</v>
      </c>
      <c r="E77" s="19">
        <v>-89999.99</v>
      </c>
      <c r="F77" s="19">
        <v>0</v>
      </c>
      <c r="G77" s="19">
        <v>39282</v>
      </c>
      <c r="H77" s="19">
        <v>0</v>
      </c>
      <c r="I77" s="19">
        <f t="shared" si="17"/>
        <v>39282</v>
      </c>
      <c r="J77" s="19">
        <f t="shared" si="18"/>
        <v>-129281.99</v>
      </c>
      <c r="K77" s="40">
        <f t="shared" si="19"/>
        <v>1.4364667151629684</v>
      </c>
      <c r="L77" s="40">
        <f t="shared" si="20"/>
        <v>-1</v>
      </c>
      <c r="M77" s="40">
        <f t="shared" si="21"/>
        <v>-1.4364667151629684</v>
      </c>
      <c r="O77" s="66"/>
      <c r="P77" s="66"/>
      <c r="Q77" s="66"/>
      <c r="R77" s="69"/>
      <c r="S77" s="69"/>
      <c r="T77" s="69"/>
      <c r="U77" s="69"/>
      <c r="V77" s="69"/>
      <c r="W77" s="66"/>
      <c r="X77" s="66"/>
      <c r="Y77" s="66"/>
    </row>
    <row r="78" spans="2:25" s="18" customFormat="1" ht="12" customHeight="1" x14ac:dyDescent="0.2">
      <c r="B78" s="51" t="s">
        <v>316</v>
      </c>
      <c r="C78" s="18" t="s">
        <v>317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f t="shared" si="17"/>
        <v>0</v>
      </c>
      <c r="J78" s="19">
        <f t="shared" si="18"/>
        <v>0</v>
      </c>
      <c r="K78" s="40" t="str">
        <f t="shared" si="19"/>
        <v>NA</v>
      </c>
      <c r="L78" s="40" t="str">
        <f t="shared" si="20"/>
        <v>NA</v>
      </c>
      <c r="M78" s="40" t="str">
        <f t="shared" si="21"/>
        <v>NA</v>
      </c>
      <c r="O78" s="66"/>
      <c r="P78" s="66"/>
      <c r="Q78" s="66"/>
      <c r="R78" s="69"/>
      <c r="S78" s="69"/>
      <c r="T78" s="69"/>
      <c r="U78" s="69"/>
      <c r="V78" s="69"/>
      <c r="W78" s="66"/>
      <c r="X78" s="66"/>
      <c r="Y78" s="66"/>
    </row>
    <row r="79" spans="2:25" s="18" customFormat="1" x14ac:dyDescent="0.2">
      <c r="B79" s="51" t="s">
        <v>180</v>
      </c>
      <c r="C79" s="18" t="s">
        <v>181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f t="shared" si="17"/>
        <v>0</v>
      </c>
      <c r="J79" s="19">
        <f t="shared" si="18"/>
        <v>0</v>
      </c>
      <c r="K79" s="40" t="str">
        <f t="shared" si="19"/>
        <v>NA</v>
      </c>
      <c r="L79" s="40" t="str">
        <f t="shared" si="20"/>
        <v>NA</v>
      </c>
      <c r="M79" s="40" t="str">
        <f t="shared" si="21"/>
        <v>NA</v>
      </c>
      <c r="O79" s="66"/>
      <c r="P79" s="66"/>
      <c r="Q79" s="66"/>
      <c r="R79" s="69"/>
      <c r="S79" s="69"/>
      <c r="T79" s="69"/>
      <c r="U79" s="69"/>
      <c r="V79" s="69"/>
      <c r="W79" s="66"/>
      <c r="X79" s="66"/>
      <c r="Y79" s="66"/>
    </row>
    <row r="80" spans="2:25" s="18" customFormat="1" x14ac:dyDescent="0.2">
      <c r="B80" s="51" t="s">
        <v>43</v>
      </c>
      <c r="C80" s="18" t="s">
        <v>44</v>
      </c>
      <c r="D80" s="19">
        <v>0</v>
      </c>
      <c r="E80" s="19">
        <v>125069.9</v>
      </c>
      <c r="F80" s="19">
        <v>10957.5</v>
      </c>
      <c r="G80" s="19">
        <v>94578.299999999988</v>
      </c>
      <c r="H80" s="19">
        <v>2337</v>
      </c>
      <c r="I80" s="19">
        <f t="shared" si="17"/>
        <v>96915.299999999988</v>
      </c>
      <c r="J80" s="19">
        <f t="shared" si="18"/>
        <v>28154.600000000006</v>
      </c>
      <c r="K80" s="40">
        <f t="shared" si="19"/>
        <v>0.22511091797466862</v>
      </c>
      <c r="L80" s="40">
        <f t="shared" si="20"/>
        <v>-0.91238899207563129</v>
      </c>
      <c r="M80" s="40">
        <f t="shared" si="21"/>
        <v>-0.24379646901452715</v>
      </c>
      <c r="O80" s="66"/>
      <c r="P80" s="66"/>
      <c r="Q80" s="66"/>
      <c r="R80" s="69"/>
      <c r="S80" s="69"/>
      <c r="T80" s="69"/>
      <c r="U80" s="69"/>
      <c r="V80" s="69"/>
      <c r="W80" s="66"/>
      <c r="X80" s="66"/>
      <c r="Y80" s="66"/>
    </row>
    <row r="81" spans="2:25" s="18" customFormat="1" x14ac:dyDescent="0.2">
      <c r="B81" s="51" t="s">
        <v>93</v>
      </c>
      <c r="C81" s="18" t="s">
        <v>94</v>
      </c>
      <c r="D81" s="19">
        <v>0</v>
      </c>
      <c r="E81" s="19">
        <v>58301</v>
      </c>
      <c r="F81" s="19">
        <v>4126.2</v>
      </c>
      <c r="G81" s="19">
        <v>58201.599999999999</v>
      </c>
      <c r="H81" s="19">
        <v>0</v>
      </c>
      <c r="I81" s="19">
        <f t="shared" si="17"/>
        <v>58201.599999999999</v>
      </c>
      <c r="J81" s="19">
        <f t="shared" si="18"/>
        <v>99.400000000001455</v>
      </c>
      <c r="K81" s="40">
        <f t="shared" si="19"/>
        <v>1.7049450266719518E-3</v>
      </c>
      <c r="L81" s="40">
        <f t="shared" si="20"/>
        <v>-0.92922591379221631</v>
      </c>
      <c r="M81" s="40">
        <f t="shared" si="21"/>
        <v>-1.7049450266719518E-3</v>
      </c>
      <c r="O81" s="66"/>
      <c r="P81" s="66"/>
      <c r="Q81" s="66"/>
      <c r="R81" s="69"/>
      <c r="S81" s="69"/>
      <c r="T81" s="69"/>
      <c r="U81" s="69"/>
      <c r="V81" s="69"/>
      <c r="W81" s="66"/>
      <c r="X81" s="66"/>
      <c r="Y81" s="66"/>
    </row>
    <row r="82" spans="2:25" s="18" customFormat="1" x14ac:dyDescent="0.2">
      <c r="B82" s="51" t="s">
        <v>267</v>
      </c>
      <c r="C82" s="18" t="s">
        <v>268</v>
      </c>
      <c r="D82" s="19">
        <v>162289</v>
      </c>
      <c r="E82" s="19">
        <v>81118</v>
      </c>
      <c r="F82" s="19">
        <v>0</v>
      </c>
      <c r="G82" s="19">
        <v>25411.91</v>
      </c>
      <c r="H82" s="19">
        <v>27</v>
      </c>
      <c r="I82" s="19">
        <f t="shared" si="17"/>
        <v>25438.91</v>
      </c>
      <c r="J82" s="19">
        <f t="shared" si="18"/>
        <v>55679.09</v>
      </c>
      <c r="K82" s="40">
        <f t="shared" si="19"/>
        <v>0.68639623757982193</v>
      </c>
      <c r="L82" s="40">
        <f t="shared" si="20"/>
        <v>-1</v>
      </c>
      <c r="M82" s="40">
        <f t="shared" si="21"/>
        <v>-0.68672908602283089</v>
      </c>
      <c r="O82" s="66"/>
      <c r="P82" s="66"/>
      <c r="Q82" s="66"/>
      <c r="R82" s="69"/>
      <c r="S82" s="69"/>
      <c r="T82" s="69"/>
      <c r="U82" s="69"/>
      <c r="V82" s="69"/>
      <c r="W82" s="66"/>
      <c r="X82" s="66"/>
      <c r="Y82" s="66"/>
    </row>
    <row r="83" spans="2:25" s="18" customFormat="1" x14ac:dyDescent="0.2">
      <c r="B83" s="51" t="s">
        <v>45</v>
      </c>
      <c r="C83" s="18" t="s">
        <v>46</v>
      </c>
      <c r="D83" s="19">
        <v>35811</v>
      </c>
      <c r="E83" s="19">
        <v>29587</v>
      </c>
      <c r="F83" s="19">
        <v>316.16000000000003</v>
      </c>
      <c r="G83" s="19">
        <v>11045.230000000001</v>
      </c>
      <c r="H83" s="19">
        <v>479.2</v>
      </c>
      <c r="I83" s="19">
        <f t="shared" si="17"/>
        <v>11524.430000000002</v>
      </c>
      <c r="J83" s="19">
        <f t="shared" si="18"/>
        <v>18062.57</v>
      </c>
      <c r="K83" s="40">
        <f t="shared" si="19"/>
        <v>0.61049008010274786</v>
      </c>
      <c r="L83" s="40">
        <f t="shared" si="20"/>
        <v>-0.98931422584243078</v>
      </c>
      <c r="M83" s="40">
        <f t="shared" si="21"/>
        <v>-0.62668638253286901</v>
      </c>
      <c r="O83" s="66"/>
      <c r="P83" s="66"/>
      <c r="Q83" s="66"/>
      <c r="R83" s="69"/>
      <c r="S83" s="69"/>
      <c r="T83" s="69"/>
      <c r="U83" s="69"/>
      <c r="V83" s="69"/>
      <c r="W83" s="66"/>
      <c r="X83" s="66"/>
      <c r="Y83" s="66"/>
    </row>
    <row r="84" spans="2:25" s="18" customFormat="1" x14ac:dyDescent="0.2">
      <c r="B84" s="51" t="s">
        <v>47</v>
      </c>
      <c r="C84" s="18" t="s">
        <v>48</v>
      </c>
      <c r="D84" s="19">
        <v>0</v>
      </c>
      <c r="E84" s="19">
        <v>328157.39</v>
      </c>
      <c r="F84" s="19">
        <v>23716.36</v>
      </c>
      <c r="G84" s="19">
        <v>287473.39999999997</v>
      </c>
      <c r="H84" s="19">
        <v>10528.939999999999</v>
      </c>
      <c r="I84" s="19">
        <f t="shared" si="17"/>
        <v>298002.33999999997</v>
      </c>
      <c r="J84" s="19">
        <f t="shared" si="18"/>
        <v>30155.050000000047</v>
      </c>
      <c r="K84" s="40">
        <f t="shared" si="19"/>
        <v>9.1892033880450003E-2</v>
      </c>
      <c r="L84" s="40">
        <f t="shared" si="20"/>
        <v>-0.92772870359555215</v>
      </c>
      <c r="M84" s="40">
        <f t="shared" si="21"/>
        <v>-0.1239770647858945</v>
      </c>
      <c r="O84" s="66"/>
      <c r="P84" s="66"/>
      <c r="Q84" s="66"/>
      <c r="R84" s="69"/>
      <c r="S84" s="69"/>
      <c r="T84" s="69"/>
      <c r="U84" s="69"/>
      <c r="V84" s="69"/>
      <c r="W84" s="66"/>
      <c r="X84" s="66"/>
      <c r="Y84" s="66"/>
    </row>
    <row r="85" spans="2:25" s="18" customFormat="1" x14ac:dyDescent="0.2">
      <c r="B85" s="51" t="s">
        <v>49</v>
      </c>
      <c r="C85" s="18" t="s">
        <v>50</v>
      </c>
      <c r="D85" s="19">
        <v>536860.36</v>
      </c>
      <c r="E85" s="19">
        <v>781726.76</v>
      </c>
      <c r="F85" s="19">
        <v>7758.6299999999992</v>
      </c>
      <c r="G85" s="19">
        <v>165286.6</v>
      </c>
      <c r="H85" s="19">
        <v>1276.3</v>
      </c>
      <c r="I85" s="19">
        <f t="shared" si="17"/>
        <v>166562.9</v>
      </c>
      <c r="J85" s="19">
        <f t="shared" si="18"/>
        <v>615163.86</v>
      </c>
      <c r="K85" s="40">
        <f t="shared" si="19"/>
        <v>0.78692951486015394</v>
      </c>
      <c r="L85" s="40">
        <f t="shared" si="20"/>
        <v>-0.99007501035272216</v>
      </c>
      <c r="M85" s="40">
        <f t="shared" si="21"/>
        <v>-0.78856218252014298</v>
      </c>
      <c r="O85" s="66"/>
      <c r="P85" s="66"/>
      <c r="Q85" s="66"/>
      <c r="R85" s="69"/>
      <c r="S85" s="69"/>
      <c r="T85" s="69"/>
      <c r="U85" s="69"/>
      <c r="V85" s="69"/>
      <c r="W85" s="66"/>
      <c r="X85" s="66"/>
      <c r="Y85" s="66"/>
    </row>
    <row r="86" spans="2:25" s="18" customFormat="1" x14ac:dyDescent="0.2">
      <c r="B86" s="51" t="s">
        <v>269</v>
      </c>
      <c r="C86" s="18" t="s">
        <v>270</v>
      </c>
      <c r="D86" s="19">
        <v>46826946.759999998</v>
      </c>
      <c r="E86" s="19">
        <v>47758946.759999998</v>
      </c>
      <c r="F86" s="19">
        <v>4136580.37</v>
      </c>
      <c r="G86" s="19">
        <v>47367352.390000001</v>
      </c>
      <c r="H86" s="19">
        <v>0</v>
      </c>
      <c r="I86" s="19">
        <f t="shared" si="17"/>
        <v>47367352.390000001</v>
      </c>
      <c r="J86" s="19">
        <f t="shared" si="18"/>
        <v>391594.36999999732</v>
      </c>
      <c r="K86" s="40">
        <f t="shared" si="19"/>
        <v>8.199392921453056E-3</v>
      </c>
      <c r="L86" s="40">
        <f t="shared" si="20"/>
        <v>-0.91338627313564325</v>
      </c>
      <c r="M86" s="40">
        <f t="shared" si="21"/>
        <v>-8.199392921453056E-3</v>
      </c>
      <c r="O86" s="66"/>
      <c r="P86" s="66"/>
      <c r="Q86" s="66"/>
      <c r="R86" s="69"/>
      <c r="S86" s="69"/>
      <c r="T86" s="69"/>
      <c r="U86" s="69"/>
      <c r="V86" s="69"/>
      <c r="W86" s="66"/>
      <c r="X86" s="66"/>
      <c r="Y86" s="66"/>
    </row>
    <row r="87" spans="2:25" s="18" customFormat="1" x14ac:dyDescent="0.2">
      <c r="B87" s="51" t="s">
        <v>51</v>
      </c>
      <c r="C87" s="18" t="s">
        <v>52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f t="shared" si="17"/>
        <v>0</v>
      </c>
      <c r="J87" s="19">
        <f t="shared" si="18"/>
        <v>0</v>
      </c>
      <c r="K87" s="40" t="str">
        <f t="shared" si="19"/>
        <v>NA</v>
      </c>
      <c r="L87" s="40" t="str">
        <f t="shared" si="20"/>
        <v>NA</v>
      </c>
      <c r="M87" s="40" t="str">
        <f t="shared" si="21"/>
        <v>NA</v>
      </c>
      <c r="O87" s="66"/>
      <c r="P87" s="66"/>
      <c r="Q87" s="66"/>
      <c r="R87" s="69"/>
      <c r="S87" s="69"/>
      <c r="T87" s="69"/>
      <c r="U87" s="69"/>
      <c r="V87" s="69"/>
      <c r="W87" s="66"/>
      <c r="X87" s="66"/>
      <c r="Y87" s="66"/>
    </row>
    <row r="88" spans="2:25" s="18" customFormat="1" x14ac:dyDescent="0.2">
      <c r="B88" s="51" t="s">
        <v>53</v>
      </c>
      <c r="C88" s="18" t="s">
        <v>54</v>
      </c>
      <c r="D88" s="19">
        <v>4502143.0600000005</v>
      </c>
      <c r="E88" s="19">
        <v>4948698.28</v>
      </c>
      <c r="F88" s="19">
        <v>328550.77999999991</v>
      </c>
      <c r="G88" s="19">
        <v>3754779.1099999957</v>
      </c>
      <c r="H88" s="19">
        <v>379286.55999999982</v>
      </c>
      <c r="I88" s="19">
        <f t="shared" si="17"/>
        <v>4134065.6699999953</v>
      </c>
      <c r="J88" s="19">
        <f t="shared" si="18"/>
        <v>814632.61000000499</v>
      </c>
      <c r="K88" s="40">
        <f t="shared" si="19"/>
        <v>0.16461553400665294</v>
      </c>
      <c r="L88" s="40">
        <f t="shared" si="20"/>
        <v>-0.93360864586797965</v>
      </c>
      <c r="M88" s="40">
        <f t="shared" si="21"/>
        <v>-0.24125923676236016</v>
      </c>
      <c r="O88" s="66"/>
      <c r="P88" s="66"/>
      <c r="Q88" s="66"/>
      <c r="R88" s="69"/>
      <c r="S88" s="69"/>
      <c r="T88" s="69"/>
      <c r="U88" s="69"/>
      <c r="V88" s="69"/>
      <c r="W88" s="66"/>
      <c r="X88" s="66"/>
      <c r="Y88" s="66"/>
    </row>
    <row r="89" spans="2:25" s="18" customFormat="1" x14ac:dyDescent="0.2">
      <c r="B89" s="51" t="s">
        <v>55</v>
      </c>
      <c r="C89" s="18" t="s">
        <v>56</v>
      </c>
      <c r="D89" s="19">
        <v>0</v>
      </c>
      <c r="E89" s="19">
        <v>181418.11</v>
      </c>
      <c r="F89" s="19">
        <v>20826.909999999996</v>
      </c>
      <c r="G89" s="19">
        <v>143543.24000000005</v>
      </c>
      <c r="H89" s="19">
        <v>4749.6499999999996</v>
      </c>
      <c r="I89" s="19">
        <f t="shared" si="17"/>
        <v>148292.89000000004</v>
      </c>
      <c r="J89" s="19">
        <f t="shared" si="18"/>
        <v>33125.219999999943</v>
      </c>
      <c r="K89" s="40">
        <f t="shared" si="19"/>
        <v>0.18259048118183982</v>
      </c>
      <c r="L89" s="40">
        <f t="shared" si="20"/>
        <v>-0.88519938830803602</v>
      </c>
      <c r="M89" s="40">
        <f t="shared" si="21"/>
        <v>-0.20877116402546547</v>
      </c>
      <c r="O89" s="66"/>
      <c r="P89" s="66"/>
      <c r="Q89" s="66"/>
      <c r="R89" s="69"/>
      <c r="S89" s="69"/>
      <c r="T89" s="69"/>
      <c r="U89" s="69"/>
      <c r="V89" s="69"/>
      <c r="W89" s="66"/>
      <c r="X89" s="66"/>
      <c r="Y89" s="66"/>
    </row>
    <row r="90" spans="2:25" s="18" customFormat="1" x14ac:dyDescent="0.2">
      <c r="B90" s="51" t="s">
        <v>57</v>
      </c>
      <c r="C90" s="18" t="s">
        <v>58</v>
      </c>
      <c r="D90" s="19">
        <v>5796783</v>
      </c>
      <c r="E90" s="19">
        <v>3811290.3200000003</v>
      </c>
      <c r="F90" s="19">
        <v>273049.99</v>
      </c>
      <c r="G90" s="19">
        <v>3357558.27</v>
      </c>
      <c r="H90" s="19">
        <v>4921.68</v>
      </c>
      <c r="I90" s="19">
        <f t="shared" si="17"/>
        <v>3362479.95</v>
      </c>
      <c r="J90" s="19">
        <f t="shared" si="18"/>
        <v>448810.37000000011</v>
      </c>
      <c r="K90" s="40">
        <f t="shared" si="19"/>
        <v>0.11775811662649727</v>
      </c>
      <c r="L90" s="40">
        <f t="shared" si="20"/>
        <v>-0.92835759885119429</v>
      </c>
      <c r="M90" s="40">
        <f t="shared" si="21"/>
        <v>-0.11904945881950033</v>
      </c>
      <c r="O90" s="66"/>
      <c r="P90" s="66"/>
      <c r="Q90" s="66"/>
      <c r="R90" s="69"/>
      <c r="S90" s="69"/>
      <c r="T90" s="69"/>
      <c r="U90" s="69"/>
      <c r="V90" s="69"/>
      <c r="W90" s="66"/>
      <c r="X90" s="66"/>
      <c r="Y90" s="66"/>
    </row>
    <row r="91" spans="2:25" s="18" customFormat="1" x14ac:dyDescent="0.2">
      <c r="B91" s="51" t="s">
        <v>59</v>
      </c>
      <c r="C91" s="18" t="s">
        <v>60</v>
      </c>
      <c r="D91" s="19">
        <v>1885969.8399999999</v>
      </c>
      <c r="E91" s="19">
        <v>1968560.76</v>
      </c>
      <c r="F91" s="19">
        <v>161198.18</v>
      </c>
      <c r="G91" s="19">
        <v>1210416.5899999999</v>
      </c>
      <c r="H91" s="19">
        <v>159274.13000000003</v>
      </c>
      <c r="I91" s="19">
        <f t="shared" ref="I91:I132" si="22">SUM(G91:H91)</f>
        <v>1369690.72</v>
      </c>
      <c r="J91" s="19">
        <f t="shared" ref="J91:J132" si="23">E91-I91</f>
        <v>598870.04</v>
      </c>
      <c r="K91" s="40">
        <f t="shared" ref="K91:K132" si="24">IF(E91=0,"NA",J91/E91)</f>
        <v>0.3042171987620032</v>
      </c>
      <c r="L91" s="40">
        <f t="shared" ref="L91:L132" si="25">IF(E91=0,"NA",(  ( F91 - (E91/$L$6)) / (E91/$L$6)))</f>
        <v>-0.9181136882968246</v>
      </c>
      <c r="M91" s="40">
        <f t="shared" ref="M91:M132" si="26">IF(E91=0,"NA",(  ( G91 - ($M$6*(E91/12))) / ($M$6*(E91/12))))</f>
        <v>-0.38512612127857321</v>
      </c>
      <c r="O91" s="66"/>
      <c r="P91" s="66"/>
      <c r="Q91" s="66"/>
      <c r="R91" s="69"/>
      <c r="S91" s="69"/>
      <c r="T91" s="69"/>
      <c r="U91" s="69"/>
      <c r="V91" s="69"/>
      <c r="W91" s="66"/>
      <c r="X91" s="66"/>
      <c r="Y91" s="66"/>
    </row>
    <row r="92" spans="2:25" s="18" customFormat="1" x14ac:dyDescent="0.2">
      <c r="B92" s="51" t="s">
        <v>61</v>
      </c>
      <c r="C92" s="18" t="s">
        <v>62</v>
      </c>
      <c r="D92" s="19">
        <v>31267</v>
      </c>
      <c r="E92" s="19">
        <v>1746516.4499999997</v>
      </c>
      <c r="F92" s="19">
        <v>49678.28</v>
      </c>
      <c r="G92" s="19">
        <v>1529643.11</v>
      </c>
      <c r="H92" s="19">
        <v>90476.17</v>
      </c>
      <c r="I92" s="19">
        <f t="shared" si="22"/>
        <v>1620119.28</v>
      </c>
      <c r="J92" s="19">
        <f t="shared" si="23"/>
        <v>126397.16999999969</v>
      </c>
      <c r="K92" s="40">
        <f t="shared" si="24"/>
        <v>7.2371016030223889E-2</v>
      </c>
      <c r="L92" s="40">
        <f t="shared" si="25"/>
        <v>-0.97155579038491158</v>
      </c>
      <c r="M92" s="40">
        <f t="shared" si="26"/>
        <v>-0.1241748052244224</v>
      </c>
      <c r="O92" s="66"/>
      <c r="P92" s="66"/>
      <c r="Q92" s="66"/>
      <c r="R92" s="69"/>
      <c r="S92" s="69"/>
      <c r="T92" s="69"/>
      <c r="U92" s="69"/>
      <c r="V92" s="69"/>
      <c r="W92" s="66"/>
      <c r="X92" s="66"/>
      <c r="Y92" s="66"/>
    </row>
    <row r="93" spans="2:25" s="18" customFormat="1" x14ac:dyDescent="0.2">
      <c r="B93" s="51" t="s">
        <v>358</v>
      </c>
      <c r="C93" s="18" t="s">
        <v>359</v>
      </c>
      <c r="D93" s="19">
        <v>0</v>
      </c>
      <c r="E93" s="19">
        <v>39182.21</v>
      </c>
      <c r="F93" s="19">
        <v>0</v>
      </c>
      <c r="G93" s="19">
        <v>27955.47</v>
      </c>
      <c r="H93" s="19">
        <v>10398.540000000001</v>
      </c>
      <c r="I93" s="19">
        <f t="shared" si="22"/>
        <v>38354.01</v>
      </c>
      <c r="J93" s="19">
        <f t="shared" si="23"/>
        <v>828.19999999999709</v>
      </c>
      <c r="K93" s="40">
        <f t="shared" si="24"/>
        <v>2.1137143616962829E-2</v>
      </c>
      <c r="L93" s="40">
        <f t="shared" si="25"/>
        <v>-1</v>
      </c>
      <c r="M93" s="40">
        <f t="shared" si="26"/>
        <v>-0.28652646188155284</v>
      </c>
      <c r="O93" s="66"/>
      <c r="P93" s="66"/>
      <c r="Q93" s="66"/>
      <c r="R93" s="69"/>
      <c r="S93" s="69"/>
      <c r="T93" s="69"/>
      <c r="U93" s="69"/>
      <c r="V93" s="69"/>
      <c r="W93" s="66"/>
      <c r="X93" s="66"/>
      <c r="Y93" s="66"/>
    </row>
    <row r="94" spans="2:25" s="18" customFormat="1" x14ac:dyDescent="0.2">
      <c r="B94" s="51" t="s">
        <v>63</v>
      </c>
      <c r="C94" s="18" t="s">
        <v>64</v>
      </c>
      <c r="D94" s="19">
        <v>6120258.8499999996</v>
      </c>
      <c r="E94" s="19">
        <v>6071330.8799999999</v>
      </c>
      <c r="F94" s="19">
        <v>-7766.0999999999995</v>
      </c>
      <c r="G94" s="19">
        <v>5998154.4799999995</v>
      </c>
      <c r="H94" s="19">
        <v>6274.65</v>
      </c>
      <c r="I94" s="19">
        <f t="shared" si="22"/>
        <v>6004429.1299999999</v>
      </c>
      <c r="J94" s="19">
        <f t="shared" si="23"/>
        <v>66901.75</v>
      </c>
      <c r="K94" s="40">
        <f t="shared" si="24"/>
        <v>1.1019289068956164E-2</v>
      </c>
      <c r="L94" s="40">
        <f t="shared" si="25"/>
        <v>-1.0012791429348025</v>
      </c>
      <c r="M94" s="40">
        <f t="shared" si="26"/>
        <v>-1.2052777462855125E-2</v>
      </c>
      <c r="O94" s="66"/>
      <c r="P94" s="66"/>
      <c r="Q94" s="66"/>
      <c r="R94" s="69"/>
      <c r="S94" s="69"/>
      <c r="T94" s="69"/>
      <c r="U94" s="69"/>
      <c r="V94" s="69"/>
      <c r="W94" s="66"/>
      <c r="X94" s="66"/>
      <c r="Y94" s="66"/>
    </row>
    <row r="95" spans="2:25" s="18" customFormat="1" x14ac:dyDescent="0.2">
      <c r="B95" s="51" t="s">
        <v>65</v>
      </c>
      <c r="C95" s="18" t="s">
        <v>66</v>
      </c>
      <c r="D95" s="19">
        <v>39153</v>
      </c>
      <c r="E95" s="19">
        <v>145020.11000000002</v>
      </c>
      <c r="F95" s="19">
        <v>6544.5499999999993</v>
      </c>
      <c r="G95" s="19">
        <v>116247.70000000001</v>
      </c>
      <c r="H95" s="19">
        <v>16064.49</v>
      </c>
      <c r="I95" s="19">
        <f t="shared" si="22"/>
        <v>132312.19</v>
      </c>
      <c r="J95" s="19">
        <f t="shared" si="23"/>
        <v>12707.920000000013</v>
      </c>
      <c r="K95" s="40">
        <f t="shared" si="24"/>
        <v>8.7628674395571843E-2</v>
      </c>
      <c r="L95" s="40">
        <f t="shared" si="25"/>
        <v>-0.95487143127942742</v>
      </c>
      <c r="M95" s="40">
        <f t="shared" si="26"/>
        <v>-0.19840289736368288</v>
      </c>
      <c r="O95" s="66"/>
      <c r="P95" s="66"/>
      <c r="Q95" s="66"/>
      <c r="R95" s="69"/>
      <c r="S95" s="69"/>
      <c r="T95" s="69"/>
      <c r="U95" s="69"/>
      <c r="V95" s="69"/>
      <c r="W95" s="66"/>
      <c r="X95" s="66"/>
      <c r="Y95" s="66"/>
    </row>
    <row r="96" spans="2:25" s="18" customFormat="1" x14ac:dyDescent="0.2">
      <c r="B96" s="51" t="s">
        <v>67</v>
      </c>
      <c r="C96" s="18" t="s">
        <v>68</v>
      </c>
      <c r="D96" s="19">
        <v>4200142</v>
      </c>
      <c r="E96" s="19">
        <v>1137626.48</v>
      </c>
      <c r="F96" s="19">
        <v>15010.23</v>
      </c>
      <c r="G96" s="19">
        <v>874037.56</v>
      </c>
      <c r="H96" s="19">
        <v>26186.449999999997</v>
      </c>
      <c r="I96" s="19">
        <f t="shared" si="22"/>
        <v>900224.01</v>
      </c>
      <c r="J96" s="19">
        <f t="shared" si="23"/>
        <v>237402.46999999997</v>
      </c>
      <c r="K96" s="40">
        <f t="shared" si="24"/>
        <v>0.20868226449862523</v>
      </c>
      <c r="L96" s="40">
        <f t="shared" si="25"/>
        <v>-0.98680566050115148</v>
      </c>
      <c r="M96" s="40">
        <f t="shared" si="26"/>
        <v>-0.23170075998934195</v>
      </c>
      <c r="O96" s="66"/>
      <c r="P96" s="66"/>
      <c r="Q96" s="66"/>
      <c r="R96" s="69"/>
      <c r="S96" s="69"/>
      <c r="T96" s="69"/>
      <c r="U96" s="69"/>
      <c r="V96" s="69"/>
      <c r="W96" s="66"/>
      <c r="X96" s="66"/>
      <c r="Y96" s="66"/>
    </row>
    <row r="97" spans="1:25" s="18" customFormat="1" x14ac:dyDescent="0.2">
      <c r="B97" s="51" t="s">
        <v>69</v>
      </c>
      <c r="C97" s="18" t="s">
        <v>70</v>
      </c>
      <c r="D97" s="19">
        <v>67037.070000000007</v>
      </c>
      <c r="E97" s="19">
        <v>60804.07</v>
      </c>
      <c r="F97" s="19">
        <v>1798</v>
      </c>
      <c r="G97" s="19">
        <v>12184</v>
      </c>
      <c r="H97" s="19">
        <v>768.75</v>
      </c>
      <c r="I97" s="19">
        <f t="shared" si="22"/>
        <v>12952.75</v>
      </c>
      <c r="J97" s="19">
        <f t="shared" si="23"/>
        <v>47851.32</v>
      </c>
      <c r="K97" s="40">
        <f t="shared" si="24"/>
        <v>0.78697560870514094</v>
      </c>
      <c r="L97" s="40">
        <f t="shared" si="25"/>
        <v>-0.97042961104412917</v>
      </c>
      <c r="M97" s="40">
        <f t="shared" si="26"/>
        <v>-0.79961867684186272</v>
      </c>
      <c r="O97" s="66"/>
      <c r="P97" s="66"/>
      <c r="Q97" s="66"/>
      <c r="R97" s="69"/>
      <c r="S97" s="69"/>
      <c r="T97" s="69"/>
      <c r="U97" s="69"/>
      <c r="V97" s="69"/>
      <c r="W97" s="66"/>
      <c r="X97" s="66"/>
      <c r="Y97" s="66"/>
    </row>
    <row r="98" spans="1:25" s="18" customFormat="1" x14ac:dyDescent="0.2">
      <c r="B98" s="51" t="s">
        <v>71</v>
      </c>
      <c r="C98" s="18" t="s">
        <v>72</v>
      </c>
      <c r="D98" s="19">
        <v>323769</v>
      </c>
      <c r="E98" s="19">
        <v>591377.87</v>
      </c>
      <c r="F98" s="19">
        <v>900</v>
      </c>
      <c r="G98" s="19">
        <v>483493.92000000004</v>
      </c>
      <c r="H98" s="19">
        <v>7944.07</v>
      </c>
      <c r="I98" s="19">
        <f t="shared" si="22"/>
        <v>491437.99000000005</v>
      </c>
      <c r="J98" s="19">
        <f t="shared" si="23"/>
        <v>99939.879999999946</v>
      </c>
      <c r="K98" s="40">
        <f t="shared" si="24"/>
        <v>0.16899496086994251</v>
      </c>
      <c r="L98" s="40">
        <f t="shared" si="25"/>
        <v>-0.99847813040416955</v>
      </c>
      <c r="M98" s="40">
        <f t="shared" si="26"/>
        <v>-0.18242811487010827</v>
      </c>
      <c r="O98" s="66"/>
      <c r="P98" s="66"/>
      <c r="Q98" s="66"/>
      <c r="R98" s="69"/>
      <c r="S98" s="69"/>
      <c r="T98" s="69"/>
      <c r="U98" s="69"/>
      <c r="V98" s="69"/>
      <c r="W98" s="66"/>
      <c r="X98" s="66"/>
      <c r="Y98" s="66"/>
    </row>
    <row r="99" spans="1:25" s="18" customFormat="1" x14ac:dyDescent="0.2">
      <c r="B99" s="51" t="s">
        <v>73</v>
      </c>
      <c r="C99" s="18" t="s">
        <v>74</v>
      </c>
      <c r="D99" s="19">
        <v>1200000</v>
      </c>
      <c r="E99" s="19">
        <v>888215</v>
      </c>
      <c r="F99" s="19">
        <v>0</v>
      </c>
      <c r="G99" s="19">
        <v>11776.85</v>
      </c>
      <c r="H99" s="19">
        <v>0</v>
      </c>
      <c r="I99" s="19">
        <f t="shared" si="22"/>
        <v>11776.85</v>
      </c>
      <c r="J99" s="19">
        <f t="shared" si="23"/>
        <v>876438.15</v>
      </c>
      <c r="K99" s="40">
        <f t="shared" si="24"/>
        <v>0.98674099176438135</v>
      </c>
      <c r="L99" s="40">
        <f t="shared" si="25"/>
        <v>-1</v>
      </c>
      <c r="M99" s="40">
        <f t="shared" si="26"/>
        <v>-0.98674099176438135</v>
      </c>
      <c r="O99" s="66"/>
      <c r="P99" s="66"/>
      <c r="Q99" s="66"/>
      <c r="R99" s="69"/>
      <c r="S99" s="69"/>
      <c r="T99" s="69"/>
      <c r="U99" s="69"/>
      <c r="V99" s="69"/>
      <c r="W99" s="66"/>
      <c r="X99" s="66"/>
      <c r="Y99" s="66"/>
    </row>
    <row r="100" spans="1:25" s="18" customFormat="1" x14ac:dyDescent="0.2">
      <c r="A100" s="49" t="s">
        <v>75</v>
      </c>
      <c r="B100" s="52"/>
      <c r="C100" s="49"/>
      <c r="D100" s="24">
        <v>755802652.33000028</v>
      </c>
      <c r="E100" s="24">
        <v>755484735.91000032</v>
      </c>
      <c r="F100" s="24">
        <v>68227141</v>
      </c>
      <c r="G100" s="24">
        <v>738385645.43000042</v>
      </c>
      <c r="H100" s="24">
        <v>955395.85999999987</v>
      </c>
      <c r="I100" s="24">
        <f t="shared" si="22"/>
        <v>739341041.29000044</v>
      </c>
      <c r="J100" s="24">
        <f t="shared" si="23"/>
        <v>16143694.619999886</v>
      </c>
      <c r="K100" s="44">
        <f t="shared" si="24"/>
        <v>2.1368657568646175E-2</v>
      </c>
      <c r="L100" s="44">
        <f t="shared" si="25"/>
        <v>-0.90969090736450331</v>
      </c>
      <c r="M100" s="44">
        <f t="shared" si="26"/>
        <v>-2.2633270623798395E-2</v>
      </c>
      <c r="O100" s="66"/>
      <c r="P100" s="66"/>
      <c r="Q100" s="66"/>
      <c r="R100" s="69"/>
      <c r="S100" s="69"/>
      <c r="T100" s="69"/>
      <c r="U100" s="69"/>
      <c r="V100" s="69"/>
      <c r="W100" s="66"/>
      <c r="X100" s="66"/>
      <c r="Y100" s="66"/>
    </row>
    <row r="101" spans="1:25" s="18" customFormat="1" x14ac:dyDescent="0.2">
      <c r="A101" s="18" t="s">
        <v>76</v>
      </c>
      <c r="B101" s="51" t="s">
        <v>12</v>
      </c>
      <c r="C101" s="18" t="s">
        <v>13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f t="shared" si="22"/>
        <v>0</v>
      </c>
      <c r="J101" s="19">
        <f t="shared" si="23"/>
        <v>0</v>
      </c>
      <c r="K101" s="40" t="str">
        <f t="shared" si="24"/>
        <v>NA</v>
      </c>
      <c r="L101" s="40" t="str">
        <f t="shared" si="25"/>
        <v>NA</v>
      </c>
      <c r="M101" s="40" t="str">
        <f t="shared" si="26"/>
        <v>NA</v>
      </c>
      <c r="O101" s="66"/>
      <c r="P101" s="66"/>
      <c r="Q101" s="66"/>
      <c r="R101" s="69"/>
      <c r="S101" s="69"/>
      <c r="T101" s="69"/>
      <c r="U101" s="69"/>
      <c r="V101" s="69"/>
      <c r="W101" s="66"/>
      <c r="X101" s="66"/>
      <c r="Y101" s="66"/>
    </row>
    <row r="102" spans="1:25" s="18" customFormat="1" x14ac:dyDescent="0.2">
      <c r="B102" s="51" t="s">
        <v>16</v>
      </c>
      <c r="C102" s="18" t="s">
        <v>15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f t="shared" si="22"/>
        <v>0</v>
      </c>
      <c r="J102" s="19">
        <f t="shared" si="23"/>
        <v>0</v>
      </c>
      <c r="K102" s="40" t="str">
        <f t="shared" si="24"/>
        <v>NA</v>
      </c>
      <c r="L102" s="40" t="str">
        <f t="shared" si="25"/>
        <v>NA</v>
      </c>
      <c r="M102" s="40" t="str">
        <f t="shared" si="26"/>
        <v>NA</v>
      </c>
      <c r="O102" s="66"/>
      <c r="P102" s="66"/>
      <c r="Q102" s="66"/>
      <c r="R102" s="69"/>
      <c r="S102" s="69"/>
      <c r="T102" s="69"/>
      <c r="U102" s="69"/>
      <c r="V102" s="69"/>
      <c r="W102" s="66"/>
      <c r="X102" s="66"/>
      <c r="Y102" s="66"/>
    </row>
    <row r="103" spans="1:25" s="18" customFormat="1" x14ac:dyDescent="0.2">
      <c r="B103" s="51" t="s">
        <v>97</v>
      </c>
      <c r="C103" s="18" t="s">
        <v>98</v>
      </c>
      <c r="D103" s="19">
        <v>0</v>
      </c>
      <c r="E103" s="19">
        <v>40000</v>
      </c>
      <c r="F103" s="19">
        <v>5827.5</v>
      </c>
      <c r="G103" s="19">
        <v>28193.599999999999</v>
      </c>
      <c r="H103" s="19">
        <v>0</v>
      </c>
      <c r="I103" s="19">
        <f t="shared" si="22"/>
        <v>28193.599999999999</v>
      </c>
      <c r="J103" s="19">
        <f t="shared" si="23"/>
        <v>11806.400000000001</v>
      </c>
      <c r="K103" s="40">
        <f t="shared" si="24"/>
        <v>0.29516000000000003</v>
      </c>
      <c r="L103" s="40">
        <f t="shared" si="25"/>
        <v>-0.85431250000000003</v>
      </c>
      <c r="M103" s="40">
        <f t="shared" si="26"/>
        <v>-0.29516000000000003</v>
      </c>
      <c r="O103" s="66"/>
      <c r="P103" s="66"/>
      <c r="Q103" s="66"/>
      <c r="R103" s="69"/>
      <c r="S103" s="69"/>
      <c r="T103" s="69"/>
      <c r="U103" s="69"/>
      <c r="V103" s="69"/>
      <c r="W103" s="66"/>
      <c r="X103" s="66"/>
      <c r="Y103" s="66"/>
    </row>
    <row r="104" spans="1:25" s="18" customFormat="1" x14ac:dyDescent="0.2">
      <c r="B104" s="51" t="s">
        <v>23</v>
      </c>
      <c r="C104" s="18" t="s">
        <v>24</v>
      </c>
      <c r="D104" s="19">
        <v>22843.5</v>
      </c>
      <c r="E104" s="19">
        <v>22843.5</v>
      </c>
      <c r="F104" s="19">
        <v>16328.44</v>
      </c>
      <c r="G104" s="19">
        <v>63666.26</v>
      </c>
      <c r="H104" s="19">
        <v>0</v>
      </c>
      <c r="I104" s="19">
        <f t="shared" si="22"/>
        <v>63666.26</v>
      </c>
      <c r="J104" s="19">
        <f t="shared" si="23"/>
        <v>-40822.76</v>
      </c>
      <c r="K104" s="40">
        <f t="shared" si="24"/>
        <v>-1.7870624028717141</v>
      </c>
      <c r="L104" s="40">
        <f t="shared" si="25"/>
        <v>-0.28520410620088865</v>
      </c>
      <c r="M104" s="40">
        <f t="shared" si="26"/>
        <v>1.7870624028717141</v>
      </c>
      <c r="O104" s="66"/>
      <c r="P104" s="66"/>
      <c r="Q104" s="66"/>
      <c r="R104" s="69"/>
      <c r="S104" s="69"/>
      <c r="T104" s="69"/>
      <c r="U104" s="69"/>
      <c r="V104" s="69"/>
      <c r="W104" s="66"/>
      <c r="X104" s="66"/>
      <c r="Y104" s="66"/>
    </row>
    <row r="105" spans="1:25" s="18" customFormat="1" x14ac:dyDescent="0.2">
      <c r="B105" s="51" t="s">
        <v>77</v>
      </c>
      <c r="C105" s="18" t="s">
        <v>78</v>
      </c>
      <c r="D105" s="19">
        <v>1974260.7100000004</v>
      </c>
      <c r="E105" s="19">
        <v>1974260.7100000004</v>
      </c>
      <c r="F105" s="19">
        <v>159413.95000000001</v>
      </c>
      <c r="G105" s="19">
        <v>1875816.2100000002</v>
      </c>
      <c r="H105" s="19">
        <v>0</v>
      </c>
      <c r="I105" s="19">
        <f t="shared" si="22"/>
        <v>1875816.2100000002</v>
      </c>
      <c r="J105" s="19">
        <f t="shared" si="23"/>
        <v>98444.500000000233</v>
      </c>
      <c r="K105" s="40">
        <f t="shared" si="24"/>
        <v>4.9863981743323155E-2</v>
      </c>
      <c r="L105" s="40">
        <f t="shared" si="25"/>
        <v>-0.91925385072369703</v>
      </c>
      <c r="M105" s="40">
        <f t="shared" si="26"/>
        <v>-4.9863981743323155E-2</v>
      </c>
      <c r="O105" s="66"/>
      <c r="P105" s="66"/>
      <c r="Q105" s="66"/>
      <c r="R105" s="69"/>
      <c r="S105" s="69"/>
      <c r="T105" s="69"/>
      <c r="U105" s="69"/>
      <c r="V105" s="69"/>
      <c r="W105" s="66"/>
      <c r="X105" s="66"/>
      <c r="Y105" s="66"/>
    </row>
    <row r="106" spans="1:25" s="18" customFormat="1" x14ac:dyDescent="0.2">
      <c r="B106" s="51" t="s">
        <v>271</v>
      </c>
      <c r="C106" s="18" t="s">
        <v>272</v>
      </c>
      <c r="D106" s="19">
        <v>664922.88</v>
      </c>
      <c r="E106" s="19">
        <v>664922.88</v>
      </c>
      <c r="F106" s="19">
        <v>62000.350000000006</v>
      </c>
      <c r="G106" s="19">
        <v>647970.96</v>
      </c>
      <c r="H106" s="19">
        <v>0</v>
      </c>
      <c r="I106" s="19">
        <f t="shared" si="22"/>
        <v>647970.96</v>
      </c>
      <c r="J106" s="19">
        <f t="shared" si="23"/>
        <v>16951.920000000042</v>
      </c>
      <c r="K106" s="40">
        <f t="shared" si="24"/>
        <v>2.5494565625415147E-2</v>
      </c>
      <c r="L106" s="40">
        <f t="shared" si="25"/>
        <v>-0.90675557742876889</v>
      </c>
      <c r="M106" s="40">
        <f t="shared" si="26"/>
        <v>-2.5494565625415147E-2</v>
      </c>
      <c r="O106" s="66"/>
      <c r="P106" s="66"/>
      <c r="Q106" s="66"/>
      <c r="R106" s="69"/>
      <c r="S106" s="69"/>
      <c r="T106" s="69"/>
      <c r="U106" s="69"/>
      <c r="V106" s="69"/>
      <c r="W106" s="66"/>
      <c r="X106" s="66"/>
      <c r="Y106" s="66"/>
    </row>
    <row r="107" spans="1:25" s="18" customFormat="1" x14ac:dyDescent="0.2">
      <c r="B107" s="51" t="s">
        <v>79</v>
      </c>
      <c r="C107" s="18" t="s">
        <v>80</v>
      </c>
      <c r="D107" s="19">
        <v>5274211.4899999974</v>
      </c>
      <c r="E107" s="19">
        <v>5274211.4899999974</v>
      </c>
      <c r="F107" s="19">
        <v>379073.18000000005</v>
      </c>
      <c r="G107" s="19">
        <v>4072868.3299999982</v>
      </c>
      <c r="H107" s="19">
        <v>0</v>
      </c>
      <c r="I107" s="19">
        <f t="shared" si="22"/>
        <v>4072868.3299999982</v>
      </c>
      <c r="J107" s="19">
        <f t="shared" si="23"/>
        <v>1201343.1599999992</v>
      </c>
      <c r="K107" s="40">
        <f t="shared" si="24"/>
        <v>0.22777682735661398</v>
      </c>
      <c r="L107" s="40">
        <f t="shared" si="25"/>
        <v>-0.92812704217137876</v>
      </c>
      <c r="M107" s="40">
        <f t="shared" si="26"/>
        <v>-0.22777682735661398</v>
      </c>
      <c r="O107" s="66"/>
      <c r="P107" s="66"/>
      <c r="Q107" s="66"/>
      <c r="R107" s="69"/>
      <c r="S107" s="69"/>
      <c r="T107" s="69"/>
      <c r="U107" s="69"/>
      <c r="V107" s="69"/>
      <c r="W107" s="66"/>
      <c r="X107" s="66"/>
      <c r="Y107" s="66"/>
    </row>
    <row r="108" spans="1:25" s="18" customFormat="1" x14ac:dyDescent="0.2">
      <c r="B108" s="51" t="s">
        <v>340</v>
      </c>
      <c r="C108" s="18" t="s">
        <v>341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f t="shared" si="22"/>
        <v>0</v>
      </c>
      <c r="J108" s="19">
        <f t="shared" si="23"/>
        <v>0</v>
      </c>
      <c r="K108" s="40" t="str">
        <f t="shared" si="24"/>
        <v>NA</v>
      </c>
      <c r="L108" s="40" t="str">
        <f t="shared" si="25"/>
        <v>NA</v>
      </c>
      <c r="M108" s="40" t="str">
        <f t="shared" si="26"/>
        <v>NA</v>
      </c>
      <c r="O108" s="66"/>
      <c r="P108" s="66"/>
      <c r="Q108" s="66"/>
      <c r="R108" s="69"/>
      <c r="S108" s="69"/>
      <c r="T108" s="69"/>
      <c r="U108" s="69"/>
      <c r="V108" s="69"/>
      <c r="W108" s="66"/>
      <c r="X108" s="66"/>
      <c r="Y108" s="66"/>
    </row>
    <row r="109" spans="1:25" s="18" customFormat="1" x14ac:dyDescent="0.2">
      <c r="B109" s="51" t="s">
        <v>81</v>
      </c>
      <c r="C109" s="18" t="s">
        <v>82</v>
      </c>
      <c r="D109" s="19">
        <v>469469.6</v>
      </c>
      <c r="E109" s="19">
        <v>469469.6</v>
      </c>
      <c r="F109" s="19">
        <v>63537.65</v>
      </c>
      <c r="G109" s="19">
        <v>592959.93000000005</v>
      </c>
      <c r="H109" s="19">
        <v>0</v>
      </c>
      <c r="I109" s="19">
        <f t="shared" si="22"/>
        <v>592959.93000000005</v>
      </c>
      <c r="J109" s="19">
        <f t="shared" si="23"/>
        <v>-123490.33000000007</v>
      </c>
      <c r="K109" s="40">
        <f t="shared" si="24"/>
        <v>-0.26304222893239537</v>
      </c>
      <c r="L109" s="40">
        <f t="shared" si="25"/>
        <v>-0.86466077888749338</v>
      </c>
      <c r="M109" s="40">
        <f t="shared" si="26"/>
        <v>0.26304222893239537</v>
      </c>
      <c r="O109" s="66"/>
      <c r="P109" s="66"/>
      <c r="Q109" s="66"/>
      <c r="R109" s="69"/>
      <c r="S109" s="69"/>
      <c r="T109" s="69"/>
      <c r="U109" s="69"/>
      <c r="V109" s="69"/>
      <c r="W109" s="66"/>
      <c r="X109" s="66"/>
      <c r="Y109" s="66"/>
    </row>
    <row r="110" spans="1:25" s="18" customFormat="1" x14ac:dyDescent="0.2">
      <c r="B110" s="51" t="s">
        <v>263</v>
      </c>
      <c r="C110" s="18" t="s">
        <v>264</v>
      </c>
      <c r="D110" s="19">
        <v>9120980.8600000013</v>
      </c>
      <c r="E110" s="19">
        <v>9120980.8600000013</v>
      </c>
      <c r="F110" s="19">
        <v>1409318.13</v>
      </c>
      <c r="G110" s="19">
        <v>14670385.18</v>
      </c>
      <c r="H110" s="19">
        <v>0</v>
      </c>
      <c r="I110" s="19">
        <f t="shared" si="22"/>
        <v>14670385.18</v>
      </c>
      <c r="J110" s="19">
        <f t="shared" si="23"/>
        <v>-5549404.3199999984</v>
      </c>
      <c r="K110" s="40">
        <f t="shared" si="24"/>
        <v>-0.60842187974945472</v>
      </c>
      <c r="L110" s="40">
        <f t="shared" si="25"/>
        <v>-0.84548612132489442</v>
      </c>
      <c r="M110" s="40">
        <f t="shared" si="26"/>
        <v>0.60842187974945472</v>
      </c>
      <c r="O110" s="66"/>
      <c r="P110" s="66"/>
      <c r="Q110" s="66"/>
      <c r="R110" s="69"/>
      <c r="S110" s="69"/>
      <c r="T110" s="69"/>
      <c r="U110" s="69"/>
      <c r="V110" s="69"/>
      <c r="W110" s="66"/>
      <c r="X110" s="66"/>
      <c r="Y110" s="66"/>
    </row>
    <row r="111" spans="1:25" s="18" customFormat="1" x14ac:dyDescent="0.2">
      <c r="B111" s="51" t="s">
        <v>83</v>
      </c>
      <c r="C111" s="18" t="s">
        <v>84</v>
      </c>
      <c r="D111" s="19">
        <v>11970210.98</v>
      </c>
      <c r="E111" s="19">
        <v>11970210.98</v>
      </c>
      <c r="F111" s="19">
        <v>990435.32999999973</v>
      </c>
      <c r="G111" s="19">
        <v>10458231.029999999</v>
      </c>
      <c r="H111" s="19">
        <v>0</v>
      </c>
      <c r="I111" s="19">
        <f t="shared" si="22"/>
        <v>10458231.029999999</v>
      </c>
      <c r="J111" s="19">
        <f t="shared" si="23"/>
        <v>1511979.9500000011</v>
      </c>
      <c r="K111" s="40">
        <f t="shared" si="24"/>
        <v>0.12631188811343749</v>
      </c>
      <c r="L111" s="40">
        <f t="shared" si="25"/>
        <v>-0.91725832304419419</v>
      </c>
      <c r="M111" s="40">
        <f t="shared" si="26"/>
        <v>-0.12631188811343749</v>
      </c>
      <c r="O111" s="66"/>
      <c r="P111" s="66"/>
      <c r="Q111" s="66"/>
      <c r="R111" s="69"/>
      <c r="S111" s="69"/>
      <c r="T111" s="69"/>
      <c r="U111" s="69"/>
      <c r="V111" s="69"/>
      <c r="W111" s="66"/>
      <c r="X111" s="66"/>
      <c r="Y111" s="66"/>
    </row>
    <row r="112" spans="1:25" s="18" customFormat="1" x14ac:dyDescent="0.2">
      <c r="B112" s="51" t="s">
        <v>85</v>
      </c>
      <c r="C112" s="18" t="s">
        <v>86</v>
      </c>
      <c r="D112" s="19">
        <v>3636002.09</v>
      </c>
      <c r="E112" s="19">
        <v>3589002.09</v>
      </c>
      <c r="F112" s="19">
        <v>278868.40999999997</v>
      </c>
      <c r="G112" s="19">
        <v>2857144.0600000005</v>
      </c>
      <c r="H112" s="19">
        <v>0</v>
      </c>
      <c r="I112" s="19">
        <f t="shared" si="22"/>
        <v>2857144.0600000005</v>
      </c>
      <c r="J112" s="19">
        <f t="shared" si="23"/>
        <v>731858.02999999933</v>
      </c>
      <c r="K112" s="40">
        <f t="shared" si="24"/>
        <v>0.20391685812587515</v>
      </c>
      <c r="L112" s="40">
        <f t="shared" si="25"/>
        <v>-0.92229917871126121</v>
      </c>
      <c r="M112" s="40">
        <f t="shared" si="26"/>
        <v>-0.20391685812587515</v>
      </c>
      <c r="O112" s="66"/>
      <c r="P112" s="66"/>
      <c r="Q112" s="66"/>
      <c r="R112" s="69"/>
      <c r="S112" s="69"/>
      <c r="T112" s="69"/>
      <c r="U112" s="69"/>
      <c r="V112" s="69"/>
      <c r="W112" s="66"/>
      <c r="X112" s="66"/>
      <c r="Y112" s="66"/>
    </row>
    <row r="113" spans="2:25" s="18" customFormat="1" x14ac:dyDescent="0.2">
      <c r="B113" s="51" t="s">
        <v>87</v>
      </c>
      <c r="C113" s="18" t="s">
        <v>88</v>
      </c>
      <c r="D113" s="19">
        <v>3482219.6</v>
      </c>
      <c r="E113" s="19">
        <v>3482219.6</v>
      </c>
      <c r="F113" s="19">
        <v>280717.64</v>
      </c>
      <c r="G113" s="19">
        <v>2877850.8900000006</v>
      </c>
      <c r="H113" s="19">
        <v>0</v>
      </c>
      <c r="I113" s="19">
        <f t="shared" si="22"/>
        <v>2877850.8900000006</v>
      </c>
      <c r="J113" s="19">
        <f t="shared" si="23"/>
        <v>604368.7099999995</v>
      </c>
      <c r="K113" s="40">
        <f t="shared" si="24"/>
        <v>0.17355847115443251</v>
      </c>
      <c r="L113" s="40">
        <f t="shared" si="25"/>
        <v>-0.91938542876503249</v>
      </c>
      <c r="M113" s="40">
        <f t="shared" si="26"/>
        <v>-0.17355847115443251</v>
      </c>
      <c r="O113" s="66"/>
      <c r="P113" s="66"/>
      <c r="Q113" s="66"/>
      <c r="R113" s="69"/>
      <c r="S113" s="69"/>
      <c r="T113" s="69"/>
      <c r="U113" s="69"/>
      <c r="V113" s="69"/>
      <c r="W113" s="66"/>
      <c r="X113" s="66"/>
      <c r="Y113" s="66"/>
    </row>
    <row r="114" spans="2:25" s="18" customFormat="1" x14ac:dyDescent="0.2">
      <c r="B114" s="51" t="s">
        <v>89</v>
      </c>
      <c r="C114" s="18" t="s">
        <v>90</v>
      </c>
      <c r="D114" s="19">
        <v>3773568.91</v>
      </c>
      <c r="E114" s="19">
        <v>3773568.91</v>
      </c>
      <c r="F114" s="19">
        <v>219676.47999999995</v>
      </c>
      <c r="G114" s="19">
        <v>2506040.77</v>
      </c>
      <c r="H114" s="19">
        <v>0</v>
      </c>
      <c r="I114" s="19">
        <f t="shared" si="22"/>
        <v>2506040.77</v>
      </c>
      <c r="J114" s="19">
        <f t="shared" si="23"/>
        <v>1267528.1400000001</v>
      </c>
      <c r="K114" s="40">
        <f t="shared" si="24"/>
        <v>0.33589638091437424</v>
      </c>
      <c r="L114" s="40">
        <f t="shared" si="25"/>
        <v>-0.94178548603740753</v>
      </c>
      <c r="M114" s="40">
        <f t="shared" si="26"/>
        <v>-0.33589638091437424</v>
      </c>
      <c r="O114" s="66"/>
      <c r="P114" s="66"/>
      <c r="Q114" s="66"/>
      <c r="R114" s="69"/>
      <c r="S114" s="69"/>
      <c r="T114" s="69"/>
      <c r="U114" s="69"/>
      <c r="V114" s="69"/>
      <c r="W114" s="66"/>
      <c r="X114" s="66"/>
      <c r="Y114" s="66"/>
    </row>
    <row r="115" spans="2:25" s="18" customFormat="1" x14ac:dyDescent="0.2">
      <c r="B115" s="51" t="s">
        <v>451</v>
      </c>
      <c r="C115" s="18" t="s">
        <v>452</v>
      </c>
      <c r="D115" s="19"/>
      <c r="E115" s="19"/>
      <c r="F115" s="19">
        <v>0</v>
      </c>
      <c r="G115" s="19">
        <v>0</v>
      </c>
      <c r="H115" s="19">
        <v>0</v>
      </c>
      <c r="I115" s="19">
        <f t="shared" si="22"/>
        <v>0</v>
      </c>
      <c r="J115" s="19">
        <f t="shared" si="23"/>
        <v>0</v>
      </c>
      <c r="K115" s="40" t="str">
        <f t="shared" si="24"/>
        <v>NA</v>
      </c>
      <c r="L115" s="40" t="str">
        <f t="shared" si="25"/>
        <v>NA</v>
      </c>
      <c r="M115" s="40" t="str">
        <f t="shared" si="26"/>
        <v>NA</v>
      </c>
      <c r="O115" s="66"/>
      <c r="P115" s="66"/>
      <c r="Q115" s="66"/>
      <c r="R115" s="69"/>
      <c r="S115" s="69"/>
      <c r="T115" s="69"/>
      <c r="U115" s="69"/>
      <c r="V115" s="69"/>
      <c r="W115" s="66"/>
      <c r="X115" s="66"/>
      <c r="Y115" s="66"/>
    </row>
    <row r="116" spans="2:25" s="18" customFormat="1" x14ac:dyDescent="0.2">
      <c r="B116" s="51" t="s">
        <v>27</v>
      </c>
      <c r="C116" s="18" t="s">
        <v>28</v>
      </c>
      <c r="D116" s="19">
        <v>2812184.39</v>
      </c>
      <c r="E116" s="19">
        <v>2672184.39</v>
      </c>
      <c r="F116" s="19">
        <v>179008.75</v>
      </c>
      <c r="G116" s="19">
        <v>2112594.75</v>
      </c>
      <c r="H116" s="19">
        <v>0</v>
      </c>
      <c r="I116" s="19">
        <f t="shared" si="22"/>
        <v>2112594.75</v>
      </c>
      <c r="J116" s="19">
        <f t="shared" si="23"/>
        <v>559589.64000000013</v>
      </c>
      <c r="K116" s="40">
        <f t="shared" si="24"/>
        <v>0.20941280927099498</v>
      </c>
      <c r="L116" s="40">
        <f t="shared" si="25"/>
        <v>-0.93301033017410895</v>
      </c>
      <c r="M116" s="40">
        <f t="shared" si="26"/>
        <v>-0.20941280927099498</v>
      </c>
      <c r="O116" s="66"/>
      <c r="P116" s="66"/>
      <c r="Q116" s="66"/>
      <c r="R116" s="69"/>
      <c r="S116" s="69"/>
      <c r="T116" s="69"/>
      <c r="U116" s="69"/>
      <c r="V116" s="69"/>
      <c r="W116" s="66"/>
      <c r="X116" s="66"/>
      <c r="Y116" s="66"/>
    </row>
    <row r="117" spans="2:25" s="18" customFormat="1" x14ac:dyDescent="0.2">
      <c r="B117" s="51" t="s">
        <v>91</v>
      </c>
      <c r="C117" s="18" t="s">
        <v>92</v>
      </c>
      <c r="D117" s="19">
        <v>8231936.4699999997</v>
      </c>
      <c r="E117" s="19">
        <v>8231936.4699999997</v>
      </c>
      <c r="F117" s="19">
        <v>589276.01</v>
      </c>
      <c r="G117" s="19">
        <v>6024610.0700000003</v>
      </c>
      <c r="H117" s="19">
        <v>0</v>
      </c>
      <c r="I117" s="19">
        <f t="shared" si="22"/>
        <v>6024610.0700000003</v>
      </c>
      <c r="J117" s="19">
        <f t="shared" si="23"/>
        <v>2207326.3999999994</v>
      </c>
      <c r="K117" s="40">
        <f t="shared" si="24"/>
        <v>0.26814181669698911</v>
      </c>
      <c r="L117" s="40">
        <f t="shared" si="25"/>
        <v>-0.92841587005104764</v>
      </c>
      <c r="M117" s="40">
        <f t="shared" si="26"/>
        <v>-0.26814181669698911</v>
      </c>
      <c r="O117" s="66"/>
      <c r="P117" s="66"/>
      <c r="Q117" s="66"/>
      <c r="R117" s="69"/>
      <c r="S117" s="69"/>
      <c r="T117" s="69"/>
      <c r="U117" s="69"/>
      <c r="V117" s="69"/>
      <c r="W117" s="66"/>
      <c r="X117" s="66"/>
      <c r="Y117" s="66"/>
    </row>
    <row r="118" spans="2:25" s="18" customFormat="1" x14ac:dyDescent="0.2">
      <c r="B118" s="51" t="s">
        <v>29</v>
      </c>
      <c r="C118" s="18" t="s">
        <v>30</v>
      </c>
      <c r="D118" s="19">
        <v>708516</v>
      </c>
      <c r="E118" s="19">
        <v>708516</v>
      </c>
      <c r="F118" s="19">
        <v>7758.3</v>
      </c>
      <c r="G118" s="19">
        <v>1513542.7</v>
      </c>
      <c r="H118" s="19">
        <v>0</v>
      </c>
      <c r="I118" s="19">
        <f t="shared" si="22"/>
        <v>1513542.7</v>
      </c>
      <c r="J118" s="19">
        <f t="shared" si="23"/>
        <v>-805026.7</v>
      </c>
      <c r="K118" s="40">
        <f t="shared" si="24"/>
        <v>-1.136215272485025</v>
      </c>
      <c r="L118" s="40">
        <f t="shared" si="25"/>
        <v>-0.98904992971224359</v>
      </c>
      <c r="M118" s="40">
        <f t="shared" si="26"/>
        <v>1.136215272485025</v>
      </c>
      <c r="O118" s="66"/>
      <c r="P118" s="66"/>
      <c r="Q118" s="66"/>
      <c r="R118" s="69"/>
      <c r="S118" s="69"/>
      <c r="T118" s="69"/>
      <c r="U118" s="69"/>
      <c r="V118" s="69"/>
      <c r="W118" s="66"/>
      <c r="X118" s="66"/>
      <c r="Y118" s="66"/>
    </row>
    <row r="119" spans="2:25" s="18" customFormat="1" x14ac:dyDescent="0.2">
      <c r="B119" s="51" t="s">
        <v>389</v>
      </c>
      <c r="C119" s="18" t="s">
        <v>393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f t="shared" si="22"/>
        <v>0</v>
      </c>
      <c r="J119" s="19">
        <f t="shared" si="23"/>
        <v>0</v>
      </c>
      <c r="K119" s="40" t="str">
        <f t="shared" si="24"/>
        <v>NA</v>
      </c>
      <c r="L119" s="40" t="str">
        <f t="shared" si="25"/>
        <v>NA</v>
      </c>
      <c r="M119" s="40" t="str">
        <f t="shared" si="26"/>
        <v>NA</v>
      </c>
      <c r="O119" s="66"/>
      <c r="P119" s="66"/>
      <c r="Q119" s="66"/>
      <c r="R119" s="69"/>
      <c r="S119" s="69"/>
      <c r="T119" s="69"/>
      <c r="U119" s="69"/>
      <c r="V119" s="69"/>
      <c r="W119" s="66"/>
      <c r="X119" s="66"/>
      <c r="Y119" s="66"/>
    </row>
    <row r="120" spans="2:25" s="18" customFormat="1" x14ac:dyDescent="0.2">
      <c r="B120" s="51" t="s">
        <v>31</v>
      </c>
      <c r="C120" s="18" t="s">
        <v>32</v>
      </c>
      <c r="D120" s="19">
        <v>8745764</v>
      </c>
      <c r="E120" s="19">
        <v>8745764</v>
      </c>
      <c r="F120" s="19">
        <v>557548.96</v>
      </c>
      <c r="G120" s="19">
        <v>5888891.8599999994</v>
      </c>
      <c r="H120" s="19">
        <v>0</v>
      </c>
      <c r="I120" s="19">
        <f t="shared" si="22"/>
        <v>5888891.8599999994</v>
      </c>
      <c r="J120" s="19">
        <f t="shared" si="23"/>
        <v>2856872.1400000006</v>
      </c>
      <c r="K120" s="40">
        <f t="shared" si="24"/>
        <v>0.32665781285660128</v>
      </c>
      <c r="L120" s="40">
        <f t="shared" si="25"/>
        <v>-0.93624925621134991</v>
      </c>
      <c r="M120" s="40">
        <f t="shared" si="26"/>
        <v>-0.32665781285660128</v>
      </c>
      <c r="O120" s="66"/>
      <c r="P120" s="66"/>
      <c r="Q120" s="66"/>
      <c r="R120" s="69"/>
      <c r="S120" s="69"/>
      <c r="T120" s="69"/>
      <c r="U120" s="69"/>
      <c r="V120" s="69"/>
      <c r="W120" s="66"/>
      <c r="X120" s="66"/>
      <c r="Y120" s="66"/>
    </row>
    <row r="121" spans="2:25" s="18" customFormat="1" x14ac:dyDescent="0.2">
      <c r="B121" s="51" t="s">
        <v>33</v>
      </c>
      <c r="C121" s="18" t="s">
        <v>34</v>
      </c>
      <c r="D121" s="19">
        <v>10092369</v>
      </c>
      <c r="E121" s="19">
        <v>10092369</v>
      </c>
      <c r="F121" s="19">
        <v>708670.46000000089</v>
      </c>
      <c r="G121" s="19">
        <v>7487156.5699999938</v>
      </c>
      <c r="H121" s="19">
        <v>0</v>
      </c>
      <c r="I121" s="19">
        <f t="shared" si="22"/>
        <v>7487156.5699999938</v>
      </c>
      <c r="J121" s="19">
        <f t="shared" si="23"/>
        <v>2605212.4300000062</v>
      </c>
      <c r="K121" s="40">
        <f t="shared" si="24"/>
        <v>0.25813685865033337</v>
      </c>
      <c r="L121" s="40">
        <f t="shared" si="25"/>
        <v>-0.92978155475686619</v>
      </c>
      <c r="M121" s="40">
        <f t="shared" si="26"/>
        <v>-0.25813685865033337</v>
      </c>
      <c r="O121" s="66"/>
      <c r="P121" s="66"/>
      <c r="Q121" s="66"/>
      <c r="R121" s="69"/>
      <c r="S121" s="69"/>
      <c r="T121" s="69"/>
      <c r="U121" s="69"/>
      <c r="V121" s="69"/>
      <c r="W121" s="66"/>
      <c r="X121" s="66"/>
      <c r="Y121" s="66"/>
    </row>
    <row r="122" spans="2:25" s="18" customFormat="1" x14ac:dyDescent="0.2">
      <c r="B122" s="51" t="s">
        <v>35</v>
      </c>
      <c r="C122" s="18" t="s">
        <v>36</v>
      </c>
      <c r="D122" s="19">
        <v>2000</v>
      </c>
      <c r="E122" s="19">
        <v>2000</v>
      </c>
      <c r="F122" s="19">
        <v>0</v>
      </c>
      <c r="G122" s="19">
        <v>3993</v>
      </c>
      <c r="H122" s="19">
        <v>0</v>
      </c>
      <c r="I122" s="19">
        <f t="shared" si="22"/>
        <v>3993</v>
      </c>
      <c r="J122" s="19">
        <f t="shared" si="23"/>
        <v>-1993</v>
      </c>
      <c r="K122" s="40">
        <f t="shared" si="24"/>
        <v>-0.99650000000000005</v>
      </c>
      <c r="L122" s="40">
        <f t="shared" si="25"/>
        <v>-1</v>
      </c>
      <c r="M122" s="40">
        <f t="shared" si="26"/>
        <v>0.99650000000000005</v>
      </c>
      <c r="O122" s="66"/>
      <c r="P122" s="66"/>
      <c r="Q122" s="66"/>
      <c r="R122" s="69"/>
      <c r="S122" s="69"/>
      <c r="T122" s="69"/>
      <c r="U122" s="69"/>
      <c r="V122" s="69"/>
      <c r="W122" s="66"/>
      <c r="X122" s="66"/>
      <c r="Y122" s="66"/>
    </row>
    <row r="123" spans="2:25" s="18" customFormat="1" x14ac:dyDescent="0.2">
      <c r="B123" s="51" t="s">
        <v>39</v>
      </c>
      <c r="C123" s="18" t="s">
        <v>40</v>
      </c>
      <c r="D123" s="19">
        <v>1436929</v>
      </c>
      <c r="E123" s="19">
        <v>1446929</v>
      </c>
      <c r="F123" s="19">
        <v>149819.96999999907</v>
      </c>
      <c r="G123" s="19">
        <v>1649883.8399999992</v>
      </c>
      <c r="H123" s="19">
        <v>0</v>
      </c>
      <c r="I123" s="19">
        <f t="shared" si="22"/>
        <v>1649883.8399999992</v>
      </c>
      <c r="J123" s="19">
        <f t="shared" si="23"/>
        <v>-202954.83999999915</v>
      </c>
      <c r="K123" s="40">
        <f t="shared" si="24"/>
        <v>-0.14026592873596366</v>
      </c>
      <c r="L123" s="40">
        <f t="shared" si="25"/>
        <v>-0.89645658494646319</v>
      </c>
      <c r="M123" s="40">
        <f t="shared" si="26"/>
        <v>0.14026592873596366</v>
      </c>
      <c r="O123" s="66"/>
      <c r="P123" s="66"/>
      <c r="Q123" s="66"/>
      <c r="R123" s="69"/>
      <c r="S123" s="69"/>
      <c r="T123" s="69"/>
      <c r="U123" s="69"/>
      <c r="V123" s="69"/>
      <c r="W123" s="66"/>
      <c r="X123" s="66"/>
      <c r="Y123" s="66"/>
    </row>
    <row r="124" spans="2:25" s="18" customFormat="1" x14ac:dyDescent="0.2">
      <c r="B124" s="51" t="s">
        <v>41</v>
      </c>
      <c r="C124" s="18" t="s">
        <v>42</v>
      </c>
      <c r="D124" s="19">
        <v>1168876.76</v>
      </c>
      <c r="E124" s="19">
        <v>1806349.99</v>
      </c>
      <c r="F124" s="19">
        <v>255466</v>
      </c>
      <c r="G124" s="19">
        <v>1137090.3999999999</v>
      </c>
      <c r="H124" s="19">
        <v>225151.55</v>
      </c>
      <c r="I124" s="19">
        <f t="shared" si="22"/>
        <v>1362241.95</v>
      </c>
      <c r="J124" s="19">
        <f t="shared" si="23"/>
        <v>444108.04000000004</v>
      </c>
      <c r="K124" s="40">
        <f t="shared" si="24"/>
        <v>0.24585935309247575</v>
      </c>
      <c r="L124" s="40">
        <f t="shared" si="25"/>
        <v>-0.85857336539747764</v>
      </c>
      <c r="M124" s="40">
        <f t="shared" si="26"/>
        <v>-0.37050383021288141</v>
      </c>
      <c r="O124" s="66"/>
      <c r="P124" s="66"/>
      <c r="Q124" s="66"/>
      <c r="R124" s="69"/>
      <c r="S124" s="69"/>
      <c r="T124" s="69"/>
      <c r="U124" s="69"/>
      <c r="V124" s="69"/>
      <c r="W124" s="66"/>
      <c r="X124" s="66"/>
      <c r="Y124" s="66"/>
    </row>
    <row r="125" spans="2:25" s="18" customFormat="1" x14ac:dyDescent="0.2">
      <c r="B125" s="51" t="s">
        <v>396</v>
      </c>
      <c r="C125" s="18" t="s">
        <v>397</v>
      </c>
      <c r="D125" s="19">
        <v>0</v>
      </c>
      <c r="E125" s="19">
        <v>15000</v>
      </c>
      <c r="F125" s="19">
        <v>0</v>
      </c>
      <c r="G125" s="19">
        <v>2405</v>
      </c>
      <c r="H125" s="19">
        <v>0</v>
      </c>
      <c r="I125" s="19">
        <f t="shared" si="22"/>
        <v>2405</v>
      </c>
      <c r="J125" s="19">
        <f t="shared" si="23"/>
        <v>12595</v>
      </c>
      <c r="K125" s="40">
        <f t="shared" si="24"/>
        <v>0.83966666666666667</v>
      </c>
      <c r="L125" s="40">
        <f t="shared" si="25"/>
        <v>-1</v>
      </c>
      <c r="M125" s="40">
        <f t="shared" si="26"/>
        <v>-0.83966666666666667</v>
      </c>
      <c r="O125" s="66"/>
      <c r="P125" s="66"/>
      <c r="Q125" s="66"/>
      <c r="R125" s="69"/>
      <c r="S125" s="69"/>
      <c r="T125" s="69"/>
      <c r="U125" s="69"/>
      <c r="V125" s="69"/>
      <c r="W125" s="66"/>
      <c r="X125" s="66"/>
      <c r="Y125" s="66"/>
    </row>
    <row r="126" spans="2:25" s="18" customFormat="1" x14ac:dyDescent="0.2">
      <c r="B126" s="51" t="s">
        <v>457</v>
      </c>
      <c r="C126" s="18" t="s">
        <v>458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f t="shared" si="22"/>
        <v>0</v>
      </c>
      <c r="J126" s="19">
        <f t="shared" si="23"/>
        <v>0</v>
      </c>
      <c r="K126" s="40" t="str">
        <f t="shared" si="24"/>
        <v>NA</v>
      </c>
      <c r="L126" s="40" t="str">
        <f t="shared" si="25"/>
        <v>NA</v>
      </c>
      <c r="M126" s="40" t="str">
        <f t="shared" si="26"/>
        <v>NA</v>
      </c>
      <c r="O126" s="66"/>
      <c r="P126" s="66"/>
      <c r="Q126" s="66"/>
      <c r="R126" s="69"/>
      <c r="S126" s="69"/>
      <c r="T126" s="69"/>
      <c r="U126" s="69"/>
      <c r="V126" s="69"/>
      <c r="W126" s="66"/>
      <c r="X126" s="66"/>
      <c r="Y126" s="66"/>
    </row>
    <row r="127" spans="2:25" s="18" customFormat="1" x14ac:dyDescent="0.2">
      <c r="B127" s="51" t="s">
        <v>420</v>
      </c>
      <c r="C127" s="18" t="s">
        <v>421</v>
      </c>
      <c r="D127" s="19">
        <v>0</v>
      </c>
      <c r="E127" s="19">
        <v>19000</v>
      </c>
      <c r="F127" s="19">
        <v>0</v>
      </c>
      <c r="G127" s="19">
        <v>18435.060000000001</v>
      </c>
      <c r="H127" s="19">
        <v>0</v>
      </c>
      <c r="I127" s="19">
        <f t="shared" si="22"/>
        <v>18435.060000000001</v>
      </c>
      <c r="J127" s="19">
        <f t="shared" si="23"/>
        <v>564.93999999999869</v>
      </c>
      <c r="K127" s="40">
        <f t="shared" si="24"/>
        <v>2.9733684210526246E-2</v>
      </c>
      <c r="L127" s="40">
        <f t="shared" si="25"/>
        <v>-1</v>
      </c>
      <c r="M127" s="40">
        <f t="shared" si="26"/>
        <v>-2.9733684210526246E-2</v>
      </c>
      <c r="O127" s="66"/>
      <c r="P127" s="66"/>
      <c r="Q127" s="66"/>
      <c r="R127" s="69"/>
      <c r="S127" s="69"/>
      <c r="T127" s="69"/>
      <c r="U127" s="69"/>
      <c r="V127" s="69"/>
      <c r="W127" s="66"/>
      <c r="X127" s="66"/>
      <c r="Y127" s="66"/>
    </row>
    <row r="128" spans="2:25" s="18" customFormat="1" x14ac:dyDescent="0.2">
      <c r="B128" s="51" t="s">
        <v>93</v>
      </c>
      <c r="C128" s="18" t="s">
        <v>94</v>
      </c>
      <c r="D128" s="19">
        <v>275000</v>
      </c>
      <c r="E128" s="19">
        <v>178000</v>
      </c>
      <c r="F128" s="19">
        <v>0</v>
      </c>
      <c r="G128" s="19">
        <v>31495.16</v>
      </c>
      <c r="H128" s="19">
        <v>0</v>
      </c>
      <c r="I128" s="19">
        <f t="shared" si="22"/>
        <v>31495.16</v>
      </c>
      <c r="J128" s="19">
        <f t="shared" si="23"/>
        <v>146504.84</v>
      </c>
      <c r="K128" s="40">
        <f t="shared" si="24"/>
        <v>0.82306089887640443</v>
      </c>
      <c r="L128" s="40">
        <f t="shared" si="25"/>
        <v>-1</v>
      </c>
      <c r="M128" s="40">
        <f t="shared" si="26"/>
        <v>-0.82306089887640443</v>
      </c>
      <c r="O128" s="66"/>
      <c r="P128" s="66"/>
      <c r="Q128" s="66"/>
      <c r="R128" s="69"/>
      <c r="S128" s="69"/>
      <c r="T128" s="69"/>
      <c r="U128" s="69"/>
      <c r="V128" s="69"/>
      <c r="W128" s="66"/>
      <c r="X128" s="66"/>
      <c r="Y128" s="66"/>
    </row>
    <row r="129" spans="2:25" s="18" customFormat="1" x14ac:dyDescent="0.2">
      <c r="B129" s="51" t="s">
        <v>267</v>
      </c>
      <c r="C129" s="18" t="s">
        <v>268</v>
      </c>
      <c r="D129" s="19">
        <v>8000</v>
      </c>
      <c r="E129" s="19">
        <v>45400</v>
      </c>
      <c r="F129" s="19">
        <v>0</v>
      </c>
      <c r="G129" s="19">
        <v>36162.800000000003</v>
      </c>
      <c r="H129" s="19">
        <v>0</v>
      </c>
      <c r="I129" s="19">
        <f t="shared" si="22"/>
        <v>36162.800000000003</v>
      </c>
      <c r="J129" s="19">
        <f t="shared" si="23"/>
        <v>9237.1999999999971</v>
      </c>
      <c r="K129" s="40">
        <f t="shared" si="24"/>
        <v>0.20346255506607924</v>
      </c>
      <c r="L129" s="40">
        <f t="shared" si="25"/>
        <v>-1</v>
      </c>
      <c r="M129" s="40">
        <f t="shared" si="26"/>
        <v>-0.20346255506607924</v>
      </c>
      <c r="O129" s="66"/>
      <c r="P129" s="66"/>
      <c r="Q129" s="66"/>
      <c r="R129" s="69"/>
      <c r="S129" s="69"/>
      <c r="T129" s="69"/>
      <c r="U129" s="69"/>
      <c r="V129" s="69"/>
      <c r="W129" s="66"/>
      <c r="X129" s="66"/>
      <c r="Y129" s="66"/>
    </row>
    <row r="130" spans="2:25" s="18" customFormat="1" x14ac:dyDescent="0.2">
      <c r="B130" s="51" t="s">
        <v>434</v>
      </c>
      <c r="C130" s="18" t="s">
        <v>435</v>
      </c>
      <c r="D130" s="19">
        <v>0</v>
      </c>
      <c r="E130" s="19">
        <v>13000</v>
      </c>
      <c r="F130" s="19">
        <v>0</v>
      </c>
      <c r="G130" s="19">
        <v>1823</v>
      </c>
      <c r="H130" s="19">
        <v>0</v>
      </c>
      <c r="I130" s="19">
        <f t="shared" si="22"/>
        <v>1823</v>
      </c>
      <c r="J130" s="19">
        <f t="shared" si="23"/>
        <v>11177</v>
      </c>
      <c r="K130" s="40">
        <f t="shared" si="24"/>
        <v>0.85976923076923073</v>
      </c>
      <c r="L130" s="40">
        <f t="shared" si="25"/>
        <v>-1</v>
      </c>
      <c r="M130" s="40">
        <f t="shared" si="26"/>
        <v>-0.85976923076923073</v>
      </c>
      <c r="O130" s="66"/>
      <c r="P130" s="66"/>
      <c r="Q130" s="66"/>
      <c r="R130" s="69"/>
      <c r="S130" s="69"/>
      <c r="T130" s="69"/>
      <c r="U130" s="69"/>
      <c r="V130" s="69"/>
      <c r="W130" s="66"/>
      <c r="X130" s="66"/>
      <c r="Y130" s="66"/>
    </row>
    <row r="131" spans="2:25" s="18" customFormat="1" x14ac:dyDescent="0.2">
      <c r="B131" s="51" t="s">
        <v>45</v>
      </c>
      <c r="C131" s="18" t="s">
        <v>46</v>
      </c>
      <c r="D131" s="19">
        <v>3340</v>
      </c>
      <c r="E131" s="19">
        <v>26023.09</v>
      </c>
      <c r="F131" s="19">
        <v>25.88</v>
      </c>
      <c r="G131" s="19">
        <v>2291.5700000000002</v>
      </c>
      <c r="H131" s="19">
        <v>253.52</v>
      </c>
      <c r="I131" s="19">
        <f t="shared" si="22"/>
        <v>2545.09</v>
      </c>
      <c r="J131" s="19">
        <f t="shared" si="23"/>
        <v>23478</v>
      </c>
      <c r="K131" s="40">
        <f t="shared" si="24"/>
        <v>0.90219877808515436</v>
      </c>
      <c r="L131" s="40">
        <f t="shared" si="25"/>
        <v>-0.99900549857837784</v>
      </c>
      <c r="M131" s="40">
        <f t="shared" si="26"/>
        <v>-0.91194089556620683</v>
      </c>
      <c r="O131" s="66"/>
      <c r="P131" s="66"/>
      <c r="Q131" s="66"/>
      <c r="R131" s="69"/>
      <c r="S131" s="69"/>
      <c r="T131" s="69"/>
      <c r="U131" s="69"/>
      <c r="V131" s="69"/>
      <c r="W131" s="66"/>
      <c r="X131" s="66"/>
      <c r="Y131" s="66"/>
    </row>
    <row r="132" spans="2:25" s="18" customFormat="1" x14ac:dyDescent="0.2">
      <c r="B132" s="51" t="s">
        <v>49</v>
      </c>
      <c r="C132" s="18" t="s">
        <v>50</v>
      </c>
      <c r="D132" s="19">
        <v>34500</v>
      </c>
      <c r="E132" s="19">
        <v>81476</v>
      </c>
      <c r="F132" s="19">
        <v>269.7</v>
      </c>
      <c r="G132" s="19">
        <v>5677.77</v>
      </c>
      <c r="H132" s="19">
        <v>0</v>
      </c>
      <c r="I132" s="19">
        <f t="shared" si="22"/>
        <v>5677.77</v>
      </c>
      <c r="J132" s="19">
        <f t="shared" si="23"/>
        <v>75798.23</v>
      </c>
      <c r="K132" s="40">
        <f t="shared" si="24"/>
        <v>0.93031358927782415</v>
      </c>
      <c r="L132" s="40">
        <f t="shared" si="25"/>
        <v>-0.99668982276989548</v>
      </c>
      <c r="M132" s="40">
        <f t="shared" si="26"/>
        <v>-0.93031358927782415</v>
      </c>
      <c r="O132" s="66"/>
      <c r="P132" s="66"/>
      <c r="Q132" s="66"/>
      <c r="R132" s="69"/>
      <c r="S132" s="69"/>
      <c r="T132" s="69"/>
      <c r="U132" s="69"/>
      <c r="V132" s="69"/>
      <c r="W132" s="66"/>
      <c r="X132" s="66"/>
      <c r="Y132" s="66"/>
    </row>
    <row r="133" spans="2:25" s="18" customFormat="1" x14ac:dyDescent="0.2">
      <c r="B133" s="51" t="s">
        <v>51</v>
      </c>
      <c r="C133" s="18" t="s">
        <v>52</v>
      </c>
      <c r="D133" s="19">
        <v>3614.24</v>
      </c>
      <c r="E133" s="19">
        <v>3614.24</v>
      </c>
      <c r="F133" s="19">
        <v>0</v>
      </c>
      <c r="G133" s="19">
        <v>0</v>
      </c>
      <c r="H133" s="19">
        <v>0</v>
      </c>
      <c r="I133" s="19">
        <f t="shared" ref="I133:I168" si="27">SUM(G133:H133)</f>
        <v>0</v>
      </c>
      <c r="J133" s="19">
        <f t="shared" ref="J133:J168" si="28">E133-I133</f>
        <v>3614.24</v>
      </c>
      <c r="K133" s="40">
        <f t="shared" ref="K133:K168" si="29">IF(E133=0,"NA",J133/E133)</f>
        <v>1</v>
      </c>
      <c r="L133" s="40">
        <f t="shared" ref="L133:L168" si="30">IF(E133=0,"NA",(  ( F133 - (E133/$L$6)) / (E133/$L$6)))</f>
        <v>-1</v>
      </c>
      <c r="M133" s="40">
        <f t="shared" ref="M133:M168" si="31">IF(E133=0,"NA",(  ( G133 - ($M$6*(E133/12))) / ($M$6*(E133/12))))</f>
        <v>-1</v>
      </c>
      <c r="O133" s="66"/>
      <c r="P133" s="66"/>
      <c r="Q133" s="66"/>
      <c r="R133" s="69"/>
      <c r="S133" s="69"/>
      <c r="T133" s="69"/>
      <c r="U133" s="69"/>
      <c r="V133" s="69"/>
      <c r="W133" s="66"/>
      <c r="X133" s="66"/>
      <c r="Y133" s="66"/>
    </row>
    <row r="134" spans="2:25" s="18" customFormat="1" x14ac:dyDescent="0.2">
      <c r="B134" s="51" t="s">
        <v>53</v>
      </c>
      <c r="C134" s="18" t="s">
        <v>54</v>
      </c>
      <c r="D134" s="19">
        <v>269117.93</v>
      </c>
      <c r="E134" s="19">
        <v>212109.35</v>
      </c>
      <c r="F134" s="19">
        <v>1377.77</v>
      </c>
      <c r="G134" s="19">
        <v>53676.32</v>
      </c>
      <c r="H134" s="19">
        <v>26803.550000000003</v>
      </c>
      <c r="I134" s="19">
        <f t="shared" si="27"/>
        <v>80479.87</v>
      </c>
      <c r="J134" s="19">
        <f t="shared" si="28"/>
        <v>131629.48000000001</v>
      </c>
      <c r="K134" s="40">
        <f t="shared" si="29"/>
        <v>0.62057368050960515</v>
      </c>
      <c r="L134" s="40">
        <f t="shared" si="30"/>
        <v>-0.99350443533017285</v>
      </c>
      <c r="M134" s="40">
        <f t="shared" si="31"/>
        <v>-0.74694033997086873</v>
      </c>
      <c r="O134" s="66"/>
      <c r="P134" s="66"/>
      <c r="Q134" s="66"/>
      <c r="R134" s="69"/>
      <c r="S134" s="69"/>
      <c r="T134" s="69"/>
      <c r="U134" s="69"/>
      <c r="V134" s="69"/>
      <c r="W134" s="66"/>
      <c r="X134" s="66"/>
      <c r="Y134" s="66"/>
    </row>
    <row r="135" spans="2:25" s="18" customFormat="1" x14ac:dyDescent="0.2">
      <c r="B135" s="51" t="s">
        <v>55</v>
      </c>
      <c r="C135" s="18" t="s">
        <v>56</v>
      </c>
      <c r="D135" s="19">
        <v>0</v>
      </c>
      <c r="E135" s="19">
        <v>3945.4300000000003</v>
      </c>
      <c r="F135" s="19">
        <v>1316.7</v>
      </c>
      <c r="G135" s="19">
        <v>3779.67</v>
      </c>
      <c r="H135" s="19">
        <v>0</v>
      </c>
      <c r="I135" s="19">
        <f t="shared" si="27"/>
        <v>3779.67</v>
      </c>
      <c r="J135" s="19">
        <f t="shared" si="28"/>
        <v>165.76000000000022</v>
      </c>
      <c r="K135" s="40">
        <f t="shared" si="29"/>
        <v>4.201316459802866E-2</v>
      </c>
      <c r="L135" s="40">
        <f t="shared" si="30"/>
        <v>-0.66627211736109881</v>
      </c>
      <c r="M135" s="40">
        <f t="shared" si="31"/>
        <v>-4.201316459802866E-2</v>
      </c>
      <c r="O135" s="66"/>
      <c r="P135" s="66"/>
      <c r="Q135" s="66"/>
      <c r="R135" s="69"/>
      <c r="S135" s="69"/>
      <c r="T135" s="69"/>
      <c r="U135" s="69"/>
      <c r="V135" s="69"/>
      <c r="W135" s="66"/>
      <c r="X135" s="66"/>
      <c r="Y135" s="66"/>
    </row>
    <row r="136" spans="2:25" s="18" customFormat="1" x14ac:dyDescent="0.2">
      <c r="B136" s="51" t="s">
        <v>57</v>
      </c>
      <c r="C136" s="18" t="s">
        <v>58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f t="shared" si="27"/>
        <v>0</v>
      </c>
      <c r="J136" s="19">
        <f t="shared" si="28"/>
        <v>0</v>
      </c>
      <c r="K136" s="40" t="str">
        <f t="shared" si="29"/>
        <v>NA</v>
      </c>
      <c r="L136" s="40" t="str">
        <f t="shared" si="30"/>
        <v>NA</v>
      </c>
      <c r="M136" s="40" t="str">
        <f t="shared" si="31"/>
        <v>NA</v>
      </c>
      <c r="O136" s="66"/>
      <c r="P136" s="66"/>
      <c r="Q136" s="66"/>
      <c r="R136" s="69"/>
      <c r="S136" s="69"/>
      <c r="T136" s="69"/>
      <c r="U136" s="69"/>
      <c r="V136" s="69"/>
      <c r="W136" s="66"/>
      <c r="X136" s="66"/>
      <c r="Y136" s="66"/>
    </row>
    <row r="137" spans="2:25" s="18" customFormat="1" x14ac:dyDescent="0.2">
      <c r="B137" s="51" t="s">
        <v>59</v>
      </c>
      <c r="C137" s="18" t="s">
        <v>60</v>
      </c>
      <c r="D137" s="19">
        <v>0</v>
      </c>
      <c r="E137" s="19">
        <v>93656.15</v>
      </c>
      <c r="F137" s="19">
        <v>5001.07</v>
      </c>
      <c r="G137" s="19">
        <v>5285.74</v>
      </c>
      <c r="H137" s="19">
        <v>83949.36</v>
      </c>
      <c r="I137" s="19">
        <f t="shared" si="27"/>
        <v>89235.1</v>
      </c>
      <c r="J137" s="19">
        <f t="shared" si="28"/>
        <v>4421.0499999999884</v>
      </c>
      <c r="K137" s="40">
        <f t="shared" si="29"/>
        <v>4.7205122140937764E-2</v>
      </c>
      <c r="L137" s="40">
        <f t="shared" si="30"/>
        <v>-0.94660179817342471</v>
      </c>
      <c r="M137" s="40">
        <f t="shared" si="31"/>
        <v>-0.94356227540850224</v>
      </c>
      <c r="O137" s="66"/>
      <c r="P137" s="66"/>
      <c r="Q137" s="66"/>
      <c r="R137" s="69"/>
      <c r="S137" s="69"/>
      <c r="T137" s="69"/>
      <c r="U137" s="69"/>
      <c r="V137" s="69"/>
      <c r="W137" s="66"/>
      <c r="X137" s="66"/>
      <c r="Y137" s="66"/>
    </row>
    <row r="138" spans="2:25" s="18" customFormat="1" x14ac:dyDescent="0.2">
      <c r="B138" s="51" t="s">
        <v>61</v>
      </c>
      <c r="C138" s="18" t="s">
        <v>62</v>
      </c>
      <c r="D138" s="19">
        <v>0</v>
      </c>
      <c r="E138" s="19">
        <v>25450</v>
      </c>
      <c r="F138" s="19">
        <v>3756.98</v>
      </c>
      <c r="G138" s="19">
        <v>8406.98</v>
      </c>
      <c r="H138" s="19">
        <v>11964.46</v>
      </c>
      <c r="I138" s="19">
        <f t="shared" si="27"/>
        <v>20371.439999999999</v>
      </c>
      <c r="J138" s="19">
        <f t="shared" si="28"/>
        <v>5078.5600000000013</v>
      </c>
      <c r="K138" s="40">
        <f t="shared" si="29"/>
        <v>0.19955049115913562</v>
      </c>
      <c r="L138" s="40">
        <f t="shared" si="30"/>
        <v>-0.85237799607072695</v>
      </c>
      <c r="M138" s="40">
        <f t="shared" si="31"/>
        <v>-0.6696667976424362</v>
      </c>
      <c r="O138" s="66"/>
      <c r="P138" s="66"/>
      <c r="Q138" s="66"/>
      <c r="R138" s="69"/>
      <c r="S138" s="69"/>
      <c r="T138" s="69"/>
      <c r="U138" s="69"/>
      <c r="V138" s="69"/>
      <c r="W138" s="66"/>
      <c r="X138" s="66"/>
      <c r="Y138" s="66"/>
    </row>
    <row r="139" spans="2:25" s="18" customFormat="1" x14ac:dyDescent="0.2">
      <c r="B139" s="51" t="s">
        <v>358</v>
      </c>
      <c r="C139" s="18" t="s">
        <v>359</v>
      </c>
      <c r="D139" s="19">
        <v>3600</v>
      </c>
      <c r="E139" s="19">
        <v>880</v>
      </c>
      <c r="F139" s="19">
        <v>0</v>
      </c>
      <c r="G139" s="19">
        <v>879.55</v>
      </c>
      <c r="H139" s="19">
        <v>0</v>
      </c>
      <c r="I139" s="19">
        <f t="shared" si="27"/>
        <v>879.55</v>
      </c>
      <c r="J139" s="19">
        <f t="shared" si="28"/>
        <v>0.45000000000004547</v>
      </c>
      <c r="K139" s="40">
        <f t="shared" si="29"/>
        <v>5.1136363636368801E-4</v>
      </c>
      <c r="L139" s="40">
        <f t="shared" si="30"/>
        <v>-1</v>
      </c>
      <c r="M139" s="40">
        <f t="shared" si="31"/>
        <v>-5.1136363636368801E-4</v>
      </c>
      <c r="O139" s="66"/>
      <c r="P139" s="66"/>
      <c r="Q139" s="66"/>
      <c r="R139" s="69"/>
      <c r="S139" s="69"/>
      <c r="T139" s="69"/>
      <c r="U139" s="69"/>
      <c r="V139" s="69"/>
      <c r="W139" s="66"/>
      <c r="X139" s="66"/>
      <c r="Y139" s="66"/>
    </row>
    <row r="140" spans="2:25" s="18" customFormat="1" x14ac:dyDescent="0.2">
      <c r="B140" s="51" t="s">
        <v>65</v>
      </c>
      <c r="C140" s="18" t="s">
        <v>66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f t="shared" si="27"/>
        <v>0</v>
      </c>
      <c r="J140" s="19">
        <f t="shared" si="28"/>
        <v>0</v>
      </c>
      <c r="K140" s="40" t="str">
        <f t="shared" si="29"/>
        <v>NA</v>
      </c>
      <c r="L140" s="40" t="str">
        <f t="shared" si="30"/>
        <v>NA</v>
      </c>
      <c r="M140" s="40" t="str">
        <f t="shared" si="31"/>
        <v>NA</v>
      </c>
      <c r="O140" s="66"/>
      <c r="P140" s="66"/>
      <c r="Q140" s="66"/>
      <c r="R140" s="69"/>
      <c r="S140" s="69"/>
      <c r="T140" s="69"/>
      <c r="U140" s="69"/>
      <c r="V140" s="69"/>
      <c r="W140" s="66"/>
      <c r="X140" s="66"/>
      <c r="Y140" s="66"/>
    </row>
    <row r="141" spans="2:25" s="18" customFormat="1" x14ac:dyDescent="0.2">
      <c r="B141" s="51" t="s">
        <v>67</v>
      </c>
      <c r="C141" s="18" t="s">
        <v>68</v>
      </c>
      <c r="D141" s="19">
        <v>0</v>
      </c>
      <c r="E141" s="19">
        <v>7000</v>
      </c>
      <c r="F141" s="19">
        <v>0</v>
      </c>
      <c r="G141" s="19">
        <v>0</v>
      </c>
      <c r="H141" s="19">
        <v>5620</v>
      </c>
      <c r="I141" s="19">
        <f t="shared" si="27"/>
        <v>5620</v>
      </c>
      <c r="J141" s="19">
        <f t="shared" si="28"/>
        <v>1380</v>
      </c>
      <c r="K141" s="40">
        <f t="shared" si="29"/>
        <v>0.19714285714285715</v>
      </c>
      <c r="L141" s="40">
        <f t="shared" si="30"/>
        <v>-1</v>
      </c>
      <c r="M141" s="40">
        <f t="shared" si="31"/>
        <v>-1</v>
      </c>
      <c r="O141" s="66"/>
      <c r="P141" s="66"/>
      <c r="Q141" s="66"/>
      <c r="R141" s="69"/>
      <c r="S141" s="69"/>
      <c r="T141" s="69"/>
      <c r="U141" s="69"/>
      <c r="V141" s="69"/>
      <c r="W141" s="66"/>
      <c r="X141" s="66"/>
      <c r="Y141" s="66"/>
    </row>
    <row r="142" spans="2:25" s="18" customFormat="1" x14ac:dyDescent="0.2">
      <c r="B142" s="51" t="s">
        <v>69</v>
      </c>
      <c r="C142" s="18" t="s">
        <v>70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f t="shared" si="27"/>
        <v>0</v>
      </c>
      <c r="J142" s="19">
        <f t="shared" si="28"/>
        <v>0</v>
      </c>
      <c r="K142" s="40" t="str">
        <f t="shared" si="29"/>
        <v>NA</v>
      </c>
      <c r="L142" s="40" t="str">
        <f t="shared" si="30"/>
        <v>NA</v>
      </c>
      <c r="M142" s="40" t="str">
        <f t="shared" si="31"/>
        <v>NA</v>
      </c>
      <c r="O142" s="66"/>
      <c r="P142" s="66"/>
      <c r="Q142" s="66"/>
      <c r="R142" s="69"/>
      <c r="S142" s="69"/>
      <c r="T142" s="69"/>
      <c r="U142" s="69"/>
      <c r="V142" s="69"/>
      <c r="W142" s="66"/>
      <c r="X142" s="66"/>
      <c r="Y142" s="66"/>
    </row>
    <row r="143" spans="2:25" s="18" customFormat="1" x14ac:dyDescent="0.2">
      <c r="B143" s="51" t="s">
        <v>360</v>
      </c>
      <c r="C143" s="18" t="s">
        <v>361</v>
      </c>
      <c r="D143" s="19">
        <v>4500</v>
      </c>
      <c r="E143" s="19">
        <v>0</v>
      </c>
      <c r="F143" s="19">
        <v>0</v>
      </c>
      <c r="G143" s="19">
        <v>0</v>
      </c>
      <c r="H143" s="19">
        <v>0</v>
      </c>
      <c r="I143" s="19">
        <f t="shared" si="27"/>
        <v>0</v>
      </c>
      <c r="J143" s="19">
        <f t="shared" si="28"/>
        <v>0</v>
      </c>
      <c r="K143" s="40" t="str">
        <f t="shared" si="29"/>
        <v>NA</v>
      </c>
      <c r="L143" s="40" t="str">
        <f t="shared" si="30"/>
        <v>NA</v>
      </c>
      <c r="M143" s="40" t="str">
        <f t="shared" si="31"/>
        <v>NA</v>
      </c>
      <c r="O143" s="66"/>
      <c r="P143" s="66"/>
      <c r="Q143" s="66"/>
      <c r="R143" s="69"/>
      <c r="S143" s="69"/>
      <c r="T143" s="69"/>
      <c r="U143" s="69"/>
      <c r="V143" s="69"/>
      <c r="W143" s="66"/>
      <c r="X143" s="66"/>
      <c r="Y143" s="66"/>
    </row>
    <row r="144" spans="2:25" s="18" customFormat="1" x14ac:dyDescent="0.2">
      <c r="B144" s="51" t="s">
        <v>71</v>
      </c>
      <c r="C144" s="18" t="s">
        <v>72</v>
      </c>
      <c r="D144" s="19">
        <v>16259.24</v>
      </c>
      <c r="E144" s="19">
        <v>13975.24</v>
      </c>
      <c r="F144" s="19">
        <v>0</v>
      </c>
      <c r="G144" s="19">
        <v>2446</v>
      </c>
      <c r="H144" s="19">
        <v>3723</v>
      </c>
      <c r="I144" s="19">
        <f t="shared" si="27"/>
        <v>6169</v>
      </c>
      <c r="J144" s="19">
        <f t="shared" si="28"/>
        <v>7806.24</v>
      </c>
      <c r="K144" s="40">
        <f t="shared" si="29"/>
        <v>0.5585764537854091</v>
      </c>
      <c r="L144" s="40">
        <f t="shared" si="30"/>
        <v>-1</v>
      </c>
      <c r="M144" s="40">
        <f t="shared" si="31"/>
        <v>-0.82497617214444974</v>
      </c>
      <c r="O144" s="66"/>
      <c r="P144" s="66"/>
      <c r="Q144" s="66"/>
      <c r="R144" s="69"/>
      <c r="S144" s="69"/>
      <c r="T144" s="69"/>
      <c r="U144" s="69"/>
      <c r="V144" s="69"/>
      <c r="W144" s="66"/>
      <c r="X144" s="66"/>
      <c r="Y144" s="66"/>
    </row>
    <row r="145" spans="1:25" s="18" customFormat="1" x14ac:dyDescent="0.2">
      <c r="B145" s="51" t="s">
        <v>73</v>
      </c>
      <c r="C145" s="18" t="s">
        <v>74</v>
      </c>
      <c r="D145" s="19">
        <v>605000</v>
      </c>
      <c r="E145" s="19">
        <v>570000</v>
      </c>
      <c r="F145" s="19">
        <v>0</v>
      </c>
      <c r="G145" s="19">
        <v>0</v>
      </c>
      <c r="H145" s="19">
        <v>0</v>
      </c>
      <c r="I145" s="19">
        <f t="shared" si="27"/>
        <v>0</v>
      </c>
      <c r="J145" s="19">
        <f t="shared" si="28"/>
        <v>570000</v>
      </c>
      <c r="K145" s="40">
        <f t="shared" si="29"/>
        <v>1</v>
      </c>
      <c r="L145" s="40">
        <f t="shared" si="30"/>
        <v>-1</v>
      </c>
      <c r="M145" s="40">
        <f t="shared" si="31"/>
        <v>-1</v>
      </c>
      <c r="O145" s="66"/>
      <c r="P145" s="66"/>
      <c r="Q145" s="66"/>
      <c r="R145" s="69"/>
      <c r="S145" s="69"/>
      <c r="T145" s="69"/>
      <c r="U145" s="69"/>
      <c r="V145" s="69"/>
      <c r="W145" s="66"/>
      <c r="X145" s="66"/>
      <c r="Y145" s="66"/>
    </row>
    <row r="146" spans="1:25" s="18" customFormat="1" x14ac:dyDescent="0.2">
      <c r="A146" s="49" t="s">
        <v>95</v>
      </c>
      <c r="B146" s="52"/>
      <c r="C146" s="49"/>
      <c r="D146" s="24">
        <v>74810197.650000006</v>
      </c>
      <c r="E146" s="24">
        <v>75396268.969999999</v>
      </c>
      <c r="F146" s="24">
        <v>6324493.6100000003</v>
      </c>
      <c r="G146" s="24">
        <v>66641655.029999994</v>
      </c>
      <c r="H146" s="24">
        <v>357465.44</v>
      </c>
      <c r="I146" s="24">
        <f t="shared" si="27"/>
        <v>66999120.469999991</v>
      </c>
      <c r="J146" s="24">
        <f t="shared" si="28"/>
        <v>8397148.5000000075</v>
      </c>
      <c r="K146" s="44">
        <f t="shared" si="29"/>
        <v>0.11137352835511281</v>
      </c>
      <c r="L146" s="44">
        <f t="shared" si="30"/>
        <v>-0.91611662358894042</v>
      </c>
      <c r="M146" s="44">
        <f t="shared" si="31"/>
        <v>-0.11611468391736261</v>
      </c>
      <c r="O146" s="66"/>
      <c r="P146" s="66"/>
      <c r="Q146" s="66"/>
      <c r="R146" s="69"/>
      <c r="S146" s="69"/>
      <c r="T146" s="69"/>
      <c r="U146" s="69"/>
      <c r="V146" s="69"/>
      <c r="W146" s="66"/>
      <c r="X146" s="66"/>
      <c r="Y146" s="66"/>
    </row>
    <row r="147" spans="1:25" s="18" customFormat="1" x14ac:dyDescent="0.2">
      <c r="A147" s="18" t="s">
        <v>96</v>
      </c>
      <c r="B147" s="51" t="s">
        <v>12</v>
      </c>
      <c r="C147" s="18" t="s">
        <v>13</v>
      </c>
      <c r="D147" s="19">
        <v>2112</v>
      </c>
      <c r="E147" s="19">
        <v>2112</v>
      </c>
      <c r="F147" s="19">
        <v>171565.17</v>
      </c>
      <c r="G147" s="19">
        <v>1712394.65</v>
      </c>
      <c r="H147" s="19">
        <v>0</v>
      </c>
      <c r="I147" s="19">
        <f t="shared" si="27"/>
        <v>1712394.65</v>
      </c>
      <c r="J147" s="19">
        <f t="shared" si="28"/>
        <v>-1710282.65</v>
      </c>
      <c r="K147" s="40">
        <f t="shared" si="29"/>
        <v>-809.79292140151506</v>
      </c>
      <c r="L147" s="40">
        <f t="shared" si="30"/>
        <v>80.233508522727277</v>
      </c>
      <c r="M147" s="40">
        <f t="shared" si="31"/>
        <v>809.79292140151506</v>
      </c>
      <c r="O147" s="66"/>
      <c r="P147" s="66"/>
      <c r="Q147" s="66"/>
      <c r="R147" s="69"/>
      <c r="S147" s="69"/>
      <c r="T147" s="69"/>
      <c r="U147" s="69"/>
      <c r="V147" s="69"/>
      <c r="W147" s="66"/>
      <c r="X147" s="66"/>
      <c r="Y147" s="66"/>
    </row>
    <row r="148" spans="1:25" s="18" customFormat="1" x14ac:dyDescent="0.2">
      <c r="B148" s="51" t="s">
        <v>14</v>
      </c>
      <c r="C148" s="18" t="s">
        <v>15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f t="shared" si="27"/>
        <v>0</v>
      </c>
      <c r="J148" s="19">
        <f t="shared" si="28"/>
        <v>0</v>
      </c>
      <c r="K148" s="40" t="str">
        <f t="shared" si="29"/>
        <v>NA</v>
      </c>
      <c r="L148" s="40" t="str">
        <f t="shared" si="30"/>
        <v>NA</v>
      </c>
      <c r="M148" s="40" t="str">
        <f t="shared" si="31"/>
        <v>NA</v>
      </c>
      <c r="O148" s="66"/>
      <c r="P148" s="66"/>
      <c r="Q148" s="66"/>
      <c r="R148" s="69"/>
      <c r="S148" s="69"/>
      <c r="T148" s="69"/>
      <c r="U148" s="69"/>
      <c r="V148" s="69"/>
      <c r="W148" s="66"/>
      <c r="X148" s="66"/>
      <c r="Y148" s="66"/>
    </row>
    <row r="149" spans="1:25" s="18" customFormat="1" x14ac:dyDescent="0.2">
      <c r="B149" s="51" t="s">
        <v>97</v>
      </c>
      <c r="C149" s="18" t="s">
        <v>98</v>
      </c>
      <c r="D149" s="19">
        <v>119896</v>
      </c>
      <c r="E149" s="19">
        <v>124896</v>
      </c>
      <c r="F149" s="19">
        <v>27027.5</v>
      </c>
      <c r="G149" s="19">
        <v>320184.95999999996</v>
      </c>
      <c r="H149" s="19">
        <v>0</v>
      </c>
      <c r="I149" s="19">
        <f t="shared" si="27"/>
        <v>320184.95999999996</v>
      </c>
      <c r="J149" s="19">
        <f t="shared" si="28"/>
        <v>-195288.95999999996</v>
      </c>
      <c r="K149" s="40">
        <f t="shared" si="29"/>
        <v>-1.563612605687932</v>
      </c>
      <c r="L149" s="40">
        <f t="shared" si="30"/>
        <v>-0.78359995516269532</v>
      </c>
      <c r="M149" s="40">
        <f t="shared" si="31"/>
        <v>1.563612605687932</v>
      </c>
      <c r="O149" s="66"/>
      <c r="P149" s="66"/>
      <c r="Q149" s="66"/>
      <c r="R149" s="69"/>
      <c r="S149" s="69"/>
      <c r="T149" s="69"/>
      <c r="U149" s="69"/>
      <c r="V149" s="69"/>
      <c r="W149" s="66"/>
      <c r="X149" s="66"/>
      <c r="Y149" s="66"/>
    </row>
    <row r="150" spans="1:25" s="18" customFormat="1" x14ac:dyDescent="0.2">
      <c r="B150" s="51" t="s">
        <v>279</v>
      </c>
      <c r="C150" s="18" t="s">
        <v>280</v>
      </c>
      <c r="D150" s="19">
        <v>138288.22</v>
      </c>
      <c r="E150" s="19">
        <v>138288.22</v>
      </c>
      <c r="F150" s="19">
        <v>0</v>
      </c>
      <c r="G150" s="19">
        <v>0</v>
      </c>
      <c r="H150" s="19">
        <v>0</v>
      </c>
      <c r="I150" s="19">
        <f t="shared" si="27"/>
        <v>0</v>
      </c>
      <c r="J150" s="19">
        <f t="shared" si="28"/>
        <v>138288.22</v>
      </c>
      <c r="K150" s="40">
        <f t="shared" si="29"/>
        <v>1</v>
      </c>
      <c r="L150" s="40">
        <f t="shared" si="30"/>
        <v>-1</v>
      </c>
      <c r="M150" s="40">
        <f t="shared" si="31"/>
        <v>-1</v>
      </c>
      <c r="O150" s="66"/>
      <c r="P150" s="66"/>
      <c r="Q150" s="66"/>
      <c r="R150" s="69"/>
      <c r="S150" s="69"/>
      <c r="T150" s="69"/>
      <c r="U150" s="69"/>
      <c r="V150" s="69"/>
      <c r="W150" s="66"/>
      <c r="X150" s="66"/>
      <c r="Y150" s="66"/>
    </row>
    <row r="151" spans="1:25" s="18" customFormat="1" x14ac:dyDescent="0.2">
      <c r="B151" s="51" t="s">
        <v>77</v>
      </c>
      <c r="C151" s="18" t="s">
        <v>78</v>
      </c>
      <c r="D151" s="19">
        <v>77800.86</v>
      </c>
      <c r="E151" s="19">
        <v>77800.86</v>
      </c>
      <c r="F151" s="19">
        <v>0</v>
      </c>
      <c r="G151" s="19">
        <v>0</v>
      </c>
      <c r="H151" s="19">
        <v>0</v>
      </c>
      <c r="I151" s="19">
        <f t="shared" si="27"/>
        <v>0</v>
      </c>
      <c r="J151" s="19">
        <f t="shared" si="28"/>
        <v>77800.86</v>
      </c>
      <c r="K151" s="40">
        <f t="shared" si="29"/>
        <v>1</v>
      </c>
      <c r="L151" s="40">
        <f t="shared" si="30"/>
        <v>-1</v>
      </c>
      <c r="M151" s="40">
        <f t="shared" si="31"/>
        <v>-1</v>
      </c>
      <c r="O151" s="66"/>
      <c r="P151" s="66"/>
      <c r="Q151" s="66"/>
      <c r="R151" s="69"/>
      <c r="S151" s="69"/>
      <c r="T151" s="69"/>
      <c r="U151" s="69"/>
      <c r="V151" s="69"/>
      <c r="W151" s="66"/>
      <c r="X151" s="66"/>
      <c r="Y151" s="66"/>
    </row>
    <row r="152" spans="1:25" s="18" customFormat="1" x14ac:dyDescent="0.2">
      <c r="B152" s="51" t="s">
        <v>25</v>
      </c>
      <c r="C152" s="18" t="s">
        <v>26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f t="shared" si="27"/>
        <v>0</v>
      </c>
      <c r="J152" s="19">
        <f t="shared" si="28"/>
        <v>0</v>
      </c>
      <c r="K152" s="40" t="str">
        <f t="shared" si="29"/>
        <v>NA</v>
      </c>
      <c r="L152" s="40" t="str">
        <f t="shared" si="30"/>
        <v>NA</v>
      </c>
      <c r="M152" s="40" t="str">
        <f t="shared" si="31"/>
        <v>NA</v>
      </c>
      <c r="O152" s="66"/>
      <c r="P152" s="66"/>
      <c r="Q152" s="66"/>
      <c r="R152" s="69"/>
      <c r="S152" s="69"/>
      <c r="T152" s="69"/>
      <c r="U152" s="69"/>
      <c r="V152" s="69"/>
      <c r="W152" s="66"/>
      <c r="X152" s="66"/>
      <c r="Y152" s="66"/>
    </row>
    <row r="153" spans="1:25" s="18" customFormat="1" x14ac:dyDescent="0.2">
      <c r="B153" s="51" t="s">
        <v>354</v>
      </c>
      <c r="C153" s="18" t="s">
        <v>355</v>
      </c>
      <c r="D153" s="19"/>
      <c r="E153" s="19"/>
      <c r="F153" s="19">
        <v>0</v>
      </c>
      <c r="G153" s="19">
        <v>0</v>
      </c>
      <c r="H153" s="19">
        <v>0</v>
      </c>
      <c r="I153" s="19">
        <f t="shared" si="27"/>
        <v>0</v>
      </c>
      <c r="J153" s="19">
        <f t="shared" si="28"/>
        <v>0</v>
      </c>
      <c r="K153" s="40" t="str">
        <f t="shared" si="29"/>
        <v>NA</v>
      </c>
      <c r="L153" s="40" t="str">
        <f t="shared" si="30"/>
        <v>NA</v>
      </c>
      <c r="M153" s="40" t="str">
        <f t="shared" si="31"/>
        <v>NA</v>
      </c>
      <c r="O153" s="66"/>
      <c r="P153" s="66"/>
      <c r="Q153" s="66"/>
      <c r="R153" s="69"/>
      <c r="S153" s="69"/>
      <c r="T153" s="69"/>
      <c r="U153" s="69"/>
      <c r="V153" s="69"/>
      <c r="W153" s="66"/>
      <c r="X153" s="66"/>
      <c r="Y153" s="66"/>
    </row>
    <row r="154" spans="1:25" s="18" customFormat="1" x14ac:dyDescent="0.2">
      <c r="B154" s="51" t="s">
        <v>340</v>
      </c>
      <c r="C154" s="18" t="s">
        <v>341</v>
      </c>
      <c r="D154" s="19">
        <v>0</v>
      </c>
      <c r="E154" s="19">
        <v>0</v>
      </c>
      <c r="F154" s="19">
        <v>9914.75</v>
      </c>
      <c r="G154" s="19">
        <v>89232.75</v>
      </c>
      <c r="H154" s="19">
        <v>0</v>
      </c>
      <c r="I154" s="19">
        <f t="shared" si="27"/>
        <v>89232.75</v>
      </c>
      <c r="J154" s="19">
        <f t="shared" si="28"/>
        <v>-89232.75</v>
      </c>
      <c r="K154" s="40" t="str">
        <f t="shared" si="29"/>
        <v>NA</v>
      </c>
      <c r="L154" s="40" t="str">
        <f t="shared" si="30"/>
        <v>NA</v>
      </c>
      <c r="M154" s="40" t="str">
        <f t="shared" si="31"/>
        <v>NA</v>
      </c>
      <c r="O154" s="66"/>
      <c r="P154" s="66"/>
      <c r="Q154" s="66"/>
      <c r="R154" s="69"/>
      <c r="S154" s="69"/>
      <c r="T154" s="69"/>
      <c r="U154" s="69"/>
      <c r="V154" s="69"/>
      <c r="W154" s="66"/>
      <c r="X154" s="66"/>
      <c r="Y154" s="66"/>
    </row>
    <row r="155" spans="1:25" s="18" customFormat="1" x14ac:dyDescent="0.2">
      <c r="B155" s="51" t="s">
        <v>81</v>
      </c>
      <c r="C155" s="18" t="s">
        <v>82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f t="shared" si="27"/>
        <v>0</v>
      </c>
      <c r="J155" s="19">
        <f t="shared" si="28"/>
        <v>0</v>
      </c>
      <c r="K155" s="40" t="str">
        <f t="shared" si="29"/>
        <v>NA</v>
      </c>
      <c r="L155" s="40" t="str">
        <f t="shared" si="30"/>
        <v>NA</v>
      </c>
      <c r="M155" s="40" t="str">
        <f t="shared" si="31"/>
        <v>NA</v>
      </c>
      <c r="O155" s="66"/>
      <c r="P155" s="66"/>
      <c r="Q155" s="66"/>
      <c r="R155" s="69"/>
      <c r="S155" s="69"/>
      <c r="T155" s="69"/>
      <c r="U155" s="69"/>
      <c r="V155" s="69"/>
      <c r="W155" s="66"/>
      <c r="X155" s="66"/>
      <c r="Y155" s="66"/>
    </row>
    <row r="156" spans="1:25" s="18" customFormat="1" x14ac:dyDescent="0.2">
      <c r="B156" s="51" t="s">
        <v>89</v>
      </c>
      <c r="C156" s="18" t="s">
        <v>90</v>
      </c>
      <c r="D156" s="19">
        <v>257930.9</v>
      </c>
      <c r="E156" s="19">
        <v>257930.9</v>
      </c>
      <c r="F156" s="19">
        <v>21752.17</v>
      </c>
      <c r="G156" s="19">
        <v>246219.94999999995</v>
      </c>
      <c r="H156" s="19">
        <v>0</v>
      </c>
      <c r="I156" s="19">
        <f t="shared" si="27"/>
        <v>246219.94999999995</v>
      </c>
      <c r="J156" s="19">
        <f t="shared" si="28"/>
        <v>11710.950000000041</v>
      </c>
      <c r="K156" s="40">
        <f t="shared" si="29"/>
        <v>4.5403439448317519E-2</v>
      </c>
      <c r="L156" s="40">
        <f t="shared" si="30"/>
        <v>-0.91566667661765222</v>
      </c>
      <c r="M156" s="40">
        <f t="shared" si="31"/>
        <v>-4.5403439448317408E-2</v>
      </c>
      <c r="O156" s="66"/>
      <c r="P156" s="66"/>
      <c r="Q156" s="66"/>
      <c r="R156" s="69"/>
      <c r="S156" s="69"/>
      <c r="T156" s="69"/>
      <c r="U156" s="69"/>
      <c r="V156" s="69"/>
      <c r="W156" s="66"/>
      <c r="X156" s="66"/>
      <c r="Y156" s="66"/>
    </row>
    <row r="157" spans="1:25" s="18" customFormat="1" x14ac:dyDescent="0.2">
      <c r="B157" s="51" t="s">
        <v>27</v>
      </c>
      <c r="C157" s="18" t="s">
        <v>28</v>
      </c>
      <c r="D157" s="19">
        <v>1852852.55</v>
      </c>
      <c r="E157" s="19">
        <v>1949674.55</v>
      </c>
      <c r="F157" s="19">
        <v>168845.64</v>
      </c>
      <c r="G157" s="19">
        <v>1819322.06</v>
      </c>
      <c r="H157" s="19">
        <v>0</v>
      </c>
      <c r="I157" s="19">
        <f t="shared" si="27"/>
        <v>1819322.06</v>
      </c>
      <c r="J157" s="19">
        <f t="shared" si="28"/>
        <v>130352.48999999999</v>
      </c>
      <c r="K157" s="40">
        <f t="shared" si="29"/>
        <v>6.685858929635205E-2</v>
      </c>
      <c r="L157" s="40">
        <f t="shared" si="30"/>
        <v>-0.91339803866240143</v>
      </c>
      <c r="M157" s="40">
        <f t="shared" si="31"/>
        <v>-6.6858589296352161E-2</v>
      </c>
      <c r="O157" s="66"/>
      <c r="P157" s="66"/>
      <c r="Q157" s="66"/>
      <c r="R157" s="69"/>
      <c r="S157" s="69"/>
      <c r="T157" s="69"/>
      <c r="U157" s="69"/>
      <c r="V157" s="69"/>
      <c r="W157" s="66"/>
      <c r="X157" s="66"/>
      <c r="Y157" s="66"/>
    </row>
    <row r="158" spans="1:25" s="18" customFormat="1" x14ac:dyDescent="0.2">
      <c r="B158" s="51" t="s">
        <v>91</v>
      </c>
      <c r="C158" s="18" t="s">
        <v>92</v>
      </c>
      <c r="D158" s="19">
        <v>5129922.8499999996</v>
      </c>
      <c r="E158" s="19">
        <v>5129922.8499999996</v>
      </c>
      <c r="F158" s="19">
        <v>399265.41</v>
      </c>
      <c r="G158" s="19">
        <v>4707783.22</v>
      </c>
      <c r="H158" s="19">
        <v>0</v>
      </c>
      <c r="I158" s="19">
        <f t="shared" si="27"/>
        <v>4707783.22</v>
      </c>
      <c r="J158" s="19">
        <f t="shared" si="28"/>
        <v>422139.62999999989</v>
      </c>
      <c r="K158" s="40">
        <f t="shared" si="29"/>
        <v>8.2289664453725639E-2</v>
      </c>
      <c r="L158" s="40">
        <f t="shared" si="30"/>
        <v>-0.92216931488550546</v>
      </c>
      <c r="M158" s="40">
        <f t="shared" si="31"/>
        <v>-8.2289664453725639E-2</v>
      </c>
      <c r="O158" s="66"/>
      <c r="P158" s="66"/>
      <c r="Q158" s="66"/>
      <c r="R158" s="69"/>
      <c r="S158" s="69"/>
      <c r="T158" s="69"/>
      <c r="U158" s="69"/>
      <c r="V158" s="69"/>
      <c r="W158" s="66"/>
      <c r="X158" s="66"/>
      <c r="Y158" s="66"/>
    </row>
    <row r="159" spans="1:25" s="18" customFormat="1" x14ac:dyDescent="0.2">
      <c r="B159" s="51" t="s">
        <v>29</v>
      </c>
      <c r="C159" s="18" t="s">
        <v>30</v>
      </c>
      <c r="D159" s="19">
        <v>111076</v>
      </c>
      <c r="E159" s="19">
        <v>142143.95000000001</v>
      </c>
      <c r="F159" s="19">
        <v>7264.81</v>
      </c>
      <c r="G159" s="19">
        <v>172635.36000000002</v>
      </c>
      <c r="H159" s="19">
        <v>0</v>
      </c>
      <c r="I159" s="19">
        <f t="shared" si="27"/>
        <v>172635.36000000002</v>
      </c>
      <c r="J159" s="19">
        <f t="shared" si="28"/>
        <v>-30491.410000000003</v>
      </c>
      <c r="K159" s="40">
        <f t="shared" si="29"/>
        <v>-0.214510782907046</v>
      </c>
      <c r="L159" s="40">
        <f t="shared" si="30"/>
        <v>-0.94889117686683111</v>
      </c>
      <c r="M159" s="40">
        <f t="shared" si="31"/>
        <v>0.214510782907046</v>
      </c>
      <c r="O159" s="66"/>
      <c r="P159" s="66"/>
      <c r="Q159" s="66"/>
      <c r="R159" s="69"/>
      <c r="S159" s="69"/>
      <c r="T159" s="69"/>
      <c r="U159" s="69"/>
      <c r="V159" s="69"/>
      <c r="W159" s="66"/>
      <c r="X159" s="66"/>
      <c r="Y159" s="66"/>
    </row>
    <row r="160" spans="1:25" s="18" customFormat="1" x14ac:dyDescent="0.2">
      <c r="B160" s="51" t="s">
        <v>389</v>
      </c>
      <c r="C160" s="18" t="s">
        <v>393</v>
      </c>
      <c r="D160" s="19">
        <v>0</v>
      </c>
      <c r="E160" s="19">
        <v>31500</v>
      </c>
      <c r="F160" s="19">
        <v>0</v>
      </c>
      <c r="G160" s="19">
        <v>0</v>
      </c>
      <c r="H160" s="19">
        <v>0</v>
      </c>
      <c r="I160" s="19">
        <f t="shared" si="27"/>
        <v>0</v>
      </c>
      <c r="J160" s="19">
        <f t="shared" si="28"/>
        <v>31500</v>
      </c>
      <c r="K160" s="40">
        <f t="shared" si="29"/>
        <v>1</v>
      </c>
      <c r="L160" s="40">
        <f t="shared" si="30"/>
        <v>-1</v>
      </c>
      <c r="M160" s="40">
        <f t="shared" si="31"/>
        <v>-1</v>
      </c>
      <c r="O160" s="66"/>
      <c r="P160" s="66"/>
      <c r="Q160" s="66"/>
      <c r="R160" s="69"/>
      <c r="S160" s="69"/>
      <c r="T160" s="69"/>
      <c r="U160" s="69"/>
      <c r="V160" s="69"/>
      <c r="W160" s="66"/>
      <c r="X160" s="66"/>
      <c r="Y160" s="66"/>
    </row>
    <row r="161" spans="2:25" s="18" customFormat="1" x14ac:dyDescent="0.2">
      <c r="B161" s="51" t="s">
        <v>31</v>
      </c>
      <c r="C161" s="18" t="s">
        <v>32</v>
      </c>
      <c r="D161" s="19">
        <v>850500</v>
      </c>
      <c r="E161" s="19">
        <v>850500</v>
      </c>
      <c r="F161" s="19">
        <v>37585.300000000003</v>
      </c>
      <c r="G161" s="19">
        <v>449020.54</v>
      </c>
      <c r="H161" s="19">
        <v>0</v>
      </c>
      <c r="I161" s="19">
        <f t="shared" si="27"/>
        <v>449020.54</v>
      </c>
      <c r="J161" s="19">
        <f t="shared" si="28"/>
        <v>401479.46</v>
      </c>
      <c r="K161" s="40">
        <f t="shared" si="29"/>
        <v>0.47205109935332162</v>
      </c>
      <c r="L161" s="40">
        <f t="shared" si="30"/>
        <v>-0.95580799529688409</v>
      </c>
      <c r="M161" s="40">
        <f t="shared" si="31"/>
        <v>-0.47205109935332162</v>
      </c>
      <c r="O161" s="66"/>
      <c r="P161" s="66"/>
      <c r="Q161" s="66"/>
      <c r="R161" s="69"/>
      <c r="S161" s="69"/>
      <c r="T161" s="69"/>
      <c r="U161" s="69"/>
      <c r="V161" s="69"/>
      <c r="W161" s="66"/>
      <c r="X161" s="66"/>
      <c r="Y161" s="66"/>
    </row>
    <row r="162" spans="2:25" s="18" customFormat="1" x14ac:dyDescent="0.2">
      <c r="B162" s="51" t="s">
        <v>33</v>
      </c>
      <c r="C162" s="18" t="s">
        <v>34</v>
      </c>
      <c r="D162" s="19">
        <v>1441021</v>
      </c>
      <c r="E162" s="19">
        <v>1460202</v>
      </c>
      <c r="F162" s="19">
        <v>108729.74999999999</v>
      </c>
      <c r="G162" s="19">
        <v>1563662.66</v>
      </c>
      <c r="H162" s="19">
        <v>0</v>
      </c>
      <c r="I162" s="19">
        <f t="shared" si="27"/>
        <v>1563662.66</v>
      </c>
      <c r="J162" s="19">
        <f t="shared" si="28"/>
        <v>-103460.65999999992</v>
      </c>
      <c r="K162" s="40">
        <f t="shared" si="29"/>
        <v>-7.0853662712419177E-2</v>
      </c>
      <c r="L162" s="40">
        <f t="shared" si="30"/>
        <v>-0.9255378707877403</v>
      </c>
      <c r="M162" s="40">
        <f t="shared" si="31"/>
        <v>7.0853662712419177E-2</v>
      </c>
      <c r="O162" s="66"/>
      <c r="P162" s="66"/>
      <c r="Q162" s="66"/>
      <c r="R162" s="69"/>
      <c r="S162" s="69"/>
      <c r="T162" s="69"/>
      <c r="U162" s="69"/>
      <c r="V162" s="69"/>
      <c r="W162" s="66"/>
      <c r="X162" s="66"/>
      <c r="Y162" s="66"/>
    </row>
    <row r="163" spans="2:25" s="18" customFormat="1" x14ac:dyDescent="0.2">
      <c r="B163" s="51" t="s">
        <v>39</v>
      </c>
      <c r="C163" s="18" t="s">
        <v>40</v>
      </c>
      <c r="D163" s="19">
        <v>217907</v>
      </c>
      <c r="E163" s="19">
        <v>217907</v>
      </c>
      <c r="F163" s="19">
        <v>13072.110000000004</v>
      </c>
      <c r="G163" s="19">
        <v>152295.37000000002</v>
      </c>
      <c r="H163" s="19">
        <v>0</v>
      </c>
      <c r="I163" s="19">
        <f t="shared" si="27"/>
        <v>152295.37000000002</v>
      </c>
      <c r="J163" s="19">
        <f t="shared" si="28"/>
        <v>65611.629999999976</v>
      </c>
      <c r="K163" s="40">
        <f t="shared" si="29"/>
        <v>0.30109923040563163</v>
      </c>
      <c r="L163" s="40">
        <f t="shared" si="30"/>
        <v>-0.94001060085265731</v>
      </c>
      <c r="M163" s="40">
        <f t="shared" si="31"/>
        <v>-0.30109923040563163</v>
      </c>
      <c r="O163" s="66"/>
      <c r="P163" s="66"/>
      <c r="Q163" s="66"/>
      <c r="R163" s="69"/>
      <c r="S163" s="69"/>
      <c r="T163" s="69"/>
      <c r="U163" s="69"/>
      <c r="V163" s="69"/>
      <c r="W163" s="66"/>
      <c r="X163" s="66"/>
      <c r="Y163" s="66"/>
    </row>
    <row r="164" spans="2:25" s="18" customFormat="1" x14ac:dyDescent="0.2">
      <c r="B164" s="51" t="s">
        <v>41</v>
      </c>
      <c r="C164" s="18" t="s">
        <v>42</v>
      </c>
      <c r="D164" s="19">
        <v>810862</v>
      </c>
      <c r="E164" s="19">
        <v>852146.79</v>
      </c>
      <c r="F164" s="19">
        <v>46272.98</v>
      </c>
      <c r="G164" s="19">
        <v>746607.05</v>
      </c>
      <c r="H164" s="19">
        <v>38202.080000000002</v>
      </c>
      <c r="I164" s="19">
        <f t="shared" si="27"/>
        <v>784809.13</v>
      </c>
      <c r="J164" s="19">
        <f t="shared" si="28"/>
        <v>67337.660000000033</v>
      </c>
      <c r="K164" s="40">
        <f t="shared" si="29"/>
        <v>7.9021197744581106E-2</v>
      </c>
      <c r="L164" s="40">
        <f t="shared" si="30"/>
        <v>-0.9456983461734334</v>
      </c>
      <c r="M164" s="40">
        <f t="shared" si="31"/>
        <v>-0.12385159603781408</v>
      </c>
      <c r="O164" s="66"/>
      <c r="P164" s="66"/>
      <c r="Q164" s="66"/>
      <c r="R164" s="69"/>
      <c r="S164" s="69"/>
      <c r="T164" s="69"/>
      <c r="U164" s="69"/>
      <c r="V164" s="69"/>
      <c r="W164" s="66"/>
      <c r="X164" s="66"/>
      <c r="Y164" s="66"/>
    </row>
    <row r="165" spans="2:25" s="18" customFormat="1" x14ac:dyDescent="0.2">
      <c r="B165" s="51" t="s">
        <v>273</v>
      </c>
      <c r="C165" s="18" t="s">
        <v>274</v>
      </c>
      <c r="D165" s="19">
        <v>180000</v>
      </c>
      <c r="E165" s="19">
        <v>180000</v>
      </c>
      <c r="F165" s="19">
        <v>0</v>
      </c>
      <c r="G165" s="19">
        <v>7069</v>
      </c>
      <c r="H165" s="19">
        <v>0</v>
      </c>
      <c r="I165" s="19">
        <f t="shared" si="27"/>
        <v>7069</v>
      </c>
      <c r="J165" s="19">
        <f t="shared" si="28"/>
        <v>172931</v>
      </c>
      <c r="K165" s="40">
        <f t="shared" si="29"/>
        <v>0.96072777777777774</v>
      </c>
      <c r="L165" s="40">
        <f t="shared" si="30"/>
        <v>-1</v>
      </c>
      <c r="M165" s="40">
        <f t="shared" si="31"/>
        <v>-0.96072777777777774</v>
      </c>
      <c r="O165" s="66"/>
      <c r="P165" s="66"/>
      <c r="Q165" s="66"/>
      <c r="R165" s="69"/>
      <c r="S165" s="69"/>
      <c r="T165" s="69"/>
      <c r="U165" s="69"/>
      <c r="V165" s="69"/>
      <c r="W165" s="66"/>
      <c r="X165" s="66"/>
      <c r="Y165" s="66"/>
    </row>
    <row r="166" spans="2:25" s="18" customFormat="1" x14ac:dyDescent="0.2">
      <c r="B166" s="51" t="s">
        <v>499</v>
      </c>
      <c r="C166" s="18" t="s">
        <v>500</v>
      </c>
      <c r="D166" s="19">
        <v>0</v>
      </c>
      <c r="E166" s="19">
        <v>55000</v>
      </c>
      <c r="F166" s="19">
        <v>10260</v>
      </c>
      <c r="G166" s="19">
        <v>10260</v>
      </c>
      <c r="H166" s="19">
        <v>14740</v>
      </c>
      <c r="I166" s="19">
        <f t="shared" si="27"/>
        <v>25000</v>
      </c>
      <c r="J166" s="19">
        <f t="shared" si="28"/>
        <v>30000</v>
      </c>
      <c r="K166" s="40">
        <f t="shared" si="29"/>
        <v>0.54545454545454541</v>
      </c>
      <c r="L166" s="40">
        <f t="shared" si="30"/>
        <v>-0.81345454545454543</v>
      </c>
      <c r="M166" s="40">
        <f t="shared" si="31"/>
        <v>-0.81345454545454543</v>
      </c>
      <c r="O166" s="66"/>
      <c r="P166" s="66"/>
      <c r="Q166" s="66"/>
      <c r="R166" s="69"/>
      <c r="S166" s="69"/>
      <c r="T166" s="69"/>
      <c r="U166" s="69"/>
      <c r="V166" s="69"/>
      <c r="W166" s="66"/>
      <c r="X166" s="66"/>
      <c r="Y166" s="66"/>
    </row>
    <row r="167" spans="2:25" s="18" customFormat="1" x14ac:dyDescent="0.2">
      <c r="B167" s="51" t="s">
        <v>93</v>
      </c>
      <c r="C167" s="18" t="s">
        <v>94</v>
      </c>
      <c r="D167" s="19">
        <v>0</v>
      </c>
      <c r="E167" s="19">
        <v>318080.01</v>
      </c>
      <c r="F167" s="19">
        <v>0</v>
      </c>
      <c r="G167" s="19">
        <v>14350.5</v>
      </c>
      <c r="H167" s="19">
        <v>85524.2</v>
      </c>
      <c r="I167" s="19">
        <f t="shared" si="27"/>
        <v>99874.7</v>
      </c>
      <c r="J167" s="19">
        <f t="shared" si="28"/>
        <v>218205.31</v>
      </c>
      <c r="K167" s="40">
        <f t="shared" si="29"/>
        <v>0.68600761802038424</v>
      </c>
      <c r="L167" s="40">
        <f t="shared" si="30"/>
        <v>-1</v>
      </c>
      <c r="M167" s="40">
        <f t="shared" si="31"/>
        <v>-0.9548839928670777</v>
      </c>
      <c r="O167" s="66"/>
      <c r="P167" s="66"/>
      <c r="Q167" s="66"/>
      <c r="R167" s="69"/>
      <c r="S167" s="69"/>
      <c r="T167" s="69"/>
      <c r="U167" s="69"/>
      <c r="V167" s="69"/>
      <c r="W167" s="66"/>
      <c r="X167" s="66"/>
      <c r="Y167" s="66"/>
    </row>
    <row r="168" spans="2:25" s="18" customFormat="1" x14ac:dyDescent="0.2">
      <c r="B168" s="51" t="s">
        <v>362</v>
      </c>
      <c r="C168" s="18" t="s">
        <v>363</v>
      </c>
      <c r="D168" s="19">
        <v>2000000</v>
      </c>
      <c r="E168" s="19">
        <v>6740</v>
      </c>
      <c r="F168" s="19">
        <v>0</v>
      </c>
      <c r="G168" s="19">
        <v>6740</v>
      </c>
      <c r="H168" s="19">
        <v>0</v>
      </c>
      <c r="I168" s="19">
        <f t="shared" si="27"/>
        <v>6740</v>
      </c>
      <c r="J168" s="19">
        <f t="shared" si="28"/>
        <v>0</v>
      </c>
      <c r="K168" s="40">
        <f t="shared" si="29"/>
        <v>0</v>
      </c>
      <c r="L168" s="40">
        <f t="shared" si="30"/>
        <v>-1</v>
      </c>
      <c r="M168" s="40">
        <f t="shared" si="31"/>
        <v>0</v>
      </c>
      <c r="O168" s="66"/>
      <c r="P168" s="66"/>
      <c r="Q168" s="66"/>
      <c r="R168" s="69"/>
      <c r="S168" s="69"/>
      <c r="T168" s="69"/>
      <c r="U168" s="69"/>
      <c r="V168" s="69"/>
      <c r="W168" s="66"/>
      <c r="X168" s="66"/>
      <c r="Y168" s="66"/>
    </row>
    <row r="169" spans="2:25" s="18" customFormat="1" x14ac:dyDescent="0.2">
      <c r="B169" s="51" t="s">
        <v>45</v>
      </c>
      <c r="C169" s="18" t="s">
        <v>46</v>
      </c>
      <c r="D169" s="19">
        <v>16250</v>
      </c>
      <c r="E169" s="19">
        <v>6867.91</v>
      </c>
      <c r="F169" s="19">
        <v>290</v>
      </c>
      <c r="G169" s="19">
        <v>4034.27</v>
      </c>
      <c r="H169" s="19">
        <v>0</v>
      </c>
      <c r="I169" s="19">
        <f t="shared" ref="I169:I482" si="32">SUM(G169:H169)</f>
        <v>4034.27</v>
      </c>
      <c r="J169" s="19">
        <f t="shared" ref="J169:J482" si="33">E169-I169</f>
        <v>2833.64</v>
      </c>
      <c r="K169" s="40">
        <f t="shared" ref="K169:K482" si="34">IF(E169=0,"NA",J169/E169)</f>
        <v>0.41259131234975416</v>
      </c>
      <c r="L169" s="40">
        <f t="shared" ref="L169:L482" si="35">IF(E169=0,"NA",(  ( F169 - (E169/$L$6)) / (E169/$L$6)))</f>
        <v>-0.95777463595183976</v>
      </c>
      <c r="M169" s="40">
        <f t="shared" ref="M169:M482" si="36">IF(E169=0,"NA",(  ( G169 - ($M$6*(E169/12))) / ($M$6*(E169/12))))</f>
        <v>-0.41259131234975416</v>
      </c>
      <c r="O169" s="66"/>
      <c r="P169" s="66"/>
      <c r="Q169" s="66"/>
      <c r="R169" s="69"/>
      <c r="S169" s="69"/>
      <c r="T169" s="69"/>
      <c r="U169" s="69"/>
      <c r="V169" s="69"/>
      <c r="W169" s="66"/>
      <c r="X169" s="66"/>
      <c r="Y169" s="66"/>
    </row>
    <row r="170" spans="2:25" s="18" customFormat="1" x14ac:dyDescent="0.2">
      <c r="B170" s="51" t="s">
        <v>47</v>
      </c>
      <c r="C170" s="18" t="s">
        <v>48</v>
      </c>
      <c r="D170" s="19">
        <v>0</v>
      </c>
      <c r="E170" s="19">
        <v>0</v>
      </c>
      <c r="F170" s="19">
        <v>0</v>
      </c>
      <c r="G170" s="19">
        <v>0</v>
      </c>
      <c r="H170" s="19">
        <v>0</v>
      </c>
      <c r="I170" s="19">
        <f t="shared" si="32"/>
        <v>0</v>
      </c>
      <c r="J170" s="19">
        <f t="shared" si="33"/>
        <v>0</v>
      </c>
      <c r="K170" s="40" t="str">
        <f t="shared" si="34"/>
        <v>NA</v>
      </c>
      <c r="L170" s="40" t="str">
        <f t="shared" si="35"/>
        <v>NA</v>
      </c>
      <c r="M170" s="40" t="str">
        <f t="shared" si="36"/>
        <v>NA</v>
      </c>
      <c r="O170" s="66"/>
      <c r="P170" s="66"/>
      <c r="Q170" s="66"/>
      <c r="R170" s="69"/>
      <c r="S170" s="69"/>
      <c r="T170" s="69"/>
      <c r="U170" s="69"/>
      <c r="V170" s="69"/>
      <c r="W170" s="66"/>
      <c r="X170" s="66"/>
      <c r="Y170" s="66"/>
    </row>
    <row r="171" spans="2:25" s="18" customFormat="1" x14ac:dyDescent="0.2">
      <c r="B171" s="51" t="s">
        <v>49</v>
      </c>
      <c r="C171" s="18" t="s">
        <v>50</v>
      </c>
      <c r="D171" s="19">
        <v>186200</v>
      </c>
      <c r="E171" s="19">
        <v>159605</v>
      </c>
      <c r="F171" s="19">
        <v>237.22</v>
      </c>
      <c r="G171" s="19">
        <v>27301.229999999996</v>
      </c>
      <c r="H171" s="19">
        <v>52.7</v>
      </c>
      <c r="I171" s="19">
        <f t="shared" si="32"/>
        <v>27353.929999999997</v>
      </c>
      <c r="J171" s="19">
        <f t="shared" si="33"/>
        <v>132251.07</v>
      </c>
      <c r="K171" s="40">
        <f t="shared" si="34"/>
        <v>0.82861483036245731</v>
      </c>
      <c r="L171" s="40">
        <f t="shared" si="35"/>
        <v>-0.99851370571097398</v>
      </c>
      <c r="M171" s="40">
        <f t="shared" si="36"/>
        <v>-0.82894502051940744</v>
      </c>
      <c r="O171" s="66"/>
      <c r="P171" s="66"/>
      <c r="Q171" s="66"/>
      <c r="R171" s="69"/>
      <c r="S171" s="69"/>
      <c r="T171" s="69"/>
      <c r="U171" s="69"/>
      <c r="V171" s="69"/>
      <c r="W171" s="66"/>
      <c r="X171" s="66"/>
      <c r="Y171" s="66"/>
    </row>
    <row r="172" spans="2:25" s="18" customFormat="1" x14ac:dyDescent="0.2">
      <c r="B172" s="51" t="s">
        <v>53</v>
      </c>
      <c r="C172" s="18" t="s">
        <v>54</v>
      </c>
      <c r="D172" s="19">
        <v>264268</v>
      </c>
      <c r="E172" s="19">
        <v>194765.17</v>
      </c>
      <c r="F172" s="19">
        <v>19410.5</v>
      </c>
      <c r="G172" s="19">
        <v>108484.03000000001</v>
      </c>
      <c r="H172" s="19">
        <v>24601.949999999997</v>
      </c>
      <c r="I172" s="19">
        <f t="shared" si="32"/>
        <v>133085.98000000001</v>
      </c>
      <c r="J172" s="19">
        <f t="shared" si="33"/>
        <v>61679.19</v>
      </c>
      <c r="K172" s="40">
        <f t="shared" si="34"/>
        <v>0.316684908292381</v>
      </c>
      <c r="L172" s="40">
        <f t="shared" si="35"/>
        <v>-0.90033895690897914</v>
      </c>
      <c r="M172" s="40">
        <f t="shared" si="36"/>
        <v>-0.44300087125434179</v>
      </c>
      <c r="O172" s="66"/>
      <c r="P172" s="66"/>
      <c r="Q172" s="66"/>
      <c r="R172" s="69"/>
      <c r="S172" s="69"/>
      <c r="T172" s="69"/>
      <c r="U172" s="69"/>
      <c r="V172" s="69"/>
      <c r="W172" s="66"/>
      <c r="X172" s="66"/>
      <c r="Y172" s="66"/>
    </row>
    <row r="173" spans="2:25" s="18" customFormat="1" x14ac:dyDescent="0.2">
      <c r="B173" s="51" t="s">
        <v>55</v>
      </c>
      <c r="C173" s="18" t="s">
        <v>56</v>
      </c>
      <c r="D173" s="19">
        <v>0</v>
      </c>
      <c r="E173" s="19">
        <v>8904</v>
      </c>
      <c r="F173" s="19">
        <v>-164.23000000000002</v>
      </c>
      <c r="G173" s="19">
        <v>3338.0099999999998</v>
      </c>
      <c r="H173" s="19">
        <v>894.37</v>
      </c>
      <c r="I173" s="19">
        <f t="shared" si="32"/>
        <v>4232.38</v>
      </c>
      <c r="J173" s="19">
        <f t="shared" si="33"/>
        <v>4671.62</v>
      </c>
      <c r="K173" s="40">
        <f t="shared" si="34"/>
        <v>0.5246653189577718</v>
      </c>
      <c r="L173" s="40">
        <f t="shared" si="35"/>
        <v>-1.0184445193171607</v>
      </c>
      <c r="M173" s="40">
        <f t="shared" si="36"/>
        <v>-0.62511118598382742</v>
      </c>
      <c r="O173" s="66"/>
      <c r="P173" s="66"/>
      <c r="Q173" s="66"/>
      <c r="R173" s="69"/>
      <c r="S173" s="69"/>
      <c r="T173" s="69"/>
      <c r="U173" s="69"/>
      <c r="V173" s="69"/>
      <c r="W173" s="66"/>
      <c r="X173" s="66"/>
      <c r="Y173" s="66"/>
    </row>
    <row r="174" spans="2:25" s="18" customFormat="1" x14ac:dyDescent="0.2">
      <c r="B174" s="51" t="s">
        <v>57</v>
      </c>
      <c r="C174" s="18" t="s">
        <v>58</v>
      </c>
      <c r="D174" s="19">
        <v>0</v>
      </c>
      <c r="E174" s="19">
        <v>35095</v>
      </c>
      <c r="F174" s="19">
        <v>35095</v>
      </c>
      <c r="G174" s="19">
        <v>35095</v>
      </c>
      <c r="H174" s="19">
        <v>0</v>
      </c>
      <c r="I174" s="19">
        <f t="shared" si="32"/>
        <v>35095</v>
      </c>
      <c r="J174" s="19">
        <f t="shared" si="33"/>
        <v>0</v>
      </c>
      <c r="K174" s="40">
        <f t="shared" si="34"/>
        <v>0</v>
      </c>
      <c r="L174" s="40">
        <f t="shared" si="35"/>
        <v>0</v>
      </c>
      <c r="M174" s="40">
        <f t="shared" si="36"/>
        <v>0</v>
      </c>
      <c r="O174" s="66"/>
      <c r="P174" s="66"/>
      <c r="Q174" s="66"/>
      <c r="R174" s="69"/>
      <c r="S174" s="69"/>
      <c r="T174" s="69"/>
      <c r="U174" s="69"/>
      <c r="V174" s="69"/>
      <c r="W174" s="66"/>
      <c r="X174" s="66"/>
      <c r="Y174" s="66"/>
    </row>
    <row r="175" spans="2:25" s="18" customFormat="1" x14ac:dyDescent="0.2">
      <c r="B175" s="51" t="s">
        <v>59</v>
      </c>
      <c r="C175" s="18" t="s">
        <v>60</v>
      </c>
      <c r="D175" s="19">
        <v>0</v>
      </c>
      <c r="E175" s="19">
        <v>53276.45</v>
      </c>
      <c r="F175" s="19">
        <v>0</v>
      </c>
      <c r="G175" s="19">
        <v>15976</v>
      </c>
      <c r="H175" s="19">
        <v>3667.92</v>
      </c>
      <c r="I175" s="19">
        <f t="shared" si="32"/>
        <v>19643.919999999998</v>
      </c>
      <c r="J175" s="19">
        <f t="shared" si="33"/>
        <v>33632.53</v>
      </c>
      <c r="K175" s="40">
        <f t="shared" si="34"/>
        <v>0.63128324053122908</v>
      </c>
      <c r="L175" s="40">
        <f t="shared" si="35"/>
        <v>-1</v>
      </c>
      <c r="M175" s="40">
        <f t="shared" si="36"/>
        <v>-0.70013017008453071</v>
      </c>
      <c r="O175" s="66"/>
      <c r="P175" s="66"/>
      <c r="Q175" s="66"/>
      <c r="R175" s="69"/>
      <c r="S175" s="69"/>
      <c r="T175" s="69"/>
      <c r="U175" s="69"/>
      <c r="V175" s="69"/>
      <c r="W175" s="66"/>
      <c r="X175" s="66"/>
      <c r="Y175" s="66"/>
    </row>
    <row r="176" spans="2:25" s="18" customFormat="1" x14ac:dyDescent="0.2">
      <c r="B176" s="51" t="s">
        <v>61</v>
      </c>
      <c r="C176" s="18" t="s">
        <v>62</v>
      </c>
      <c r="D176" s="19">
        <v>0</v>
      </c>
      <c r="E176" s="19">
        <v>14420</v>
      </c>
      <c r="F176" s="19">
        <v>209.99</v>
      </c>
      <c r="G176" s="19">
        <v>5944.9</v>
      </c>
      <c r="H176" s="19">
        <v>7604.6500000000005</v>
      </c>
      <c r="I176" s="19">
        <f t="shared" si="32"/>
        <v>13549.55</v>
      </c>
      <c r="J176" s="19">
        <f t="shared" si="33"/>
        <v>870.45000000000073</v>
      </c>
      <c r="K176" s="40">
        <f t="shared" si="34"/>
        <v>6.0364077669902962E-2</v>
      </c>
      <c r="L176" s="40">
        <f t="shared" si="35"/>
        <v>-0.98543758668515946</v>
      </c>
      <c r="M176" s="40">
        <f t="shared" si="36"/>
        <v>-0.58773231622746192</v>
      </c>
      <c r="O176" s="66"/>
      <c r="P176" s="66"/>
      <c r="Q176" s="66"/>
      <c r="R176" s="69"/>
      <c r="S176" s="69"/>
      <c r="T176" s="69"/>
      <c r="U176" s="69"/>
      <c r="V176" s="69"/>
      <c r="W176" s="66"/>
      <c r="X176" s="66"/>
      <c r="Y176" s="66"/>
    </row>
    <row r="177" spans="1:25" s="18" customFormat="1" x14ac:dyDescent="0.2">
      <c r="B177" s="51" t="s">
        <v>65</v>
      </c>
      <c r="C177" s="18" t="s">
        <v>66</v>
      </c>
      <c r="D177" s="19">
        <v>12566</v>
      </c>
      <c r="E177" s="19">
        <v>33809.08</v>
      </c>
      <c r="F177" s="19">
        <v>255.36</v>
      </c>
      <c r="G177" s="19">
        <v>16114.099999999999</v>
      </c>
      <c r="H177" s="19">
        <v>111.64</v>
      </c>
      <c r="I177" s="19">
        <f t="shared" si="32"/>
        <v>16225.739999999998</v>
      </c>
      <c r="J177" s="19">
        <f t="shared" si="33"/>
        <v>17583.340000000004</v>
      </c>
      <c r="K177" s="40">
        <f t="shared" si="34"/>
        <v>0.52007744665042654</v>
      </c>
      <c r="L177" s="40">
        <f t="shared" si="35"/>
        <v>-0.99244699944511949</v>
      </c>
      <c r="M177" s="40">
        <f t="shared" si="36"/>
        <v>-0.52337951816494277</v>
      </c>
      <c r="O177" s="66"/>
      <c r="P177" s="66"/>
      <c r="Q177" s="66"/>
      <c r="R177" s="69"/>
      <c r="S177" s="69"/>
      <c r="T177" s="69"/>
      <c r="U177" s="69"/>
      <c r="V177" s="69"/>
      <c r="W177" s="66"/>
      <c r="X177" s="66"/>
      <c r="Y177" s="66"/>
    </row>
    <row r="178" spans="1:25" s="18" customFormat="1" x14ac:dyDescent="0.2">
      <c r="B178" s="51" t="s">
        <v>67</v>
      </c>
      <c r="C178" s="18" t="s">
        <v>68</v>
      </c>
      <c r="D178" s="19">
        <v>198919</v>
      </c>
      <c r="E178" s="19">
        <v>93256</v>
      </c>
      <c r="F178" s="19">
        <v>0</v>
      </c>
      <c r="G178" s="19">
        <v>39305.01</v>
      </c>
      <c r="H178" s="19">
        <v>0</v>
      </c>
      <c r="I178" s="19">
        <f t="shared" si="32"/>
        <v>39305.01</v>
      </c>
      <c r="J178" s="19">
        <f t="shared" si="33"/>
        <v>53950.99</v>
      </c>
      <c r="K178" s="40">
        <f t="shared" si="34"/>
        <v>0.57852567127048127</v>
      </c>
      <c r="L178" s="40">
        <f t="shared" si="35"/>
        <v>-1</v>
      </c>
      <c r="M178" s="40">
        <f t="shared" si="36"/>
        <v>-0.57852567127048127</v>
      </c>
      <c r="O178" s="66"/>
      <c r="P178" s="66"/>
      <c r="Q178" s="66"/>
      <c r="R178" s="69"/>
      <c r="S178" s="69"/>
      <c r="T178" s="69"/>
      <c r="U178" s="69"/>
      <c r="V178" s="69"/>
      <c r="W178" s="66"/>
      <c r="X178" s="66"/>
      <c r="Y178" s="66"/>
    </row>
    <row r="179" spans="1:25" s="18" customFormat="1" x14ac:dyDescent="0.2">
      <c r="B179" s="51" t="s">
        <v>71</v>
      </c>
      <c r="C179" s="18" t="s">
        <v>72</v>
      </c>
      <c r="D179" s="19">
        <v>42000</v>
      </c>
      <c r="E179" s="19">
        <v>73263.100000000006</v>
      </c>
      <c r="F179" s="19">
        <v>0</v>
      </c>
      <c r="G179" s="19">
        <v>59308.59</v>
      </c>
      <c r="H179" s="19">
        <v>3056</v>
      </c>
      <c r="I179" s="19">
        <f t="shared" si="32"/>
        <v>62364.59</v>
      </c>
      <c r="J179" s="19">
        <f t="shared" si="33"/>
        <v>10898.510000000009</v>
      </c>
      <c r="K179" s="40">
        <f t="shared" si="34"/>
        <v>0.14875851554193051</v>
      </c>
      <c r="L179" s="40">
        <f t="shared" si="35"/>
        <v>-1</v>
      </c>
      <c r="M179" s="40">
        <f t="shared" si="36"/>
        <v>-0.19047119218269509</v>
      </c>
      <c r="O179" s="66"/>
      <c r="P179" s="66"/>
      <c r="Q179" s="66"/>
      <c r="R179" s="69"/>
      <c r="S179" s="69"/>
      <c r="T179" s="69"/>
      <c r="U179" s="69"/>
      <c r="V179" s="69"/>
      <c r="W179" s="66"/>
      <c r="X179" s="66"/>
      <c r="Y179" s="66"/>
    </row>
    <row r="180" spans="1:25" s="18" customFormat="1" x14ac:dyDescent="0.2">
      <c r="B180" s="51" t="s">
        <v>73</v>
      </c>
      <c r="C180" s="18" t="s">
        <v>74</v>
      </c>
      <c r="D180" s="19">
        <v>600000</v>
      </c>
      <c r="E180" s="19">
        <v>350000</v>
      </c>
      <c r="F180" s="19">
        <v>0</v>
      </c>
      <c r="G180" s="19">
        <v>0</v>
      </c>
      <c r="H180" s="19">
        <v>0</v>
      </c>
      <c r="I180" s="19">
        <f t="shared" si="32"/>
        <v>0</v>
      </c>
      <c r="J180" s="19">
        <f t="shared" si="33"/>
        <v>350000</v>
      </c>
      <c r="K180" s="40">
        <f t="shared" si="34"/>
        <v>1</v>
      </c>
      <c r="L180" s="40">
        <f t="shared" si="35"/>
        <v>-1</v>
      </c>
      <c r="M180" s="40">
        <f t="shared" si="36"/>
        <v>-1</v>
      </c>
      <c r="O180" s="66"/>
      <c r="P180" s="66"/>
      <c r="Q180" s="66"/>
      <c r="R180" s="69"/>
      <c r="S180" s="69"/>
      <c r="T180" s="69"/>
      <c r="U180" s="69"/>
      <c r="V180" s="69"/>
      <c r="W180" s="66"/>
      <c r="X180" s="66"/>
      <c r="Y180" s="66"/>
    </row>
    <row r="181" spans="1:25" s="18" customFormat="1" x14ac:dyDescent="0.2">
      <c r="A181" s="49" t="s">
        <v>99</v>
      </c>
      <c r="B181" s="52"/>
      <c r="C181" s="49"/>
      <c r="D181" s="24">
        <v>14510372.379999999</v>
      </c>
      <c r="E181" s="24">
        <v>12818106.84</v>
      </c>
      <c r="F181" s="24">
        <v>1076889.4300000002</v>
      </c>
      <c r="G181" s="24">
        <v>12332679.209999997</v>
      </c>
      <c r="H181" s="24">
        <v>178455.51</v>
      </c>
      <c r="I181" s="24">
        <f t="shared" si="32"/>
        <v>12511134.719999997</v>
      </c>
      <c r="J181" s="24">
        <f t="shared" si="33"/>
        <v>306972.12000000291</v>
      </c>
      <c r="K181" s="44">
        <f t="shared" si="34"/>
        <v>2.3948319656852145E-2</v>
      </c>
      <c r="L181" s="44">
        <f t="shared" si="35"/>
        <v>-0.91598685800936885</v>
      </c>
      <c r="M181" s="44">
        <f t="shared" si="36"/>
        <v>-3.7870462156329061E-2</v>
      </c>
      <c r="O181" s="66"/>
      <c r="P181" s="66"/>
      <c r="Q181" s="66"/>
      <c r="R181" s="69"/>
      <c r="S181" s="69"/>
      <c r="T181" s="69"/>
      <c r="U181" s="69"/>
      <c r="V181" s="69"/>
      <c r="W181" s="66"/>
      <c r="X181" s="66"/>
      <c r="Y181" s="66"/>
    </row>
    <row r="182" spans="1:25" s="18" customFormat="1" x14ac:dyDescent="0.2">
      <c r="A182" s="18" t="s">
        <v>100</v>
      </c>
      <c r="B182" s="51" t="s">
        <v>14</v>
      </c>
      <c r="C182" s="18" t="s">
        <v>15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f t="shared" si="32"/>
        <v>0</v>
      </c>
      <c r="J182" s="19">
        <f t="shared" si="33"/>
        <v>0</v>
      </c>
      <c r="K182" s="40" t="str">
        <f t="shared" si="34"/>
        <v>NA</v>
      </c>
      <c r="L182" s="40" t="str">
        <f t="shared" si="35"/>
        <v>NA</v>
      </c>
      <c r="M182" s="40" t="str">
        <f t="shared" si="36"/>
        <v>NA</v>
      </c>
      <c r="O182" s="66"/>
      <c r="P182" s="66"/>
      <c r="Q182" s="66"/>
      <c r="R182" s="69"/>
      <c r="S182" s="69"/>
      <c r="T182" s="69"/>
      <c r="U182" s="69"/>
      <c r="V182" s="69"/>
      <c r="W182" s="66"/>
      <c r="X182" s="66"/>
      <c r="Y182" s="66"/>
    </row>
    <row r="183" spans="1:25" s="18" customFormat="1" x14ac:dyDescent="0.2">
      <c r="B183" s="51" t="s">
        <v>16</v>
      </c>
      <c r="C183" s="18" t="s">
        <v>15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f t="shared" si="32"/>
        <v>0</v>
      </c>
      <c r="J183" s="19">
        <f t="shared" si="33"/>
        <v>0</v>
      </c>
      <c r="K183" s="40" t="str">
        <f t="shared" si="34"/>
        <v>NA</v>
      </c>
      <c r="L183" s="40" t="str">
        <f t="shared" si="35"/>
        <v>NA</v>
      </c>
      <c r="M183" s="40" t="str">
        <f t="shared" si="36"/>
        <v>NA</v>
      </c>
      <c r="O183" s="66"/>
      <c r="P183" s="66"/>
      <c r="Q183" s="66"/>
      <c r="R183" s="69"/>
      <c r="S183" s="69"/>
      <c r="T183" s="69"/>
      <c r="U183" s="69"/>
      <c r="V183" s="69"/>
      <c r="W183" s="66"/>
      <c r="X183" s="66"/>
      <c r="Y183" s="66"/>
    </row>
    <row r="184" spans="1:25" s="18" customFormat="1" x14ac:dyDescent="0.2">
      <c r="B184" s="51" t="s">
        <v>97</v>
      </c>
      <c r="C184" s="18" t="s">
        <v>98</v>
      </c>
      <c r="D184" s="19">
        <v>1000</v>
      </c>
      <c r="E184" s="19">
        <v>1000</v>
      </c>
      <c r="F184" s="19">
        <v>0</v>
      </c>
      <c r="G184" s="19">
        <v>6490</v>
      </c>
      <c r="H184" s="19">
        <v>0</v>
      </c>
      <c r="I184" s="19">
        <f t="shared" si="32"/>
        <v>6490</v>
      </c>
      <c r="J184" s="19">
        <f t="shared" si="33"/>
        <v>-5490</v>
      </c>
      <c r="K184" s="40">
        <f t="shared" si="34"/>
        <v>-5.49</v>
      </c>
      <c r="L184" s="40">
        <f t="shared" si="35"/>
        <v>-1</v>
      </c>
      <c r="M184" s="40">
        <f t="shared" si="36"/>
        <v>5.49</v>
      </c>
      <c r="O184" s="66"/>
      <c r="P184" s="66"/>
      <c r="Q184" s="66"/>
      <c r="R184" s="69"/>
      <c r="S184" s="69"/>
      <c r="T184" s="69"/>
      <c r="U184" s="69"/>
      <c r="V184" s="69"/>
      <c r="W184" s="66"/>
      <c r="X184" s="66"/>
      <c r="Y184" s="66"/>
    </row>
    <row r="185" spans="1:25" s="18" customFormat="1" x14ac:dyDescent="0.2">
      <c r="B185" s="51" t="s">
        <v>27</v>
      </c>
      <c r="C185" s="18" t="s">
        <v>28</v>
      </c>
      <c r="D185" s="19">
        <v>0</v>
      </c>
      <c r="E185" s="19">
        <v>0</v>
      </c>
      <c r="F185" s="19">
        <v>0</v>
      </c>
      <c r="G185" s="19">
        <v>0</v>
      </c>
      <c r="H185" s="19">
        <v>0</v>
      </c>
      <c r="I185" s="19">
        <f t="shared" si="32"/>
        <v>0</v>
      </c>
      <c r="J185" s="19">
        <f t="shared" si="33"/>
        <v>0</v>
      </c>
      <c r="K185" s="40" t="str">
        <f t="shared" si="34"/>
        <v>NA</v>
      </c>
      <c r="L185" s="40" t="str">
        <f t="shared" si="35"/>
        <v>NA</v>
      </c>
      <c r="M185" s="40" t="str">
        <f t="shared" si="36"/>
        <v>NA</v>
      </c>
      <c r="O185" s="66"/>
      <c r="P185" s="66"/>
      <c r="Q185" s="66"/>
      <c r="R185" s="69"/>
      <c r="S185" s="69"/>
      <c r="T185" s="69"/>
      <c r="U185" s="69"/>
      <c r="V185" s="69"/>
      <c r="W185" s="66"/>
      <c r="X185" s="66"/>
      <c r="Y185" s="66"/>
    </row>
    <row r="186" spans="1:25" s="18" customFormat="1" x14ac:dyDescent="0.2">
      <c r="B186" s="51" t="s">
        <v>39</v>
      </c>
      <c r="C186" s="18" t="s">
        <v>40</v>
      </c>
      <c r="D186" s="19">
        <v>27</v>
      </c>
      <c r="E186" s="19">
        <v>27</v>
      </c>
      <c r="F186" s="19">
        <v>0</v>
      </c>
      <c r="G186" s="19">
        <v>179.71</v>
      </c>
      <c r="H186" s="19">
        <v>0</v>
      </c>
      <c r="I186" s="19">
        <f t="shared" si="32"/>
        <v>179.71</v>
      </c>
      <c r="J186" s="19">
        <f t="shared" si="33"/>
        <v>-152.71</v>
      </c>
      <c r="K186" s="40">
        <f t="shared" si="34"/>
        <v>-5.655925925925926</v>
      </c>
      <c r="L186" s="40">
        <f t="shared" si="35"/>
        <v>-1</v>
      </c>
      <c r="M186" s="40">
        <f t="shared" si="36"/>
        <v>5.655925925925926</v>
      </c>
      <c r="O186" s="66"/>
      <c r="P186" s="66"/>
      <c r="Q186" s="66"/>
      <c r="R186" s="69"/>
      <c r="S186" s="69"/>
      <c r="T186" s="69"/>
      <c r="U186" s="69"/>
      <c r="V186" s="69"/>
      <c r="W186" s="66"/>
      <c r="X186" s="66"/>
      <c r="Y186" s="66"/>
    </row>
    <row r="187" spans="1:25" s="18" customFormat="1" x14ac:dyDescent="0.2">
      <c r="B187" s="51" t="s">
        <v>41</v>
      </c>
      <c r="C187" s="18" t="s">
        <v>42</v>
      </c>
      <c r="D187" s="19">
        <v>26249</v>
      </c>
      <c r="E187" s="19">
        <v>26249</v>
      </c>
      <c r="F187" s="19">
        <v>0</v>
      </c>
      <c r="G187" s="19">
        <v>4197</v>
      </c>
      <c r="H187" s="19">
        <v>0</v>
      </c>
      <c r="I187" s="19">
        <f t="shared" si="32"/>
        <v>4197</v>
      </c>
      <c r="J187" s="19">
        <f t="shared" si="33"/>
        <v>22052</v>
      </c>
      <c r="K187" s="40">
        <f t="shared" si="34"/>
        <v>0.84010819459788943</v>
      </c>
      <c r="L187" s="40">
        <f t="shared" si="35"/>
        <v>-1</v>
      </c>
      <c r="M187" s="40">
        <f t="shared" si="36"/>
        <v>-0.84010819459788943</v>
      </c>
      <c r="O187" s="66"/>
      <c r="P187" s="66"/>
      <c r="Q187" s="66"/>
      <c r="R187" s="69"/>
      <c r="S187" s="69"/>
      <c r="T187" s="69"/>
      <c r="U187" s="69"/>
      <c r="V187" s="69"/>
      <c r="W187" s="66"/>
      <c r="X187" s="66"/>
      <c r="Y187" s="66"/>
    </row>
    <row r="188" spans="1:25" s="18" customFormat="1" x14ac:dyDescent="0.2">
      <c r="B188" s="51" t="s">
        <v>47</v>
      </c>
      <c r="C188" s="18" t="s">
        <v>48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f t="shared" si="32"/>
        <v>0</v>
      </c>
      <c r="J188" s="19">
        <f t="shared" si="33"/>
        <v>0</v>
      </c>
      <c r="K188" s="40" t="str">
        <f t="shared" si="34"/>
        <v>NA</v>
      </c>
      <c r="L188" s="40" t="str">
        <f t="shared" si="35"/>
        <v>NA</v>
      </c>
      <c r="M188" s="40" t="str">
        <f t="shared" si="36"/>
        <v>NA</v>
      </c>
      <c r="O188" s="66"/>
      <c r="P188" s="66"/>
      <c r="Q188" s="66"/>
      <c r="R188" s="69"/>
      <c r="S188" s="69"/>
      <c r="T188" s="69"/>
      <c r="U188" s="69"/>
      <c r="V188" s="69"/>
      <c r="W188" s="66"/>
      <c r="X188" s="66"/>
      <c r="Y188" s="66"/>
    </row>
    <row r="189" spans="1:25" s="18" customFormat="1" x14ac:dyDescent="0.2">
      <c r="B189" s="51" t="s">
        <v>49</v>
      </c>
      <c r="C189" s="18" t="s">
        <v>50</v>
      </c>
      <c r="D189" s="19">
        <v>2000</v>
      </c>
      <c r="E189" s="19">
        <v>32000</v>
      </c>
      <c r="F189" s="19">
        <v>23285</v>
      </c>
      <c r="G189" s="19">
        <v>23285</v>
      </c>
      <c r="H189" s="19">
        <v>0</v>
      </c>
      <c r="I189" s="19">
        <f t="shared" si="32"/>
        <v>23285</v>
      </c>
      <c r="J189" s="19">
        <f t="shared" si="33"/>
        <v>8715</v>
      </c>
      <c r="K189" s="40">
        <f t="shared" si="34"/>
        <v>0.27234375</v>
      </c>
      <c r="L189" s="40">
        <f t="shared" si="35"/>
        <v>-0.27234375</v>
      </c>
      <c r="M189" s="40">
        <f t="shared" si="36"/>
        <v>-0.27234375</v>
      </c>
      <c r="O189" s="66"/>
      <c r="P189" s="66"/>
      <c r="Q189" s="66"/>
      <c r="R189" s="69"/>
      <c r="S189" s="69"/>
      <c r="T189" s="69"/>
      <c r="U189" s="69"/>
      <c r="V189" s="69"/>
      <c r="W189" s="66"/>
      <c r="X189" s="66"/>
      <c r="Y189" s="66"/>
    </row>
    <row r="190" spans="1:25" s="18" customFormat="1" x14ac:dyDescent="0.2">
      <c r="B190" s="51" t="s">
        <v>53</v>
      </c>
      <c r="C190" s="18" t="s">
        <v>54</v>
      </c>
      <c r="D190" s="19">
        <v>10900</v>
      </c>
      <c r="E190" s="19">
        <v>9520</v>
      </c>
      <c r="F190" s="19">
        <v>0</v>
      </c>
      <c r="G190" s="19">
        <v>0</v>
      </c>
      <c r="H190" s="19">
        <v>0</v>
      </c>
      <c r="I190" s="19">
        <f t="shared" si="32"/>
        <v>0</v>
      </c>
      <c r="J190" s="19">
        <f t="shared" si="33"/>
        <v>9520</v>
      </c>
      <c r="K190" s="40">
        <f t="shared" si="34"/>
        <v>1</v>
      </c>
      <c r="L190" s="40">
        <f t="shared" si="35"/>
        <v>-1</v>
      </c>
      <c r="M190" s="40">
        <f t="shared" si="36"/>
        <v>-1</v>
      </c>
      <c r="O190" s="66"/>
      <c r="P190" s="66"/>
      <c r="Q190" s="66"/>
      <c r="R190" s="69"/>
      <c r="S190" s="69"/>
      <c r="T190" s="69"/>
      <c r="U190" s="69"/>
      <c r="V190" s="69"/>
      <c r="W190" s="66"/>
      <c r="X190" s="66"/>
      <c r="Y190" s="66"/>
    </row>
    <row r="191" spans="1:25" s="18" customFormat="1" x14ac:dyDescent="0.2">
      <c r="B191" s="51" t="s">
        <v>65</v>
      </c>
      <c r="C191" s="18" t="s">
        <v>66</v>
      </c>
      <c r="D191" s="19">
        <v>25000</v>
      </c>
      <c r="E191" s="19">
        <v>25000</v>
      </c>
      <c r="F191" s="19">
        <v>0</v>
      </c>
      <c r="G191" s="19">
        <v>0</v>
      </c>
      <c r="H191" s="19">
        <v>4255</v>
      </c>
      <c r="I191" s="19">
        <f t="shared" si="32"/>
        <v>4255</v>
      </c>
      <c r="J191" s="19">
        <f t="shared" si="33"/>
        <v>20745</v>
      </c>
      <c r="K191" s="40">
        <f t="shared" si="34"/>
        <v>0.82979999999999998</v>
      </c>
      <c r="L191" s="40">
        <f t="shared" si="35"/>
        <v>-1</v>
      </c>
      <c r="M191" s="40">
        <f t="shared" si="36"/>
        <v>-1</v>
      </c>
      <c r="O191" s="66"/>
      <c r="P191" s="66"/>
      <c r="Q191" s="66"/>
      <c r="R191" s="69"/>
      <c r="S191" s="69"/>
      <c r="T191" s="69"/>
      <c r="U191" s="69"/>
      <c r="V191" s="69"/>
      <c r="W191" s="66"/>
      <c r="X191" s="66"/>
      <c r="Y191" s="66"/>
    </row>
    <row r="192" spans="1:25" s="18" customFormat="1" x14ac:dyDescent="0.2">
      <c r="B192" s="51" t="s">
        <v>71</v>
      </c>
      <c r="C192" s="18" t="s">
        <v>72</v>
      </c>
      <c r="D192" s="19">
        <v>5000</v>
      </c>
      <c r="E192" s="19">
        <v>11870</v>
      </c>
      <c r="F192" s="19">
        <v>0</v>
      </c>
      <c r="G192" s="19">
        <v>4342.51</v>
      </c>
      <c r="H192" s="19">
        <v>97.49</v>
      </c>
      <c r="I192" s="19">
        <f t="shared" si="32"/>
        <v>4440</v>
      </c>
      <c r="J192" s="19">
        <f t="shared" si="33"/>
        <v>7430</v>
      </c>
      <c r="K192" s="40">
        <f t="shared" si="34"/>
        <v>0.62594776748104464</v>
      </c>
      <c r="L192" s="40">
        <f t="shared" si="35"/>
        <v>-1</v>
      </c>
      <c r="M192" s="40">
        <f t="shared" si="36"/>
        <v>-0.63416090985678175</v>
      </c>
      <c r="O192" s="66"/>
      <c r="P192" s="66"/>
      <c r="Q192" s="66"/>
      <c r="R192" s="69"/>
      <c r="S192" s="69"/>
      <c r="T192" s="69"/>
      <c r="U192" s="69"/>
      <c r="V192" s="69"/>
      <c r="W192" s="66"/>
      <c r="X192" s="66"/>
      <c r="Y192" s="66"/>
    </row>
    <row r="193" spans="1:25" s="18" customFormat="1" ht="12" customHeight="1" x14ac:dyDescent="0.2">
      <c r="B193" s="51" t="s">
        <v>73</v>
      </c>
      <c r="C193" s="18" t="s">
        <v>74</v>
      </c>
      <c r="D193" s="19">
        <v>300000</v>
      </c>
      <c r="E193" s="19">
        <v>299361</v>
      </c>
      <c r="F193" s="19">
        <v>0</v>
      </c>
      <c r="G193" s="19">
        <v>0</v>
      </c>
      <c r="H193" s="19">
        <v>0</v>
      </c>
      <c r="I193" s="19">
        <f t="shared" si="32"/>
        <v>0</v>
      </c>
      <c r="J193" s="19">
        <f t="shared" si="33"/>
        <v>299361</v>
      </c>
      <c r="K193" s="40">
        <f t="shared" si="34"/>
        <v>1</v>
      </c>
      <c r="L193" s="40">
        <f t="shared" si="35"/>
        <v>-1</v>
      </c>
      <c r="M193" s="40">
        <f t="shared" si="36"/>
        <v>-1</v>
      </c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</row>
    <row r="194" spans="1:25" s="18" customFormat="1" ht="12" customHeight="1" x14ac:dyDescent="0.2">
      <c r="A194" s="49" t="s">
        <v>101</v>
      </c>
      <c r="B194" s="52"/>
      <c r="C194" s="49"/>
      <c r="D194" s="24">
        <v>370176</v>
      </c>
      <c r="E194" s="24">
        <v>405027</v>
      </c>
      <c r="F194" s="24">
        <v>23285</v>
      </c>
      <c r="G194" s="24">
        <v>38494.22</v>
      </c>
      <c r="H194" s="24">
        <v>4352.49</v>
      </c>
      <c r="I194" s="24">
        <f t="shared" si="32"/>
        <v>42846.71</v>
      </c>
      <c r="J194" s="24">
        <f t="shared" si="33"/>
        <v>362180.29</v>
      </c>
      <c r="K194" s="44">
        <f t="shared" si="34"/>
        <v>0.89421270680720044</v>
      </c>
      <c r="L194" s="44">
        <f t="shared" si="35"/>
        <v>-0.94251000550580577</v>
      </c>
      <c r="M194" s="44">
        <f t="shared" si="36"/>
        <v>-0.90495887928459096</v>
      </c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</row>
    <row r="195" spans="1:25" s="18" customFormat="1" ht="12" customHeight="1" x14ac:dyDescent="0.2">
      <c r="A195" s="18" t="s">
        <v>102</v>
      </c>
      <c r="B195" s="51" t="s">
        <v>97</v>
      </c>
      <c r="C195" s="18" t="s">
        <v>98</v>
      </c>
      <c r="D195" s="19"/>
      <c r="E195" s="19"/>
      <c r="F195" s="19">
        <v>0</v>
      </c>
      <c r="G195" s="19">
        <v>0</v>
      </c>
      <c r="H195" s="19">
        <v>0</v>
      </c>
      <c r="I195" s="19">
        <f t="shared" si="32"/>
        <v>0</v>
      </c>
      <c r="J195" s="19">
        <f t="shared" si="33"/>
        <v>0</v>
      </c>
      <c r="K195" s="40" t="str">
        <f t="shared" si="34"/>
        <v>NA</v>
      </c>
      <c r="L195" s="40" t="str">
        <f t="shared" si="35"/>
        <v>NA</v>
      </c>
      <c r="M195" s="40" t="str">
        <f t="shared" si="36"/>
        <v>NA</v>
      </c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</row>
    <row r="196" spans="1:25" s="18" customFormat="1" ht="12" customHeight="1" x14ac:dyDescent="0.2">
      <c r="B196" s="51" t="s">
        <v>77</v>
      </c>
      <c r="C196" s="18" t="s">
        <v>78</v>
      </c>
      <c r="D196" s="19">
        <v>1420001.94</v>
      </c>
      <c r="E196" s="19">
        <v>1420001.94</v>
      </c>
      <c r="F196" s="19">
        <v>10189.77</v>
      </c>
      <c r="G196" s="19">
        <v>121985.00000000001</v>
      </c>
      <c r="H196" s="19">
        <v>0</v>
      </c>
      <c r="I196" s="19">
        <f t="shared" si="32"/>
        <v>121985.00000000001</v>
      </c>
      <c r="J196" s="19">
        <f t="shared" si="33"/>
        <v>1298016.94</v>
      </c>
      <c r="K196" s="40">
        <f t="shared" si="34"/>
        <v>0.91409518778544763</v>
      </c>
      <c r="L196" s="40">
        <f t="shared" si="35"/>
        <v>-0.99282411543747606</v>
      </c>
      <c r="M196" s="40">
        <f t="shared" si="36"/>
        <v>-0.91409518778544763</v>
      </c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</row>
    <row r="197" spans="1:25" s="18" customFormat="1" ht="12" customHeight="1" x14ac:dyDescent="0.2">
      <c r="B197" s="51" t="s">
        <v>275</v>
      </c>
      <c r="C197" s="18" t="s">
        <v>276</v>
      </c>
      <c r="D197" s="19">
        <v>9379419.7600000016</v>
      </c>
      <c r="E197" s="19">
        <v>9379419.7600000016</v>
      </c>
      <c r="F197" s="19">
        <v>777941.51000000024</v>
      </c>
      <c r="G197" s="19">
        <v>8566094.9399999958</v>
      </c>
      <c r="H197" s="19">
        <v>0</v>
      </c>
      <c r="I197" s="19">
        <f t="shared" si="32"/>
        <v>8566094.9399999958</v>
      </c>
      <c r="J197" s="19">
        <f t="shared" si="33"/>
        <v>813324.82000000589</v>
      </c>
      <c r="K197" s="40">
        <f t="shared" si="34"/>
        <v>8.6713767035841216E-2</v>
      </c>
      <c r="L197" s="40">
        <f t="shared" si="35"/>
        <v>-0.91705867421376608</v>
      </c>
      <c r="M197" s="40">
        <f t="shared" si="36"/>
        <v>-8.6713767035841216E-2</v>
      </c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</row>
    <row r="198" spans="1:25" s="18" customFormat="1" ht="12" customHeight="1" x14ac:dyDescent="0.2">
      <c r="B198" s="51" t="s">
        <v>27</v>
      </c>
      <c r="C198" s="18" t="s">
        <v>28</v>
      </c>
      <c r="D198" s="19">
        <v>0</v>
      </c>
      <c r="E198" s="19">
        <v>0</v>
      </c>
      <c r="F198" s="19">
        <v>0</v>
      </c>
      <c r="G198" s="19">
        <v>0</v>
      </c>
      <c r="H198" s="19">
        <v>0</v>
      </c>
      <c r="I198" s="19">
        <f t="shared" si="32"/>
        <v>0</v>
      </c>
      <c r="J198" s="19">
        <f t="shared" si="33"/>
        <v>0</v>
      </c>
      <c r="K198" s="40" t="str">
        <f t="shared" si="34"/>
        <v>NA</v>
      </c>
      <c r="L198" s="40" t="str">
        <f t="shared" si="35"/>
        <v>NA</v>
      </c>
      <c r="M198" s="40" t="str">
        <f t="shared" si="36"/>
        <v>NA</v>
      </c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</row>
    <row r="199" spans="1:25" s="18" customFormat="1" ht="12" customHeight="1" x14ac:dyDescent="0.2">
      <c r="B199" s="51" t="s">
        <v>91</v>
      </c>
      <c r="C199" s="18" t="s">
        <v>92</v>
      </c>
      <c r="D199" s="19"/>
      <c r="E199" s="19"/>
      <c r="F199" s="19">
        <v>0</v>
      </c>
      <c r="G199" s="19">
        <v>0</v>
      </c>
      <c r="H199" s="19">
        <v>0</v>
      </c>
      <c r="I199" s="19">
        <f t="shared" si="32"/>
        <v>0</v>
      </c>
      <c r="J199" s="19">
        <f t="shared" si="33"/>
        <v>0</v>
      </c>
      <c r="K199" s="40" t="str">
        <f t="shared" si="34"/>
        <v>NA</v>
      </c>
      <c r="L199" s="40" t="str">
        <f t="shared" si="35"/>
        <v>NA</v>
      </c>
      <c r="M199" s="40" t="str">
        <f t="shared" si="36"/>
        <v>NA</v>
      </c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</row>
    <row r="200" spans="1:25" s="18" customFormat="1" ht="12" customHeight="1" x14ac:dyDescent="0.2">
      <c r="B200" s="51" t="s">
        <v>29</v>
      </c>
      <c r="C200" s="18" t="s">
        <v>30</v>
      </c>
      <c r="D200" s="19">
        <v>145650</v>
      </c>
      <c r="E200" s="19">
        <v>152808.68</v>
      </c>
      <c r="F200" s="19">
        <v>0</v>
      </c>
      <c r="G200" s="19">
        <v>254700</v>
      </c>
      <c r="H200" s="19">
        <v>0</v>
      </c>
      <c r="I200" s="19">
        <f t="shared" si="32"/>
        <v>254700</v>
      </c>
      <c r="J200" s="19">
        <f t="shared" si="33"/>
        <v>-101891.32</v>
      </c>
      <c r="K200" s="40">
        <f t="shared" si="34"/>
        <v>-0.66679013260241504</v>
      </c>
      <c r="L200" s="40">
        <f t="shared" si="35"/>
        <v>-1</v>
      </c>
      <c r="M200" s="40">
        <f t="shared" si="36"/>
        <v>0.66679013260241504</v>
      </c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</row>
    <row r="201" spans="1:25" s="18" customFormat="1" ht="12" customHeight="1" x14ac:dyDescent="0.2">
      <c r="B201" s="51" t="s">
        <v>31</v>
      </c>
      <c r="C201" s="18" t="s">
        <v>32</v>
      </c>
      <c r="D201" s="19">
        <v>1950480</v>
      </c>
      <c r="E201" s="19">
        <v>1950480</v>
      </c>
      <c r="F201" s="19">
        <v>102060</v>
      </c>
      <c r="G201" s="19">
        <v>1053202.4100000001</v>
      </c>
      <c r="H201" s="19">
        <v>0</v>
      </c>
      <c r="I201" s="19">
        <f t="shared" si="32"/>
        <v>1053202.4100000001</v>
      </c>
      <c r="J201" s="19">
        <f t="shared" si="33"/>
        <v>897277.58999999985</v>
      </c>
      <c r="K201" s="40">
        <f t="shared" si="34"/>
        <v>0.46002911590992979</v>
      </c>
      <c r="L201" s="40">
        <f t="shared" si="35"/>
        <v>-0.94767441860465118</v>
      </c>
      <c r="M201" s="40">
        <f t="shared" si="36"/>
        <v>-0.46002911590992979</v>
      </c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</row>
    <row r="202" spans="1:25" s="18" customFormat="1" ht="12" customHeight="1" x14ac:dyDescent="0.2">
      <c r="B202" s="51" t="s">
        <v>33</v>
      </c>
      <c r="C202" s="18" t="s">
        <v>34</v>
      </c>
      <c r="D202" s="19">
        <v>2146877</v>
      </c>
      <c r="E202" s="19">
        <v>2146877</v>
      </c>
      <c r="F202" s="19">
        <v>155258.38999999993</v>
      </c>
      <c r="G202" s="19">
        <v>1564988.7299999993</v>
      </c>
      <c r="H202" s="19">
        <v>0</v>
      </c>
      <c r="I202" s="19">
        <f t="shared" si="32"/>
        <v>1564988.7299999993</v>
      </c>
      <c r="J202" s="19">
        <f t="shared" si="33"/>
        <v>581888.27000000072</v>
      </c>
      <c r="K202" s="40">
        <f t="shared" si="34"/>
        <v>0.27103940747420591</v>
      </c>
      <c r="L202" s="40">
        <f t="shared" si="35"/>
        <v>-0.92768174888454258</v>
      </c>
      <c r="M202" s="40">
        <f t="shared" si="36"/>
        <v>-0.27103940747420591</v>
      </c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</row>
    <row r="203" spans="1:25" s="18" customFormat="1" ht="12" customHeight="1" x14ac:dyDescent="0.2">
      <c r="B203" s="51" t="s">
        <v>35</v>
      </c>
      <c r="C203" s="18" t="s">
        <v>36</v>
      </c>
      <c r="D203" s="19">
        <v>400</v>
      </c>
      <c r="E203" s="19">
        <v>400</v>
      </c>
      <c r="F203" s="19">
        <v>0</v>
      </c>
      <c r="G203" s="19">
        <v>730</v>
      </c>
      <c r="H203" s="19">
        <v>0</v>
      </c>
      <c r="I203" s="19">
        <f t="shared" si="32"/>
        <v>730</v>
      </c>
      <c r="J203" s="19">
        <f t="shared" si="33"/>
        <v>-330</v>
      </c>
      <c r="K203" s="40">
        <f t="shared" si="34"/>
        <v>-0.82499999999999996</v>
      </c>
      <c r="L203" s="40">
        <f t="shared" si="35"/>
        <v>-1</v>
      </c>
      <c r="M203" s="40">
        <f t="shared" si="36"/>
        <v>0.82499999999999996</v>
      </c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</row>
    <row r="204" spans="1:25" s="18" customFormat="1" ht="12" customHeight="1" x14ac:dyDescent="0.2">
      <c r="B204" s="51" t="s">
        <v>39</v>
      </c>
      <c r="C204" s="18" t="s">
        <v>40</v>
      </c>
      <c r="D204" s="19">
        <v>296294</v>
      </c>
      <c r="E204" s="19">
        <v>296294</v>
      </c>
      <c r="F204" s="19">
        <v>31032.110000000015</v>
      </c>
      <c r="G204" s="19">
        <v>327702.15000000014</v>
      </c>
      <c r="H204" s="19">
        <v>0</v>
      </c>
      <c r="I204" s="19">
        <f t="shared" si="32"/>
        <v>327702.15000000014</v>
      </c>
      <c r="J204" s="19">
        <f t="shared" si="33"/>
        <v>-31408.15000000014</v>
      </c>
      <c r="K204" s="40">
        <f t="shared" si="34"/>
        <v>-0.10600332777579073</v>
      </c>
      <c r="L204" s="40">
        <f t="shared" si="35"/>
        <v>-0.89526581706008224</v>
      </c>
      <c r="M204" s="40">
        <f t="shared" si="36"/>
        <v>0.10600332777579073</v>
      </c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</row>
    <row r="205" spans="1:25" s="18" customFormat="1" ht="12" customHeight="1" x14ac:dyDescent="0.2">
      <c r="B205" s="51" t="s">
        <v>41</v>
      </c>
      <c r="C205" s="18" t="s">
        <v>42</v>
      </c>
      <c r="D205" s="19">
        <v>157400</v>
      </c>
      <c r="E205" s="19">
        <v>249811.61</v>
      </c>
      <c r="F205" s="19">
        <v>0</v>
      </c>
      <c r="G205" s="19">
        <v>249733.74</v>
      </c>
      <c r="H205" s="19">
        <v>0</v>
      </c>
      <c r="I205" s="19">
        <f t="shared" si="32"/>
        <v>249733.74</v>
      </c>
      <c r="J205" s="19">
        <f t="shared" si="33"/>
        <v>77.869999999995343</v>
      </c>
      <c r="K205" s="40">
        <f t="shared" si="34"/>
        <v>3.1171489587691838E-4</v>
      </c>
      <c r="L205" s="40">
        <f t="shared" si="35"/>
        <v>-1</v>
      </c>
      <c r="M205" s="40">
        <f t="shared" si="36"/>
        <v>-3.1171489587691838E-4</v>
      </c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</row>
    <row r="206" spans="1:25" s="18" customFormat="1" ht="12" customHeight="1" x14ac:dyDescent="0.2">
      <c r="B206" s="51" t="s">
        <v>267</v>
      </c>
      <c r="C206" s="18" t="s">
        <v>268</v>
      </c>
      <c r="D206" s="19"/>
      <c r="E206" s="19"/>
      <c r="F206" s="19">
        <v>0</v>
      </c>
      <c r="G206" s="19">
        <v>0</v>
      </c>
      <c r="H206" s="19">
        <v>0</v>
      </c>
      <c r="I206" s="19">
        <f t="shared" si="32"/>
        <v>0</v>
      </c>
      <c r="J206" s="19">
        <f t="shared" si="33"/>
        <v>0</v>
      </c>
      <c r="K206" s="40" t="str">
        <f t="shared" si="34"/>
        <v>NA</v>
      </c>
      <c r="L206" s="40" t="str">
        <f t="shared" si="35"/>
        <v>NA</v>
      </c>
      <c r="M206" s="40" t="str">
        <f t="shared" si="36"/>
        <v>NA</v>
      </c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</row>
    <row r="207" spans="1:25" s="18" customFormat="1" ht="12" customHeight="1" x14ac:dyDescent="0.2">
      <c r="B207" s="51" t="s">
        <v>45</v>
      </c>
      <c r="C207" s="18" t="s">
        <v>46</v>
      </c>
      <c r="D207" s="19">
        <v>600</v>
      </c>
      <c r="E207" s="19">
        <v>441.32</v>
      </c>
      <c r="F207" s="19">
        <v>231.79</v>
      </c>
      <c r="G207" s="19">
        <v>436.53</v>
      </c>
      <c r="H207" s="19">
        <v>0</v>
      </c>
      <c r="I207" s="19">
        <f t="shared" si="32"/>
        <v>436.53</v>
      </c>
      <c r="J207" s="19">
        <f t="shared" si="33"/>
        <v>4.7900000000000205</v>
      </c>
      <c r="K207" s="40">
        <f t="shared" si="34"/>
        <v>1.0853802229674659E-2</v>
      </c>
      <c r="L207" s="40">
        <f t="shared" si="35"/>
        <v>-0.47478020484002537</v>
      </c>
      <c r="M207" s="40">
        <f t="shared" si="36"/>
        <v>-1.0853802229674532E-2</v>
      </c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</row>
    <row r="208" spans="1:25" s="18" customFormat="1" ht="12" customHeight="1" x14ac:dyDescent="0.2">
      <c r="B208" s="51" t="s">
        <v>47</v>
      </c>
      <c r="C208" s="18" t="s">
        <v>48</v>
      </c>
      <c r="D208" s="19">
        <v>0</v>
      </c>
      <c r="E208" s="19">
        <v>24225.66</v>
      </c>
      <c r="F208" s="19">
        <v>0</v>
      </c>
      <c r="G208" s="19">
        <v>24169.599999999999</v>
      </c>
      <c r="H208" s="19">
        <v>0</v>
      </c>
      <c r="I208" s="19">
        <f t="shared" si="32"/>
        <v>24169.599999999999</v>
      </c>
      <c r="J208" s="19">
        <f t="shared" si="33"/>
        <v>56.06000000000131</v>
      </c>
      <c r="K208" s="40">
        <f t="shared" si="34"/>
        <v>2.3140752408810045E-3</v>
      </c>
      <c r="L208" s="40">
        <f t="shared" si="35"/>
        <v>-1</v>
      </c>
      <c r="M208" s="40">
        <f t="shared" si="36"/>
        <v>-2.3140752408810045E-3</v>
      </c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</row>
    <row r="209" spans="1:25" s="18" customFormat="1" ht="12" customHeight="1" x14ac:dyDescent="0.2">
      <c r="B209" s="51" t="s">
        <v>49</v>
      </c>
      <c r="C209" s="18" t="s">
        <v>50</v>
      </c>
      <c r="D209" s="19">
        <v>13361</v>
      </c>
      <c r="E209" s="19">
        <v>13361</v>
      </c>
      <c r="F209" s="19">
        <v>403.08</v>
      </c>
      <c r="G209" s="19">
        <v>1134.7</v>
      </c>
      <c r="H209" s="19">
        <v>0</v>
      </c>
      <c r="I209" s="19">
        <f t="shared" ref="I209:I441" si="37">SUM(G209:H209)</f>
        <v>1134.7</v>
      </c>
      <c r="J209" s="19">
        <f t="shared" ref="J209:J441" si="38">E209-I209</f>
        <v>12226.3</v>
      </c>
      <c r="K209" s="40">
        <f t="shared" ref="K209:K441" si="39">IF(E209=0,"NA",J209/E209)</f>
        <v>0.91507372202679438</v>
      </c>
      <c r="L209" s="40">
        <f t="shared" ref="L209:L441" si="40">IF(E209=0,"NA",(  ( F209 - (E209/$L$6)) / (E209/$L$6)))</f>
        <v>-0.96983159943118036</v>
      </c>
      <c r="M209" s="40">
        <f t="shared" ref="M209:M441" si="41">IF(E209=0,"NA",(  ( G209 - ($M$6*(E209/12))) / ($M$6*(E209/12))))</f>
        <v>-0.91507372202679438</v>
      </c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</row>
    <row r="210" spans="1:25" s="18" customFormat="1" ht="12" customHeight="1" x14ac:dyDescent="0.2">
      <c r="B210" s="51" t="s">
        <v>53</v>
      </c>
      <c r="C210" s="18" t="s">
        <v>54</v>
      </c>
      <c r="D210" s="19">
        <v>1279277.6000000001</v>
      </c>
      <c r="E210" s="19">
        <v>1162688.99</v>
      </c>
      <c r="F210" s="19">
        <v>4814.12</v>
      </c>
      <c r="G210" s="19">
        <v>1104077.0999999999</v>
      </c>
      <c r="H210" s="19">
        <v>4825.4799999999996</v>
      </c>
      <c r="I210" s="19">
        <f t="shared" si="37"/>
        <v>1108902.5799999998</v>
      </c>
      <c r="J210" s="19">
        <f t="shared" si="38"/>
        <v>53786.410000000149</v>
      </c>
      <c r="K210" s="40">
        <f t="shared" si="39"/>
        <v>4.6260358928831131E-2</v>
      </c>
      <c r="L210" s="40">
        <f t="shared" si="40"/>
        <v>-0.99585949463579237</v>
      </c>
      <c r="M210" s="40">
        <f t="shared" si="41"/>
        <v>-5.04106347476466E-2</v>
      </c>
      <c r="O210" s="66"/>
      <c r="P210" s="66"/>
      <c r="Q210" s="66"/>
      <c r="R210" s="69"/>
      <c r="S210" s="69"/>
      <c r="T210" s="69"/>
      <c r="U210" s="69"/>
      <c r="V210" s="69"/>
      <c r="W210" s="66"/>
      <c r="X210" s="66"/>
      <c r="Y210" s="66"/>
    </row>
    <row r="211" spans="1:25" s="18" customFormat="1" ht="12" customHeight="1" x14ac:dyDescent="0.2">
      <c r="B211" s="51" t="s">
        <v>55</v>
      </c>
      <c r="C211" s="18" t="s">
        <v>56</v>
      </c>
      <c r="D211" s="19">
        <v>0</v>
      </c>
      <c r="E211" s="19">
        <v>154.94999999999999</v>
      </c>
      <c r="F211" s="19">
        <v>0</v>
      </c>
      <c r="G211" s="19">
        <v>154.94999999999999</v>
      </c>
      <c r="H211" s="19">
        <v>0</v>
      </c>
      <c r="I211" s="19">
        <f t="shared" si="37"/>
        <v>154.94999999999999</v>
      </c>
      <c r="J211" s="19">
        <f t="shared" si="38"/>
        <v>0</v>
      </c>
      <c r="K211" s="40">
        <f t="shared" si="39"/>
        <v>0</v>
      </c>
      <c r="L211" s="40">
        <f t="shared" si="40"/>
        <v>-1</v>
      </c>
      <c r="M211" s="40">
        <f t="shared" si="41"/>
        <v>0</v>
      </c>
      <c r="O211" s="66"/>
      <c r="P211" s="66"/>
      <c r="Q211" s="66"/>
      <c r="R211" s="69"/>
      <c r="S211" s="69"/>
      <c r="T211" s="69"/>
      <c r="U211" s="69"/>
      <c r="V211" s="69"/>
      <c r="W211" s="66"/>
      <c r="X211" s="66"/>
      <c r="Y211" s="66"/>
    </row>
    <row r="212" spans="1:25" s="18" customFormat="1" ht="12" customHeight="1" x14ac:dyDescent="0.2">
      <c r="B212" s="51" t="s">
        <v>59</v>
      </c>
      <c r="C212" s="18" t="s">
        <v>60</v>
      </c>
      <c r="D212" s="19">
        <v>0</v>
      </c>
      <c r="E212" s="19">
        <v>1887.6</v>
      </c>
      <c r="F212" s="19">
        <v>1887</v>
      </c>
      <c r="G212" s="19">
        <v>1887</v>
      </c>
      <c r="H212" s="19">
        <v>0</v>
      </c>
      <c r="I212" s="19">
        <f t="shared" si="37"/>
        <v>1887</v>
      </c>
      <c r="J212" s="19">
        <f t="shared" si="38"/>
        <v>0.59999999999990905</v>
      </c>
      <c r="K212" s="40">
        <f t="shared" si="39"/>
        <v>3.178639542275424E-4</v>
      </c>
      <c r="L212" s="40">
        <f t="shared" si="40"/>
        <v>-3.178639542275424E-4</v>
      </c>
      <c r="M212" s="40">
        <f t="shared" si="41"/>
        <v>-3.178639542275424E-4</v>
      </c>
      <c r="O212" s="66"/>
      <c r="P212" s="66"/>
      <c r="Q212" s="66"/>
      <c r="R212" s="69"/>
      <c r="S212" s="69"/>
      <c r="T212" s="69"/>
      <c r="U212" s="69"/>
      <c r="V212" s="69"/>
      <c r="W212" s="66"/>
      <c r="X212" s="66"/>
      <c r="Y212" s="66"/>
    </row>
    <row r="213" spans="1:25" s="18" customFormat="1" x14ac:dyDescent="0.2">
      <c r="B213" s="51" t="s">
        <v>358</v>
      </c>
      <c r="C213" s="18" t="s">
        <v>359</v>
      </c>
      <c r="D213" s="19">
        <v>0</v>
      </c>
      <c r="E213" s="19">
        <v>3830</v>
      </c>
      <c r="F213" s="19">
        <v>0</v>
      </c>
      <c r="G213" s="19">
        <v>2374.7199999999998</v>
      </c>
      <c r="H213" s="19">
        <v>1283.52</v>
      </c>
      <c r="I213" s="19">
        <f t="shared" si="37"/>
        <v>3658.24</v>
      </c>
      <c r="J213" s="19">
        <f t="shared" si="38"/>
        <v>171.76000000000022</v>
      </c>
      <c r="K213" s="40">
        <f t="shared" si="39"/>
        <v>4.4845953002611023E-2</v>
      </c>
      <c r="L213" s="40">
        <f t="shared" si="40"/>
        <v>-1</v>
      </c>
      <c r="M213" s="40">
        <f t="shared" si="41"/>
        <v>-0.37996866840731075</v>
      </c>
      <c r="O213" s="66"/>
      <c r="P213" s="66"/>
      <c r="Q213" s="66"/>
      <c r="R213" s="69"/>
      <c r="S213" s="69"/>
      <c r="T213" s="69"/>
      <c r="U213" s="69"/>
      <c r="V213" s="69"/>
      <c r="W213" s="66"/>
      <c r="X213" s="66"/>
      <c r="Y213" s="66"/>
    </row>
    <row r="214" spans="1:25" s="18" customFormat="1" x14ac:dyDescent="0.2">
      <c r="B214" s="51" t="s">
        <v>65</v>
      </c>
      <c r="C214" s="18" t="s">
        <v>66</v>
      </c>
      <c r="D214" s="19">
        <v>102058</v>
      </c>
      <c r="E214" s="19">
        <v>134630.65</v>
      </c>
      <c r="F214" s="19">
        <v>16004.64</v>
      </c>
      <c r="G214" s="19">
        <v>89048.67</v>
      </c>
      <c r="H214" s="19">
        <v>27204.579999999998</v>
      </c>
      <c r="I214" s="19">
        <f t="shared" si="37"/>
        <v>116253.25</v>
      </c>
      <c r="J214" s="19">
        <f t="shared" si="38"/>
        <v>18377.399999999994</v>
      </c>
      <c r="K214" s="40">
        <f t="shared" si="39"/>
        <v>0.13650234920502868</v>
      </c>
      <c r="L214" s="40">
        <f t="shared" si="40"/>
        <v>-0.8811218693514441</v>
      </c>
      <c r="M214" s="40">
        <f t="shared" si="41"/>
        <v>-0.33857060037963121</v>
      </c>
      <c r="O214" s="66"/>
      <c r="P214" s="66"/>
      <c r="Q214" s="66"/>
      <c r="R214" s="69"/>
      <c r="S214" s="69"/>
      <c r="T214" s="69"/>
      <c r="U214" s="69"/>
      <c r="V214" s="69"/>
      <c r="W214" s="66"/>
      <c r="X214" s="66"/>
      <c r="Y214" s="66"/>
    </row>
    <row r="215" spans="1:25" s="18" customFormat="1" x14ac:dyDescent="0.2">
      <c r="B215" s="51" t="s">
        <v>67</v>
      </c>
      <c r="C215" s="18" t="s">
        <v>68</v>
      </c>
      <c r="D215" s="19">
        <v>44000</v>
      </c>
      <c r="E215" s="19">
        <v>2103.14</v>
      </c>
      <c r="F215" s="19">
        <v>0</v>
      </c>
      <c r="G215" s="19">
        <v>1392.29</v>
      </c>
      <c r="H215" s="19">
        <v>0</v>
      </c>
      <c r="I215" s="19">
        <f t="shared" si="37"/>
        <v>1392.29</v>
      </c>
      <c r="J215" s="19">
        <f t="shared" si="38"/>
        <v>710.84999999999991</v>
      </c>
      <c r="K215" s="40">
        <f t="shared" si="39"/>
        <v>0.33799461757182114</v>
      </c>
      <c r="L215" s="40">
        <f t="shared" si="40"/>
        <v>-1</v>
      </c>
      <c r="M215" s="40">
        <f t="shared" si="41"/>
        <v>-0.33799461757182114</v>
      </c>
      <c r="O215" s="66"/>
      <c r="P215" s="66"/>
      <c r="Q215" s="66"/>
      <c r="R215" s="69"/>
      <c r="S215" s="69"/>
      <c r="T215" s="69"/>
      <c r="U215" s="69"/>
      <c r="V215" s="69"/>
      <c r="W215" s="66"/>
      <c r="X215" s="66"/>
      <c r="Y215" s="66"/>
    </row>
    <row r="216" spans="1:25" s="18" customFormat="1" x14ac:dyDescent="0.2">
      <c r="B216" s="51" t="s">
        <v>71</v>
      </c>
      <c r="C216" s="18" t="s">
        <v>72</v>
      </c>
      <c r="D216" s="19">
        <v>2200</v>
      </c>
      <c r="E216" s="19">
        <v>11700</v>
      </c>
      <c r="F216" s="19">
        <v>830</v>
      </c>
      <c r="G216" s="19">
        <v>8965.5</v>
      </c>
      <c r="H216" s="19">
        <v>0</v>
      </c>
      <c r="I216" s="19">
        <f t="shared" si="37"/>
        <v>8965.5</v>
      </c>
      <c r="J216" s="19">
        <f t="shared" si="38"/>
        <v>2734.5</v>
      </c>
      <c r="K216" s="40">
        <f t="shared" si="39"/>
        <v>0.23371794871794871</v>
      </c>
      <c r="L216" s="40">
        <f t="shared" si="40"/>
        <v>-0.92905982905982909</v>
      </c>
      <c r="M216" s="40">
        <f t="shared" si="41"/>
        <v>-0.23371794871794871</v>
      </c>
      <c r="O216" s="66"/>
      <c r="P216" s="66"/>
      <c r="Q216" s="66"/>
      <c r="R216" s="69"/>
      <c r="S216" s="69"/>
      <c r="T216" s="69"/>
      <c r="U216" s="69"/>
      <c r="V216" s="69"/>
      <c r="W216" s="66"/>
      <c r="X216" s="66"/>
      <c r="Y216" s="66"/>
    </row>
    <row r="217" spans="1:25" s="18" customFormat="1" x14ac:dyDescent="0.2">
      <c r="A217" s="49" t="s">
        <v>103</v>
      </c>
      <c r="B217" s="52"/>
      <c r="C217" s="49"/>
      <c r="D217" s="24">
        <v>16938019.300000001</v>
      </c>
      <c r="E217" s="24">
        <v>16951116.300000001</v>
      </c>
      <c r="F217" s="24">
        <v>1100652.4100000004</v>
      </c>
      <c r="G217" s="24">
        <v>13372778.029999992</v>
      </c>
      <c r="H217" s="24">
        <v>33313.58</v>
      </c>
      <c r="I217" s="24">
        <f t="shared" si="37"/>
        <v>13406091.609999992</v>
      </c>
      <c r="J217" s="24">
        <f t="shared" si="38"/>
        <v>3545024.6900000088</v>
      </c>
      <c r="K217" s="44">
        <f t="shared" si="39"/>
        <v>0.20913222629473721</v>
      </c>
      <c r="L217" s="44">
        <f t="shared" si="40"/>
        <v>-0.9350690308224715</v>
      </c>
      <c r="M217" s="44">
        <f t="shared" si="41"/>
        <v>-0.21109749981480622</v>
      </c>
      <c r="O217" s="66"/>
      <c r="P217" s="66"/>
      <c r="Q217" s="66"/>
      <c r="R217" s="69"/>
      <c r="S217" s="69"/>
      <c r="T217" s="69"/>
      <c r="U217" s="69"/>
      <c r="V217" s="69"/>
      <c r="W217" s="66"/>
      <c r="X217" s="66"/>
      <c r="Y217" s="66"/>
    </row>
    <row r="218" spans="1:25" s="18" customFormat="1" x14ac:dyDescent="0.2">
      <c r="A218" s="18" t="s">
        <v>104</v>
      </c>
      <c r="B218" s="51" t="s">
        <v>277</v>
      </c>
      <c r="C218" s="18" t="s">
        <v>278</v>
      </c>
      <c r="D218" s="19">
        <v>163800</v>
      </c>
      <c r="E218" s="19">
        <v>163800</v>
      </c>
      <c r="F218" s="19">
        <v>13650</v>
      </c>
      <c r="G218" s="19">
        <v>164739.01</v>
      </c>
      <c r="H218" s="19">
        <v>0</v>
      </c>
      <c r="I218" s="19">
        <f t="shared" si="37"/>
        <v>164739.01</v>
      </c>
      <c r="J218" s="19">
        <f t="shared" si="38"/>
        <v>-939.01000000000931</v>
      </c>
      <c r="K218" s="40">
        <f t="shared" si="39"/>
        <v>-5.7326617826618399E-3</v>
      </c>
      <c r="L218" s="40">
        <f t="shared" si="40"/>
        <v>-0.91666666666666663</v>
      </c>
      <c r="M218" s="40">
        <f t="shared" si="41"/>
        <v>5.7326617826618399E-3</v>
      </c>
      <c r="O218" s="66"/>
      <c r="P218" s="66"/>
      <c r="Q218" s="66"/>
      <c r="R218" s="69"/>
      <c r="S218" s="69"/>
      <c r="T218" s="69"/>
      <c r="U218" s="69"/>
      <c r="V218" s="69"/>
      <c r="W218" s="66"/>
      <c r="X218" s="66"/>
      <c r="Y218" s="66"/>
    </row>
    <row r="219" spans="1:25" s="18" customFormat="1" x14ac:dyDescent="0.2">
      <c r="B219" s="51" t="s">
        <v>16</v>
      </c>
      <c r="C219" s="18" t="s">
        <v>15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f t="shared" si="37"/>
        <v>0</v>
      </c>
      <c r="J219" s="19">
        <f t="shared" si="38"/>
        <v>0</v>
      </c>
      <c r="K219" s="40" t="str">
        <f t="shared" si="39"/>
        <v>NA</v>
      </c>
      <c r="L219" s="40" t="str">
        <f t="shared" si="40"/>
        <v>NA</v>
      </c>
      <c r="M219" s="40" t="str">
        <f t="shared" si="41"/>
        <v>NA</v>
      </c>
      <c r="O219" s="66"/>
      <c r="P219" s="66"/>
      <c r="Q219" s="66"/>
      <c r="R219" s="69"/>
      <c r="S219" s="69"/>
      <c r="T219" s="69"/>
      <c r="U219" s="69"/>
      <c r="V219" s="69"/>
      <c r="W219" s="66"/>
      <c r="X219" s="66"/>
      <c r="Y219" s="66"/>
    </row>
    <row r="220" spans="1:25" s="18" customFormat="1" x14ac:dyDescent="0.2">
      <c r="B220" s="51" t="s">
        <v>105</v>
      </c>
      <c r="C220" s="18" t="s">
        <v>106</v>
      </c>
      <c r="D220" s="19">
        <v>338494.31</v>
      </c>
      <c r="E220" s="19">
        <v>338494.31</v>
      </c>
      <c r="F220" s="19">
        <v>383737</v>
      </c>
      <c r="G220" s="19">
        <v>725528.73</v>
      </c>
      <c r="H220" s="19">
        <v>0</v>
      </c>
      <c r="I220" s="19">
        <f t="shared" si="37"/>
        <v>725528.73</v>
      </c>
      <c r="J220" s="19">
        <f t="shared" si="38"/>
        <v>-387034.42</v>
      </c>
      <c r="K220" s="40">
        <f t="shared" si="39"/>
        <v>-1.1434000766512145</v>
      </c>
      <c r="L220" s="40">
        <f t="shared" si="40"/>
        <v>0.13365864259284005</v>
      </c>
      <c r="M220" s="40">
        <f t="shared" si="41"/>
        <v>1.1434000766512145</v>
      </c>
      <c r="O220" s="66"/>
      <c r="P220" s="66"/>
      <c r="Q220" s="66"/>
      <c r="R220" s="69"/>
      <c r="S220" s="69"/>
      <c r="T220" s="69"/>
      <c r="U220" s="69"/>
      <c r="V220" s="69"/>
      <c r="W220" s="66"/>
      <c r="X220" s="66"/>
      <c r="Y220" s="66"/>
    </row>
    <row r="221" spans="1:25" s="18" customFormat="1" x14ac:dyDescent="0.2">
      <c r="B221" s="51" t="s">
        <v>279</v>
      </c>
      <c r="C221" s="18" t="s">
        <v>280</v>
      </c>
      <c r="D221" s="19">
        <v>2157299.3899999997</v>
      </c>
      <c r="E221" s="19">
        <v>2157299.3899999997</v>
      </c>
      <c r="F221" s="19">
        <v>173226.98</v>
      </c>
      <c r="G221" s="19">
        <v>2265662.5699999998</v>
      </c>
      <c r="H221" s="19">
        <v>0</v>
      </c>
      <c r="I221" s="19">
        <f t="shared" si="37"/>
        <v>2265662.5699999998</v>
      </c>
      <c r="J221" s="19">
        <f t="shared" si="38"/>
        <v>-108363.18000000017</v>
      </c>
      <c r="K221" s="40">
        <f t="shared" si="39"/>
        <v>-5.023094175166859E-2</v>
      </c>
      <c r="L221" s="40">
        <f t="shared" si="40"/>
        <v>-0.91970192880831436</v>
      </c>
      <c r="M221" s="40">
        <f t="shared" si="41"/>
        <v>5.023094175166859E-2</v>
      </c>
      <c r="O221" s="66"/>
      <c r="P221" s="66"/>
      <c r="Q221" s="66"/>
      <c r="R221" s="69"/>
      <c r="S221" s="69"/>
      <c r="T221" s="69"/>
      <c r="U221" s="69"/>
      <c r="V221" s="69"/>
      <c r="W221" s="66"/>
      <c r="X221" s="66"/>
      <c r="Y221" s="66"/>
    </row>
    <row r="222" spans="1:25" s="18" customFormat="1" x14ac:dyDescent="0.2">
      <c r="B222" s="51" t="s">
        <v>77</v>
      </c>
      <c r="C222" s="18" t="s">
        <v>78</v>
      </c>
      <c r="D222" s="19">
        <v>4573950.01</v>
      </c>
      <c r="E222" s="19">
        <v>4529682.43</v>
      </c>
      <c r="F222" s="19">
        <v>418855.14999999991</v>
      </c>
      <c r="G222" s="19">
        <v>4178373.9699999997</v>
      </c>
      <c r="H222" s="19">
        <v>5000</v>
      </c>
      <c r="I222" s="19">
        <f t="shared" si="37"/>
        <v>4183373.9699999997</v>
      </c>
      <c r="J222" s="19">
        <f t="shared" si="38"/>
        <v>346308.45999999996</v>
      </c>
      <c r="K222" s="40">
        <f t="shared" si="39"/>
        <v>7.6453143316715905E-2</v>
      </c>
      <c r="L222" s="40">
        <f t="shared" si="40"/>
        <v>-0.90753101205816766</v>
      </c>
      <c r="M222" s="40">
        <f t="shared" si="41"/>
        <v>-7.7556973458733178E-2</v>
      </c>
      <c r="O222" s="66"/>
      <c r="P222" s="66"/>
      <c r="Q222" s="66"/>
      <c r="R222" s="69"/>
      <c r="S222" s="69"/>
      <c r="T222" s="69"/>
      <c r="U222" s="69"/>
      <c r="V222" s="69"/>
      <c r="W222" s="66"/>
      <c r="X222" s="66"/>
      <c r="Y222" s="66"/>
    </row>
    <row r="223" spans="1:25" s="18" customFormat="1" x14ac:dyDescent="0.2">
      <c r="B223" s="51" t="s">
        <v>312</v>
      </c>
      <c r="C223" s="18" t="s">
        <v>313</v>
      </c>
      <c r="D223" s="19">
        <v>0</v>
      </c>
      <c r="E223" s="19">
        <v>0</v>
      </c>
      <c r="F223" s="19">
        <v>0</v>
      </c>
      <c r="G223" s="19">
        <v>0</v>
      </c>
      <c r="H223" s="19">
        <v>0</v>
      </c>
      <c r="I223" s="19">
        <f t="shared" si="37"/>
        <v>0</v>
      </c>
      <c r="J223" s="19">
        <f t="shared" si="38"/>
        <v>0</v>
      </c>
      <c r="K223" s="40" t="str">
        <f t="shared" si="39"/>
        <v>NA</v>
      </c>
      <c r="L223" s="40" t="str">
        <f t="shared" si="40"/>
        <v>NA</v>
      </c>
      <c r="M223" s="40" t="str">
        <f t="shared" si="41"/>
        <v>NA</v>
      </c>
      <c r="O223" s="66"/>
      <c r="P223" s="66"/>
      <c r="Q223" s="66"/>
      <c r="R223" s="69"/>
      <c r="S223" s="69"/>
      <c r="T223" s="69"/>
      <c r="U223" s="69"/>
      <c r="V223" s="69"/>
      <c r="W223" s="66"/>
      <c r="X223" s="66"/>
      <c r="Y223" s="66"/>
    </row>
    <row r="224" spans="1:25" s="18" customFormat="1" x14ac:dyDescent="0.2">
      <c r="B224" s="51" t="s">
        <v>111</v>
      </c>
      <c r="C224" s="18" t="s">
        <v>112</v>
      </c>
      <c r="D224" s="19">
        <v>0</v>
      </c>
      <c r="E224" s="19">
        <v>0</v>
      </c>
      <c r="F224" s="19">
        <v>0</v>
      </c>
      <c r="G224" s="19">
        <v>0</v>
      </c>
      <c r="H224" s="19">
        <v>0</v>
      </c>
      <c r="I224" s="19">
        <f t="shared" si="37"/>
        <v>0</v>
      </c>
      <c r="J224" s="19">
        <f t="shared" si="38"/>
        <v>0</v>
      </c>
      <c r="K224" s="40" t="str">
        <f t="shared" si="39"/>
        <v>NA</v>
      </c>
      <c r="L224" s="40" t="str">
        <f t="shared" si="40"/>
        <v>NA</v>
      </c>
      <c r="M224" s="40" t="str">
        <f t="shared" si="41"/>
        <v>NA</v>
      </c>
      <c r="O224" s="66"/>
      <c r="P224" s="66"/>
      <c r="Q224" s="66"/>
      <c r="R224" s="69"/>
      <c r="S224" s="69"/>
      <c r="T224" s="69"/>
      <c r="U224" s="69"/>
      <c r="V224" s="69"/>
      <c r="W224" s="66"/>
      <c r="X224" s="66"/>
      <c r="Y224" s="66"/>
    </row>
    <row r="225" spans="2:25" s="18" customFormat="1" x14ac:dyDescent="0.2">
      <c r="B225" s="51" t="s">
        <v>300</v>
      </c>
      <c r="C225" s="18" t="s">
        <v>301</v>
      </c>
      <c r="D225" s="19">
        <v>0</v>
      </c>
      <c r="E225" s="19">
        <v>0</v>
      </c>
      <c r="F225" s="19">
        <v>0</v>
      </c>
      <c r="G225" s="19">
        <v>0</v>
      </c>
      <c r="H225" s="19">
        <v>0</v>
      </c>
      <c r="I225" s="19">
        <f t="shared" si="37"/>
        <v>0</v>
      </c>
      <c r="J225" s="19">
        <f t="shared" si="38"/>
        <v>0</v>
      </c>
      <c r="K225" s="40" t="str">
        <f t="shared" si="39"/>
        <v>NA</v>
      </c>
      <c r="L225" s="40" t="str">
        <f t="shared" si="40"/>
        <v>NA</v>
      </c>
      <c r="M225" s="40" t="str">
        <f t="shared" si="41"/>
        <v>NA</v>
      </c>
      <c r="O225" s="66"/>
      <c r="P225" s="66"/>
      <c r="Q225" s="66"/>
      <c r="R225" s="69"/>
      <c r="S225" s="69"/>
      <c r="T225" s="69"/>
      <c r="U225" s="69"/>
      <c r="V225" s="69"/>
      <c r="W225" s="66"/>
      <c r="X225" s="66"/>
      <c r="Y225" s="66"/>
    </row>
    <row r="226" spans="2:25" s="18" customFormat="1" x14ac:dyDescent="0.2">
      <c r="B226" s="51" t="s">
        <v>27</v>
      </c>
      <c r="C226" s="18" t="s">
        <v>28</v>
      </c>
      <c r="D226" s="19">
        <v>818728.19</v>
      </c>
      <c r="E226" s="19">
        <v>818728.19</v>
      </c>
      <c r="F226" s="19">
        <v>54427.86</v>
      </c>
      <c r="G226" s="19">
        <v>522682.46</v>
      </c>
      <c r="H226" s="19">
        <v>0</v>
      </c>
      <c r="I226" s="19">
        <f t="shared" si="37"/>
        <v>522682.46</v>
      </c>
      <c r="J226" s="19">
        <f t="shared" si="38"/>
        <v>296045.72999999992</v>
      </c>
      <c r="K226" s="40">
        <f t="shared" si="39"/>
        <v>0.36159220314619916</v>
      </c>
      <c r="L226" s="40">
        <f t="shared" si="40"/>
        <v>-0.93352145356079652</v>
      </c>
      <c r="M226" s="40">
        <f t="shared" si="41"/>
        <v>-0.36159220314619916</v>
      </c>
      <c r="O226" s="66"/>
      <c r="P226" s="66"/>
      <c r="Q226" s="66"/>
      <c r="R226" s="69"/>
      <c r="S226" s="69"/>
      <c r="T226" s="69"/>
      <c r="U226" s="69"/>
      <c r="V226" s="69"/>
      <c r="W226" s="66"/>
      <c r="X226" s="66"/>
      <c r="Y226" s="66"/>
    </row>
    <row r="227" spans="2:25" s="18" customFormat="1" x14ac:dyDescent="0.2">
      <c r="B227" s="51" t="s">
        <v>91</v>
      </c>
      <c r="C227" s="18" t="s">
        <v>92</v>
      </c>
      <c r="D227" s="19">
        <v>1018356.45</v>
      </c>
      <c r="E227" s="19">
        <v>1018356.45</v>
      </c>
      <c r="F227" s="19">
        <v>45131.77</v>
      </c>
      <c r="G227" s="19">
        <v>674293.47</v>
      </c>
      <c r="H227" s="19">
        <v>0</v>
      </c>
      <c r="I227" s="19">
        <f t="shared" si="37"/>
        <v>674293.47</v>
      </c>
      <c r="J227" s="19">
        <f t="shared" si="38"/>
        <v>344062.98</v>
      </c>
      <c r="K227" s="40">
        <f t="shared" si="39"/>
        <v>0.3378610505191969</v>
      </c>
      <c r="L227" s="40">
        <f t="shared" si="40"/>
        <v>-0.95568175563674196</v>
      </c>
      <c r="M227" s="40">
        <f t="shared" si="41"/>
        <v>-0.3378610505191969</v>
      </c>
      <c r="O227" s="66"/>
      <c r="P227" s="66"/>
      <c r="Q227" s="66"/>
      <c r="R227" s="69"/>
      <c r="S227" s="69"/>
      <c r="T227" s="69"/>
      <c r="U227" s="69"/>
      <c r="V227" s="69"/>
      <c r="W227" s="66"/>
      <c r="X227" s="66"/>
      <c r="Y227" s="66"/>
    </row>
    <row r="228" spans="2:25" s="18" customFormat="1" x14ac:dyDescent="0.2">
      <c r="B228" s="51" t="s">
        <v>29</v>
      </c>
      <c r="C228" s="18" t="s">
        <v>30</v>
      </c>
      <c r="D228" s="19">
        <v>137714</v>
      </c>
      <c r="E228" s="19">
        <v>137714</v>
      </c>
      <c r="F228" s="19">
        <v>4768.75</v>
      </c>
      <c r="G228" s="19">
        <v>302768.75</v>
      </c>
      <c r="H228" s="19">
        <v>0</v>
      </c>
      <c r="I228" s="19">
        <f t="shared" si="37"/>
        <v>302768.75</v>
      </c>
      <c r="J228" s="19">
        <f t="shared" si="38"/>
        <v>-165054.75</v>
      </c>
      <c r="K228" s="40">
        <f t="shared" si="39"/>
        <v>-1.198532828906284</v>
      </c>
      <c r="L228" s="40">
        <f t="shared" si="40"/>
        <v>-0.96537207546073744</v>
      </c>
      <c r="M228" s="40">
        <f t="shared" si="41"/>
        <v>1.198532828906284</v>
      </c>
      <c r="O228" s="66"/>
      <c r="P228" s="66"/>
      <c r="Q228" s="66"/>
      <c r="R228" s="69"/>
      <c r="S228" s="69"/>
      <c r="T228" s="69"/>
      <c r="U228" s="69"/>
      <c r="V228" s="69"/>
      <c r="W228" s="66"/>
      <c r="X228" s="66"/>
      <c r="Y228" s="66"/>
    </row>
    <row r="229" spans="2:25" s="18" customFormat="1" x14ac:dyDescent="0.2">
      <c r="B229" s="51" t="s">
        <v>31</v>
      </c>
      <c r="C229" s="18" t="s">
        <v>32</v>
      </c>
      <c r="D229" s="19">
        <v>1529108</v>
      </c>
      <c r="E229" s="19">
        <v>1526108</v>
      </c>
      <c r="F229" s="19">
        <v>115552.88</v>
      </c>
      <c r="G229" s="19">
        <v>1352738.92</v>
      </c>
      <c r="H229" s="19">
        <v>0</v>
      </c>
      <c r="I229" s="19">
        <f t="shared" si="37"/>
        <v>1352738.92</v>
      </c>
      <c r="J229" s="19">
        <f t="shared" si="38"/>
        <v>173369.08000000007</v>
      </c>
      <c r="K229" s="40">
        <f t="shared" si="39"/>
        <v>0.1136021041761134</v>
      </c>
      <c r="L229" s="40">
        <f t="shared" si="40"/>
        <v>-0.92428263268392541</v>
      </c>
      <c r="M229" s="40">
        <f t="shared" si="41"/>
        <v>-0.1136021041761134</v>
      </c>
      <c r="O229" s="66"/>
      <c r="P229" s="66"/>
      <c r="Q229" s="66"/>
      <c r="R229" s="69"/>
      <c r="S229" s="69"/>
      <c r="T229" s="69"/>
      <c r="U229" s="69"/>
      <c r="V229" s="69"/>
      <c r="W229" s="66"/>
      <c r="X229" s="66"/>
      <c r="Y229" s="66"/>
    </row>
    <row r="230" spans="2:25" s="18" customFormat="1" x14ac:dyDescent="0.2">
      <c r="B230" s="51" t="s">
        <v>33</v>
      </c>
      <c r="C230" s="18" t="s">
        <v>34</v>
      </c>
      <c r="D230" s="19">
        <v>1756449</v>
      </c>
      <c r="E230" s="19">
        <v>1753449</v>
      </c>
      <c r="F230" s="19">
        <v>144780.33000000002</v>
      </c>
      <c r="G230" s="19">
        <v>1745950.8099999991</v>
      </c>
      <c r="H230" s="19">
        <v>0</v>
      </c>
      <c r="I230" s="19">
        <f t="shared" si="37"/>
        <v>1745950.8099999991</v>
      </c>
      <c r="J230" s="19">
        <f t="shared" si="38"/>
        <v>7498.1900000008754</v>
      </c>
      <c r="K230" s="40">
        <f t="shared" si="39"/>
        <v>4.2762521179691426E-3</v>
      </c>
      <c r="L230" s="40">
        <f t="shared" si="40"/>
        <v>-0.91743111433523294</v>
      </c>
      <c r="M230" s="40">
        <f t="shared" si="41"/>
        <v>-4.2762521179691426E-3</v>
      </c>
      <c r="O230" s="66"/>
      <c r="P230" s="66"/>
      <c r="Q230" s="66"/>
      <c r="R230" s="69"/>
      <c r="S230" s="69"/>
      <c r="T230" s="69"/>
      <c r="U230" s="69"/>
      <c r="V230" s="69"/>
      <c r="W230" s="66"/>
      <c r="X230" s="66"/>
      <c r="Y230" s="66"/>
    </row>
    <row r="231" spans="2:25" s="18" customFormat="1" x14ac:dyDescent="0.2">
      <c r="B231" s="51" t="s">
        <v>35</v>
      </c>
      <c r="C231" s="18" t="s">
        <v>36</v>
      </c>
      <c r="D231" s="19">
        <v>400</v>
      </c>
      <c r="E231" s="19">
        <v>400</v>
      </c>
      <c r="F231" s="19">
        <v>0</v>
      </c>
      <c r="G231" s="19">
        <v>0</v>
      </c>
      <c r="H231" s="19">
        <v>0</v>
      </c>
      <c r="I231" s="19">
        <f t="shared" si="37"/>
        <v>0</v>
      </c>
      <c r="J231" s="19">
        <f t="shared" si="38"/>
        <v>400</v>
      </c>
      <c r="K231" s="40">
        <f t="shared" si="39"/>
        <v>1</v>
      </c>
      <c r="L231" s="40">
        <f t="shared" si="40"/>
        <v>-1</v>
      </c>
      <c r="M231" s="40">
        <f t="shared" si="41"/>
        <v>-1</v>
      </c>
      <c r="O231" s="66"/>
      <c r="P231" s="66"/>
      <c r="Q231" s="66"/>
      <c r="R231" s="69"/>
      <c r="S231" s="69"/>
      <c r="T231" s="69"/>
      <c r="U231" s="69"/>
      <c r="V231" s="69"/>
      <c r="W231" s="66"/>
      <c r="X231" s="66"/>
      <c r="Y231" s="66"/>
    </row>
    <row r="232" spans="2:25" s="18" customFormat="1" x14ac:dyDescent="0.2">
      <c r="B232" s="51" t="s">
        <v>368</v>
      </c>
      <c r="C232" s="18" t="s">
        <v>369</v>
      </c>
      <c r="D232" s="19">
        <v>0</v>
      </c>
      <c r="E232" s="19">
        <v>0</v>
      </c>
      <c r="F232" s="19">
        <v>0</v>
      </c>
      <c r="G232" s="19">
        <v>0</v>
      </c>
      <c r="H232" s="19">
        <v>0</v>
      </c>
      <c r="I232" s="19">
        <f t="shared" si="37"/>
        <v>0</v>
      </c>
      <c r="J232" s="19">
        <f t="shared" si="38"/>
        <v>0</v>
      </c>
      <c r="K232" s="40" t="str">
        <f t="shared" si="39"/>
        <v>NA</v>
      </c>
      <c r="L232" s="40" t="str">
        <f t="shared" si="40"/>
        <v>NA</v>
      </c>
      <c r="M232" s="40" t="str">
        <f t="shared" si="41"/>
        <v>NA</v>
      </c>
      <c r="O232" s="66"/>
      <c r="P232" s="66"/>
      <c r="Q232" s="66"/>
      <c r="R232" s="69"/>
      <c r="S232" s="69"/>
      <c r="T232" s="69"/>
      <c r="U232" s="69"/>
      <c r="V232" s="69"/>
      <c r="W232" s="66"/>
      <c r="X232" s="66"/>
      <c r="Y232" s="66"/>
    </row>
    <row r="233" spans="2:25" s="18" customFormat="1" x14ac:dyDescent="0.2">
      <c r="B233" s="51" t="s">
        <v>39</v>
      </c>
      <c r="C233" s="18" t="s">
        <v>40</v>
      </c>
      <c r="D233" s="19">
        <v>265465</v>
      </c>
      <c r="E233" s="19">
        <v>265465</v>
      </c>
      <c r="F233" s="19">
        <v>38876.239999999969</v>
      </c>
      <c r="G233" s="19">
        <v>380209.32999999996</v>
      </c>
      <c r="H233" s="19">
        <v>0</v>
      </c>
      <c r="I233" s="19">
        <f t="shared" si="37"/>
        <v>380209.32999999996</v>
      </c>
      <c r="J233" s="19">
        <f t="shared" si="38"/>
        <v>-114744.32999999996</v>
      </c>
      <c r="K233" s="40">
        <f t="shared" si="39"/>
        <v>-0.43223901455935793</v>
      </c>
      <c r="L233" s="40">
        <f t="shared" si="40"/>
        <v>-0.85355417851694215</v>
      </c>
      <c r="M233" s="40">
        <f t="shared" si="41"/>
        <v>0.43223901455935793</v>
      </c>
      <c r="O233" s="66"/>
      <c r="P233" s="66"/>
      <c r="Q233" s="66"/>
      <c r="R233" s="69"/>
      <c r="S233" s="69"/>
      <c r="T233" s="69"/>
      <c r="U233" s="69"/>
      <c r="V233" s="69"/>
      <c r="W233" s="66"/>
      <c r="X233" s="66"/>
      <c r="Y233" s="66"/>
    </row>
    <row r="234" spans="2:25" s="18" customFormat="1" x14ac:dyDescent="0.2">
      <c r="B234" s="51" t="s">
        <v>41</v>
      </c>
      <c r="C234" s="18" t="s">
        <v>42</v>
      </c>
      <c r="D234" s="19">
        <v>663766</v>
      </c>
      <c r="E234" s="19">
        <v>575979</v>
      </c>
      <c r="F234" s="19">
        <v>2750</v>
      </c>
      <c r="G234" s="19">
        <v>277509.75</v>
      </c>
      <c r="H234" s="19">
        <v>122456.30000000002</v>
      </c>
      <c r="I234" s="19">
        <f t="shared" si="37"/>
        <v>399966.05000000005</v>
      </c>
      <c r="J234" s="19">
        <f t="shared" si="38"/>
        <v>176012.94999999995</v>
      </c>
      <c r="K234" s="40">
        <f t="shared" si="39"/>
        <v>0.3055891794666124</v>
      </c>
      <c r="L234" s="40">
        <f t="shared" si="40"/>
        <v>-0.99522552037487477</v>
      </c>
      <c r="M234" s="40">
        <f t="shared" si="41"/>
        <v>-0.51819467376414763</v>
      </c>
      <c r="O234" s="66"/>
      <c r="P234" s="66"/>
      <c r="Q234" s="66"/>
      <c r="R234" s="69"/>
      <c r="S234" s="69"/>
      <c r="T234" s="69"/>
      <c r="U234" s="69"/>
      <c r="V234" s="69"/>
      <c r="W234" s="66"/>
      <c r="X234" s="66"/>
      <c r="Y234" s="66"/>
    </row>
    <row r="235" spans="2:25" s="18" customFormat="1" x14ac:dyDescent="0.2">
      <c r="B235" s="51" t="s">
        <v>281</v>
      </c>
      <c r="C235" s="18" t="s">
        <v>450</v>
      </c>
      <c r="D235" s="19">
        <v>25500000</v>
      </c>
      <c r="E235" s="19">
        <v>25550000</v>
      </c>
      <c r="F235" s="19">
        <v>290665.63</v>
      </c>
      <c r="G235" s="19">
        <v>25300751.100000001</v>
      </c>
      <c r="H235" s="19">
        <v>198259.8</v>
      </c>
      <c r="I235" s="19">
        <f t="shared" si="37"/>
        <v>25499010.900000002</v>
      </c>
      <c r="J235" s="19">
        <f t="shared" si="38"/>
        <v>50989.099999997765</v>
      </c>
      <c r="K235" s="40">
        <f t="shared" si="39"/>
        <v>1.9956594911936503E-3</v>
      </c>
      <c r="L235" s="40">
        <f t="shared" si="40"/>
        <v>-0.98862365440313116</v>
      </c>
      <c r="M235" s="40">
        <f t="shared" si="41"/>
        <v>-9.7553385518590417E-3</v>
      </c>
      <c r="O235" s="66"/>
      <c r="P235" s="66"/>
      <c r="Q235" s="66"/>
      <c r="R235" s="69"/>
      <c r="S235" s="69"/>
      <c r="T235" s="69"/>
      <c r="U235" s="69"/>
      <c r="V235" s="69"/>
      <c r="W235" s="66"/>
      <c r="X235" s="66"/>
      <c r="Y235" s="66"/>
    </row>
    <row r="236" spans="2:25" s="18" customFormat="1" x14ac:dyDescent="0.2">
      <c r="B236" s="51" t="s">
        <v>265</v>
      </c>
      <c r="C236" s="18" t="s">
        <v>266</v>
      </c>
      <c r="D236" s="19">
        <v>0</v>
      </c>
      <c r="E236" s="19">
        <v>0</v>
      </c>
      <c r="F236" s="19">
        <v>0</v>
      </c>
      <c r="G236" s="19">
        <v>0</v>
      </c>
      <c r="H236" s="19">
        <v>0</v>
      </c>
      <c r="I236" s="19">
        <f t="shared" si="37"/>
        <v>0</v>
      </c>
      <c r="J236" s="19">
        <f t="shared" si="38"/>
        <v>0</v>
      </c>
      <c r="K236" s="40" t="str">
        <f t="shared" si="39"/>
        <v>NA</v>
      </c>
      <c r="L236" s="40" t="str">
        <f t="shared" si="40"/>
        <v>NA</v>
      </c>
      <c r="M236" s="40" t="str">
        <f t="shared" si="41"/>
        <v>NA</v>
      </c>
      <c r="O236" s="66"/>
      <c r="P236" s="66"/>
      <c r="Q236" s="66"/>
      <c r="R236" s="69"/>
      <c r="S236" s="69"/>
      <c r="T236" s="69"/>
      <c r="U236" s="69"/>
      <c r="V236" s="69"/>
      <c r="W236" s="66"/>
      <c r="X236" s="66"/>
      <c r="Y236" s="66"/>
    </row>
    <row r="237" spans="2:25" s="18" customFormat="1" x14ac:dyDescent="0.2">
      <c r="B237" s="51" t="s">
        <v>282</v>
      </c>
      <c r="C237" s="18" t="s">
        <v>283</v>
      </c>
      <c r="D237" s="19">
        <v>250000</v>
      </c>
      <c r="E237" s="19">
        <v>250000</v>
      </c>
      <c r="F237" s="19">
        <v>15273.75</v>
      </c>
      <c r="G237" s="19">
        <v>216742.25</v>
      </c>
      <c r="H237" s="19">
        <v>0</v>
      </c>
      <c r="I237" s="19">
        <f t="shared" si="37"/>
        <v>216742.25</v>
      </c>
      <c r="J237" s="19">
        <f t="shared" si="38"/>
        <v>33257.75</v>
      </c>
      <c r="K237" s="40">
        <f t="shared" si="39"/>
        <v>0.13303100000000001</v>
      </c>
      <c r="L237" s="40">
        <f t="shared" si="40"/>
        <v>-0.93890499999999999</v>
      </c>
      <c r="M237" s="40">
        <f t="shared" si="41"/>
        <v>-0.13303100000000001</v>
      </c>
      <c r="O237" s="66"/>
      <c r="P237" s="66"/>
      <c r="Q237" s="66"/>
      <c r="R237" s="69"/>
      <c r="S237" s="69"/>
      <c r="T237" s="69"/>
      <c r="U237" s="69"/>
      <c r="V237" s="69"/>
      <c r="W237" s="66"/>
      <c r="X237" s="66"/>
      <c r="Y237" s="66"/>
    </row>
    <row r="238" spans="2:25" s="18" customFormat="1" x14ac:dyDescent="0.2">
      <c r="B238" s="51" t="s">
        <v>412</v>
      </c>
      <c r="C238" s="18" t="s">
        <v>413</v>
      </c>
      <c r="D238" s="19">
        <v>0</v>
      </c>
      <c r="E238" s="19">
        <v>114295.02</v>
      </c>
      <c r="F238" s="19">
        <v>3991.49</v>
      </c>
      <c r="G238" s="19">
        <v>77321.33</v>
      </c>
      <c r="H238" s="19">
        <v>0</v>
      </c>
      <c r="I238" s="19">
        <f t="shared" si="37"/>
        <v>77321.33</v>
      </c>
      <c r="J238" s="19">
        <f t="shared" si="38"/>
        <v>36973.69</v>
      </c>
      <c r="K238" s="40">
        <f t="shared" si="39"/>
        <v>0.3234934470460743</v>
      </c>
      <c r="L238" s="40">
        <f t="shared" si="40"/>
        <v>-0.96507730608035236</v>
      </c>
      <c r="M238" s="40">
        <f t="shared" si="41"/>
        <v>-0.32349344704607436</v>
      </c>
      <c r="O238" s="66"/>
      <c r="P238" s="66"/>
      <c r="Q238" s="66"/>
      <c r="R238" s="69"/>
      <c r="S238" s="69"/>
      <c r="T238" s="69"/>
      <c r="U238" s="69"/>
      <c r="V238" s="69"/>
      <c r="W238" s="66"/>
      <c r="X238" s="66"/>
      <c r="Y238" s="66"/>
    </row>
    <row r="239" spans="2:25" s="18" customFormat="1" x14ac:dyDescent="0.2">
      <c r="B239" s="51" t="s">
        <v>267</v>
      </c>
      <c r="C239" s="18" t="s">
        <v>268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f t="shared" si="37"/>
        <v>0</v>
      </c>
      <c r="J239" s="19">
        <f t="shared" si="38"/>
        <v>0</v>
      </c>
      <c r="K239" s="40" t="str">
        <f t="shared" si="39"/>
        <v>NA</v>
      </c>
      <c r="L239" s="40" t="str">
        <f t="shared" si="40"/>
        <v>NA</v>
      </c>
      <c r="M239" s="40" t="str">
        <f t="shared" si="41"/>
        <v>NA</v>
      </c>
      <c r="O239" s="66"/>
      <c r="P239" s="66"/>
      <c r="Q239" s="66"/>
      <c r="R239" s="69"/>
      <c r="S239" s="69"/>
      <c r="T239" s="69"/>
      <c r="U239" s="69"/>
      <c r="V239" s="69"/>
      <c r="W239" s="66"/>
      <c r="X239" s="66"/>
      <c r="Y239" s="66"/>
    </row>
    <row r="240" spans="2:25" s="18" customFormat="1" x14ac:dyDescent="0.2">
      <c r="B240" s="51" t="s">
        <v>284</v>
      </c>
      <c r="C240" s="18" t="s">
        <v>285</v>
      </c>
      <c r="D240" s="19">
        <v>1710</v>
      </c>
      <c r="E240" s="19">
        <v>1710</v>
      </c>
      <c r="F240" s="19">
        <v>0</v>
      </c>
      <c r="G240" s="19">
        <v>0</v>
      </c>
      <c r="H240" s="19">
        <v>0</v>
      </c>
      <c r="I240" s="19">
        <f t="shared" si="37"/>
        <v>0</v>
      </c>
      <c r="J240" s="19">
        <f t="shared" si="38"/>
        <v>1710</v>
      </c>
      <c r="K240" s="40">
        <f t="shared" si="39"/>
        <v>1</v>
      </c>
      <c r="L240" s="40">
        <f t="shared" si="40"/>
        <v>-1</v>
      </c>
      <c r="M240" s="40">
        <f t="shared" si="41"/>
        <v>-1</v>
      </c>
      <c r="O240" s="66"/>
      <c r="P240" s="66"/>
      <c r="Q240" s="66"/>
      <c r="R240" s="69"/>
      <c r="S240" s="69"/>
      <c r="T240" s="69"/>
      <c r="U240" s="69"/>
      <c r="V240" s="69"/>
      <c r="W240" s="66"/>
      <c r="X240" s="66"/>
      <c r="Y240" s="66"/>
    </row>
    <row r="241" spans="2:25" s="18" customFormat="1" x14ac:dyDescent="0.2">
      <c r="B241" s="51" t="s">
        <v>45</v>
      </c>
      <c r="C241" s="18" t="s">
        <v>46</v>
      </c>
      <c r="D241" s="19">
        <v>1829</v>
      </c>
      <c r="E241" s="19">
        <v>829</v>
      </c>
      <c r="F241" s="19">
        <v>10.51</v>
      </c>
      <c r="G241" s="19">
        <v>112.31</v>
      </c>
      <c r="H241" s="19">
        <v>0</v>
      </c>
      <c r="I241" s="19">
        <f t="shared" si="37"/>
        <v>112.31</v>
      </c>
      <c r="J241" s="19">
        <f t="shared" si="38"/>
        <v>716.69</v>
      </c>
      <c r="K241" s="40">
        <f t="shared" si="39"/>
        <v>0.86452352231604346</v>
      </c>
      <c r="L241" s="40">
        <f t="shared" si="40"/>
        <v>-0.98732207478890233</v>
      </c>
      <c r="M241" s="40">
        <f t="shared" si="41"/>
        <v>-0.86452352231604346</v>
      </c>
      <c r="O241" s="66"/>
      <c r="P241" s="66"/>
      <c r="Q241" s="66"/>
      <c r="R241" s="69"/>
      <c r="S241" s="69"/>
      <c r="T241" s="69"/>
      <c r="U241" s="69"/>
      <c r="V241" s="69"/>
      <c r="W241" s="66"/>
      <c r="X241" s="66"/>
      <c r="Y241" s="66"/>
    </row>
    <row r="242" spans="2:25" s="18" customFormat="1" x14ac:dyDescent="0.2">
      <c r="B242" s="51" t="s">
        <v>47</v>
      </c>
      <c r="C242" s="18" t="s">
        <v>48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f t="shared" si="37"/>
        <v>0</v>
      </c>
      <c r="J242" s="19">
        <f t="shared" si="38"/>
        <v>0</v>
      </c>
      <c r="K242" s="40" t="str">
        <f t="shared" si="39"/>
        <v>NA</v>
      </c>
      <c r="L242" s="40" t="str">
        <f t="shared" si="40"/>
        <v>NA</v>
      </c>
      <c r="M242" s="40" t="str">
        <f t="shared" si="41"/>
        <v>NA</v>
      </c>
      <c r="O242" s="66"/>
      <c r="P242" s="66"/>
      <c r="Q242" s="66"/>
      <c r="R242" s="69"/>
      <c r="S242" s="69"/>
      <c r="T242" s="69"/>
      <c r="U242" s="69"/>
      <c r="V242" s="69"/>
      <c r="W242" s="66"/>
      <c r="X242" s="66"/>
      <c r="Y242" s="66"/>
    </row>
    <row r="243" spans="2:25" s="18" customFormat="1" x14ac:dyDescent="0.2">
      <c r="B243" s="51" t="s">
        <v>49</v>
      </c>
      <c r="C243" s="18" t="s">
        <v>50</v>
      </c>
      <c r="D243" s="19">
        <v>29249</v>
      </c>
      <c r="E243" s="19">
        <v>29249</v>
      </c>
      <c r="F243" s="19">
        <v>1745.33</v>
      </c>
      <c r="G243" s="19">
        <v>5625.4</v>
      </c>
      <c r="H243" s="19">
        <v>0</v>
      </c>
      <c r="I243" s="19">
        <f t="shared" si="37"/>
        <v>5625.4</v>
      </c>
      <c r="J243" s="19">
        <f t="shared" si="38"/>
        <v>23623.599999999999</v>
      </c>
      <c r="K243" s="40">
        <f t="shared" si="39"/>
        <v>0.80767205716434742</v>
      </c>
      <c r="L243" s="40">
        <f t="shared" si="40"/>
        <v>-0.94032855824130734</v>
      </c>
      <c r="M243" s="40">
        <f t="shared" si="41"/>
        <v>-0.80767205716434742</v>
      </c>
      <c r="O243" s="66"/>
      <c r="P243" s="66"/>
      <c r="Q243" s="66"/>
      <c r="R243" s="69"/>
      <c r="S243" s="69"/>
      <c r="T243" s="69"/>
      <c r="U243" s="69"/>
      <c r="V243" s="69"/>
      <c r="W243" s="66"/>
      <c r="X243" s="66"/>
      <c r="Y243" s="66"/>
    </row>
    <row r="244" spans="2:25" s="18" customFormat="1" x14ac:dyDescent="0.2">
      <c r="B244" s="51" t="s">
        <v>459</v>
      </c>
      <c r="C244" s="18" t="s">
        <v>460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f t="shared" si="37"/>
        <v>0</v>
      </c>
      <c r="J244" s="19">
        <f t="shared" si="38"/>
        <v>0</v>
      </c>
      <c r="K244" s="40" t="str">
        <f t="shared" si="39"/>
        <v>NA</v>
      </c>
      <c r="L244" s="40" t="str">
        <f t="shared" si="40"/>
        <v>NA</v>
      </c>
      <c r="M244" s="40" t="str">
        <f t="shared" si="41"/>
        <v>NA</v>
      </c>
      <c r="O244" s="66"/>
      <c r="P244" s="66"/>
      <c r="Q244" s="66"/>
      <c r="R244" s="69"/>
      <c r="S244" s="69"/>
      <c r="T244" s="69"/>
      <c r="U244" s="69"/>
      <c r="V244" s="69"/>
      <c r="W244" s="66"/>
      <c r="X244" s="66"/>
      <c r="Y244" s="66"/>
    </row>
    <row r="245" spans="2:25" s="18" customFormat="1" x14ac:dyDescent="0.2">
      <c r="B245" s="51" t="s">
        <v>461</v>
      </c>
      <c r="C245" s="18" t="s">
        <v>462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f t="shared" si="37"/>
        <v>0</v>
      </c>
      <c r="J245" s="19">
        <f t="shared" si="38"/>
        <v>0</v>
      </c>
      <c r="K245" s="40" t="str">
        <f t="shared" si="39"/>
        <v>NA</v>
      </c>
      <c r="L245" s="40" t="str">
        <f t="shared" si="40"/>
        <v>NA</v>
      </c>
      <c r="M245" s="40" t="str">
        <f t="shared" si="41"/>
        <v>NA</v>
      </c>
      <c r="O245" s="66"/>
      <c r="P245" s="66"/>
      <c r="Q245" s="66"/>
      <c r="R245" s="69"/>
      <c r="S245" s="69"/>
      <c r="T245" s="69"/>
      <c r="U245" s="69"/>
      <c r="V245" s="69"/>
      <c r="W245" s="66"/>
      <c r="X245" s="66"/>
      <c r="Y245" s="66"/>
    </row>
    <row r="246" spans="2:25" s="18" customFormat="1" x14ac:dyDescent="0.2">
      <c r="B246" s="51" t="s">
        <v>286</v>
      </c>
      <c r="C246" s="18" t="s">
        <v>287</v>
      </c>
      <c r="D246" s="19">
        <v>6799</v>
      </c>
      <c r="E246" s="19">
        <v>6799</v>
      </c>
      <c r="F246" s="19">
        <v>1331.43</v>
      </c>
      <c r="G246" s="19">
        <v>2418.7199999999998</v>
      </c>
      <c r="H246" s="19">
        <v>0</v>
      </c>
      <c r="I246" s="19">
        <f t="shared" si="37"/>
        <v>2418.7199999999998</v>
      </c>
      <c r="J246" s="19">
        <f t="shared" si="38"/>
        <v>4380.2800000000007</v>
      </c>
      <c r="K246" s="40">
        <f t="shared" si="39"/>
        <v>0.64425356670098555</v>
      </c>
      <c r="L246" s="40">
        <f t="shared" si="40"/>
        <v>-0.80417267245183111</v>
      </c>
      <c r="M246" s="40">
        <f t="shared" si="41"/>
        <v>-0.64425356670098555</v>
      </c>
      <c r="O246" s="66"/>
      <c r="P246" s="66"/>
      <c r="Q246" s="66"/>
      <c r="R246" s="69"/>
      <c r="S246" s="69"/>
      <c r="T246" s="69"/>
      <c r="U246" s="69"/>
      <c r="V246" s="69"/>
      <c r="W246" s="66"/>
      <c r="X246" s="66"/>
      <c r="Y246" s="66"/>
    </row>
    <row r="247" spans="2:25" s="18" customFormat="1" x14ac:dyDescent="0.2">
      <c r="B247" s="51" t="s">
        <v>463</v>
      </c>
      <c r="C247" s="18" t="s">
        <v>464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f t="shared" si="37"/>
        <v>0</v>
      </c>
      <c r="J247" s="19">
        <f t="shared" si="38"/>
        <v>0</v>
      </c>
      <c r="K247" s="40" t="str">
        <f t="shared" si="39"/>
        <v>NA</v>
      </c>
      <c r="L247" s="40" t="str">
        <f t="shared" si="40"/>
        <v>NA</v>
      </c>
      <c r="M247" s="40" t="str">
        <f t="shared" si="41"/>
        <v>NA</v>
      </c>
      <c r="O247" s="66"/>
      <c r="P247" s="66"/>
      <c r="Q247" s="66"/>
      <c r="R247" s="69"/>
      <c r="S247" s="69"/>
      <c r="T247" s="69"/>
      <c r="U247" s="69"/>
      <c r="V247" s="69"/>
      <c r="W247" s="66"/>
      <c r="X247" s="66"/>
      <c r="Y247" s="66"/>
    </row>
    <row r="248" spans="2:25" s="18" customFormat="1" x14ac:dyDescent="0.2">
      <c r="B248" s="51" t="s">
        <v>288</v>
      </c>
      <c r="C248" s="18" t="s">
        <v>289</v>
      </c>
      <c r="D248" s="19">
        <v>6799</v>
      </c>
      <c r="E248" s="19">
        <v>6799</v>
      </c>
      <c r="F248" s="19">
        <v>0</v>
      </c>
      <c r="G248" s="19">
        <v>0</v>
      </c>
      <c r="H248" s="19">
        <v>0</v>
      </c>
      <c r="I248" s="19">
        <f t="shared" si="37"/>
        <v>0</v>
      </c>
      <c r="J248" s="19">
        <f t="shared" si="38"/>
        <v>6799</v>
      </c>
      <c r="K248" s="40">
        <f t="shared" si="39"/>
        <v>1</v>
      </c>
      <c r="L248" s="40">
        <f t="shared" si="40"/>
        <v>-1</v>
      </c>
      <c r="M248" s="40">
        <f t="shared" si="41"/>
        <v>-1</v>
      </c>
      <c r="O248" s="66"/>
      <c r="P248" s="66"/>
      <c r="Q248" s="66"/>
      <c r="R248" s="69"/>
      <c r="S248" s="69"/>
      <c r="T248" s="69"/>
      <c r="U248" s="69"/>
      <c r="V248" s="69"/>
      <c r="W248" s="66"/>
      <c r="X248" s="66"/>
      <c r="Y248" s="66"/>
    </row>
    <row r="249" spans="2:25" s="18" customFormat="1" x14ac:dyDescent="0.2">
      <c r="B249" s="51" t="s">
        <v>465</v>
      </c>
      <c r="C249" s="18" t="s">
        <v>466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f t="shared" si="37"/>
        <v>0</v>
      </c>
      <c r="J249" s="19">
        <f t="shared" si="38"/>
        <v>0</v>
      </c>
      <c r="K249" s="40" t="str">
        <f t="shared" si="39"/>
        <v>NA</v>
      </c>
      <c r="L249" s="40" t="str">
        <f t="shared" si="40"/>
        <v>NA</v>
      </c>
      <c r="M249" s="40" t="str">
        <f t="shared" si="41"/>
        <v>NA</v>
      </c>
      <c r="O249" s="66"/>
      <c r="P249" s="66"/>
      <c r="Q249" s="66"/>
      <c r="R249" s="69"/>
      <c r="S249" s="69"/>
      <c r="T249" s="69"/>
      <c r="U249" s="69"/>
      <c r="V249" s="69"/>
      <c r="W249" s="66"/>
      <c r="X249" s="66"/>
      <c r="Y249" s="66"/>
    </row>
    <row r="250" spans="2:25" s="18" customFormat="1" x14ac:dyDescent="0.2">
      <c r="B250" s="51" t="s">
        <v>290</v>
      </c>
      <c r="C250" s="18" t="s">
        <v>291</v>
      </c>
      <c r="D250" s="19">
        <v>6799</v>
      </c>
      <c r="E250" s="19">
        <v>6799</v>
      </c>
      <c r="F250" s="19">
        <v>0</v>
      </c>
      <c r="G250" s="19">
        <v>1952.4</v>
      </c>
      <c r="H250" s="19">
        <v>0</v>
      </c>
      <c r="I250" s="19">
        <f t="shared" si="37"/>
        <v>1952.4</v>
      </c>
      <c r="J250" s="19">
        <f t="shared" si="38"/>
        <v>4846.6000000000004</v>
      </c>
      <c r="K250" s="40">
        <f t="shared" si="39"/>
        <v>0.71284012354758053</v>
      </c>
      <c r="L250" s="40">
        <f t="shared" si="40"/>
        <v>-1</v>
      </c>
      <c r="M250" s="40">
        <f t="shared" si="41"/>
        <v>-0.71284012354758053</v>
      </c>
      <c r="O250" s="66"/>
      <c r="P250" s="66"/>
      <c r="Q250" s="66"/>
      <c r="R250" s="69"/>
      <c r="S250" s="69"/>
      <c r="T250" s="69"/>
      <c r="U250" s="69"/>
      <c r="V250" s="69"/>
      <c r="W250" s="66"/>
      <c r="X250" s="66"/>
      <c r="Y250" s="66"/>
    </row>
    <row r="251" spans="2:25" s="18" customFormat="1" x14ac:dyDescent="0.2">
      <c r="B251" s="51" t="s">
        <v>292</v>
      </c>
      <c r="C251" s="18" t="s">
        <v>293</v>
      </c>
      <c r="D251" s="19">
        <v>6799</v>
      </c>
      <c r="E251" s="19">
        <v>6799</v>
      </c>
      <c r="F251" s="19">
        <v>0</v>
      </c>
      <c r="G251" s="19">
        <v>3255.87</v>
      </c>
      <c r="H251" s="19">
        <v>0</v>
      </c>
      <c r="I251" s="19">
        <f t="shared" si="37"/>
        <v>3255.87</v>
      </c>
      <c r="J251" s="19">
        <f t="shared" si="38"/>
        <v>3543.13</v>
      </c>
      <c r="K251" s="40">
        <f t="shared" si="39"/>
        <v>0.52112516546550969</v>
      </c>
      <c r="L251" s="40">
        <f t="shared" si="40"/>
        <v>-1</v>
      </c>
      <c r="M251" s="40">
        <f t="shared" si="41"/>
        <v>-0.52112516546550969</v>
      </c>
      <c r="O251" s="66"/>
      <c r="P251" s="66"/>
      <c r="Q251" s="66"/>
      <c r="R251" s="69"/>
      <c r="S251" s="69"/>
      <c r="T251" s="69"/>
      <c r="U251" s="69"/>
      <c r="V251" s="69"/>
      <c r="W251" s="66"/>
      <c r="X251" s="66"/>
      <c r="Y251" s="66"/>
    </row>
    <row r="252" spans="2:25" s="18" customFormat="1" x14ac:dyDescent="0.2">
      <c r="B252" s="51" t="s">
        <v>294</v>
      </c>
      <c r="C252" s="18" t="s">
        <v>295</v>
      </c>
      <c r="D252" s="19">
        <v>6799</v>
      </c>
      <c r="E252" s="19">
        <v>6799</v>
      </c>
      <c r="F252" s="19">
        <v>562.17999999999995</v>
      </c>
      <c r="G252" s="19">
        <v>4151.05</v>
      </c>
      <c r="H252" s="19">
        <v>0</v>
      </c>
      <c r="I252" s="19">
        <f t="shared" si="37"/>
        <v>4151.05</v>
      </c>
      <c r="J252" s="19">
        <f t="shared" si="38"/>
        <v>2647.95</v>
      </c>
      <c r="K252" s="40">
        <f t="shared" si="39"/>
        <v>0.38946168554199145</v>
      </c>
      <c r="L252" s="40">
        <f t="shared" si="40"/>
        <v>-0.91731431092807758</v>
      </c>
      <c r="M252" s="40">
        <f t="shared" si="41"/>
        <v>-0.38946168554199145</v>
      </c>
      <c r="O252" s="66"/>
      <c r="P252" s="66"/>
      <c r="Q252" s="66"/>
      <c r="R252" s="69"/>
      <c r="S252" s="69"/>
      <c r="T252" s="69"/>
      <c r="U252" s="69"/>
      <c r="V252" s="69"/>
      <c r="W252" s="66"/>
      <c r="X252" s="66"/>
      <c r="Y252" s="66"/>
    </row>
    <row r="253" spans="2:25" s="18" customFormat="1" x14ac:dyDescent="0.2">
      <c r="B253" s="51" t="s">
        <v>364</v>
      </c>
      <c r="C253" s="18" t="s">
        <v>365</v>
      </c>
      <c r="D253" s="19">
        <v>6799</v>
      </c>
      <c r="E253" s="19">
        <v>6799</v>
      </c>
      <c r="F253" s="19">
        <v>2022.71</v>
      </c>
      <c r="G253" s="19">
        <v>2022.71</v>
      </c>
      <c r="H253" s="19">
        <v>0</v>
      </c>
      <c r="I253" s="19">
        <f t="shared" si="37"/>
        <v>2022.71</v>
      </c>
      <c r="J253" s="19">
        <f t="shared" si="38"/>
        <v>4776.29</v>
      </c>
      <c r="K253" s="40">
        <f t="shared" si="39"/>
        <v>0.70249889689660239</v>
      </c>
      <c r="L253" s="40">
        <f t="shared" si="40"/>
        <v>-0.70249889689660239</v>
      </c>
      <c r="M253" s="40">
        <f t="shared" si="41"/>
        <v>-0.70249889689660239</v>
      </c>
      <c r="O253" s="66"/>
      <c r="P253" s="66"/>
      <c r="Q253" s="66"/>
      <c r="R253" s="69"/>
      <c r="S253" s="69"/>
      <c r="T253" s="69"/>
      <c r="U253" s="69"/>
      <c r="V253" s="69"/>
      <c r="W253" s="66"/>
      <c r="X253" s="66"/>
      <c r="Y253" s="66"/>
    </row>
    <row r="254" spans="2:25" s="18" customFormat="1" x14ac:dyDescent="0.2">
      <c r="B254" s="51" t="s">
        <v>366</v>
      </c>
      <c r="C254" s="18" t="s">
        <v>367</v>
      </c>
      <c r="D254" s="19">
        <v>6799</v>
      </c>
      <c r="E254" s="19">
        <v>6799</v>
      </c>
      <c r="F254" s="19">
        <v>1911.29</v>
      </c>
      <c r="G254" s="19">
        <v>4829.62</v>
      </c>
      <c r="H254" s="19">
        <v>0</v>
      </c>
      <c r="I254" s="19">
        <f t="shared" si="37"/>
        <v>4829.62</v>
      </c>
      <c r="J254" s="19">
        <f t="shared" si="38"/>
        <v>1969.38</v>
      </c>
      <c r="K254" s="40">
        <f t="shared" si="39"/>
        <v>0.28965730254449185</v>
      </c>
      <c r="L254" s="40">
        <f t="shared" si="40"/>
        <v>-0.71888660097073098</v>
      </c>
      <c r="M254" s="40">
        <f t="shared" si="41"/>
        <v>-0.28965730254449185</v>
      </c>
      <c r="O254" s="66"/>
      <c r="P254" s="66"/>
      <c r="Q254" s="66"/>
      <c r="R254" s="69"/>
      <c r="S254" s="69"/>
      <c r="T254" s="69"/>
      <c r="U254" s="69"/>
      <c r="V254" s="69"/>
      <c r="W254" s="66"/>
      <c r="X254" s="66"/>
      <c r="Y254" s="66"/>
    </row>
    <row r="255" spans="2:25" s="18" customFormat="1" x14ac:dyDescent="0.2">
      <c r="B255" s="51" t="s">
        <v>296</v>
      </c>
      <c r="C255" s="18" t="s">
        <v>297</v>
      </c>
      <c r="D255" s="19">
        <v>21249</v>
      </c>
      <c r="E255" s="19">
        <v>21249</v>
      </c>
      <c r="F255" s="19">
        <v>28</v>
      </c>
      <c r="G255" s="19">
        <v>28</v>
      </c>
      <c r="H255" s="19">
        <v>0</v>
      </c>
      <c r="I255" s="19">
        <f t="shared" si="37"/>
        <v>28</v>
      </c>
      <c r="J255" s="19">
        <f t="shared" si="38"/>
        <v>21221</v>
      </c>
      <c r="K255" s="40">
        <f t="shared" si="39"/>
        <v>0.99868229093133798</v>
      </c>
      <c r="L255" s="40">
        <f t="shared" si="40"/>
        <v>-0.99868229093133798</v>
      </c>
      <c r="M255" s="40">
        <f t="shared" si="41"/>
        <v>-0.99868229093133798</v>
      </c>
      <c r="O255" s="66"/>
      <c r="P255" s="66"/>
      <c r="Q255" s="66"/>
      <c r="R255" s="69"/>
      <c r="S255" s="69"/>
      <c r="T255" s="69"/>
      <c r="U255" s="69"/>
      <c r="V255" s="69"/>
      <c r="W255" s="66"/>
      <c r="X255" s="66"/>
      <c r="Y255" s="66"/>
    </row>
    <row r="256" spans="2:25" s="18" customFormat="1" x14ac:dyDescent="0.2">
      <c r="B256" s="51" t="s">
        <v>53</v>
      </c>
      <c r="C256" s="18" t="s">
        <v>54</v>
      </c>
      <c r="D256" s="19">
        <v>98183</v>
      </c>
      <c r="E256" s="19">
        <v>88683</v>
      </c>
      <c r="F256" s="19">
        <v>6542.2199999999993</v>
      </c>
      <c r="G256" s="19">
        <v>65893.070000000007</v>
      </c>
      <c r="H256" s="19">
        <v>7304.74</v>
      </c>
      <c r="I256" s="19">
        <f t="shared" si="37"/>
        <v>73197.810000000012</v>
      </c>
      <c r="J256" s="19">
        <f t="shared" si="38"/>
        <v>15485.189999999988</v>
      </c>
      <c r="K256" s="40">
        <f t="shared" si="39"/>
        <v>0.17461283447785919</v>
      </c>
      <c r="L256" s="40">
        <f t="shared" si="40"/>
        <v>-0.9262291532762762</v>
      </c>
      <c r="M256" s="40">
        <f t="shared" si="41"/>
        <v>-0.25698194693458715</v>
      </c>
      <c r="O256" s="66"/>
      <c r="P256" s="66"/>
      <c r="Q256" s="66"/>
      <c r="R256" s="69"/>
      <c r="S256" s="69"/>
      <c r="T256" s="69"/>
      <c r="U256" s="69"/>
      <c r="V256" s="69"/>
      <c r="W256" s="66"/>
      <c r="X256" s="66"/>
      <c r="Y256" s="66"/>
    </row>
    <row r="257" spans="1:25" s="18" customFormat="1" x14ac:dyDescent="0.2">
      <c r="B257" s="51" t="s">
        <v>55</v>
      </c>
      <c r="C257" s="18" t="s">
        <v>56</v>
      </c>
      <c r="D257" s="19">
        <v>0</v>
      </c>
      <c r="E257" s="19">
        <v>9000</v>
      </c>
      <c r="F257" s="19">
        <v>1652.06</v>
      </c>
      <c r="G257" s="19">
        <v>2143.1</v>
      </c>
      <c r="H257" s="19">
        <v>0</v>
      </c>
      <c r="I257" s="19">
        <f t="shared" si="37"/>
        <v>2143.1</v>
      </c>
      <c r="J257" s="19">
        <f t="shared" si="38"/>
        <v>6856.9</v>
      </c>
      <c r="K257" s="40">
        <f t="shared" si="39"/>
        <v>0.76187777777777776</v>
      </c>
      <c r="L257" s="40">
        <f t="shared" si="40"/>
        <v>-0.81643777777777782</v>
      </c>
      <c r="M257" s="40">
        <f t="shared" si="41"/>
        <v>-0.76187777777777776</v>
      </c>
      <c r="O257" s="66"/>
      <c r="P257" s="66"/>
      <c r="Q257" s="66"/>
      <c r="R257" s="69"/>
      <c r="S257" s="69"/>
      <c r="T257" s="69"/>
      <c r="U257" s="69"/>
      <c r="V257" s="69"/>
      <c r="W257" s="66"/>
      <c r="X257" s="66"/>
      <c r="Y257" s="66"/>
    </row>
    <row r="258" spans="1:25" s="18" customFormat="1" x14ac:dyDescent="0.2">
      <c r="B258" s="51" t="s">
        <v>57</v>
      </c>
      <c r="C258" s="18" t="s">
        <v>58</v>
      </c>
      <c r="D258" s="19">
        <v>1534</v>
      </c>
      <c r="E258" s="19">
        <v>1534</v>
      </c>
      <c r="F258" s="19">
        <v>0</v>
      </c>
      <c r="G258" s="19">
        <v>0</v>
      </c>
      <c r="H258" s="19">
        <v>1</v>
      </c>
      <c r="I258" s="19">
        <f t="shared" si="37"/>
        <v>1</v>
      </c>
      <c r="J258" s="19">
        <f t="shared" si="38"/>
        <v>1533</v>
      </c>
      <c r="K258" s="40">
        <f t="shared" si="39"/>
        <v>0.999348109517601</v>
      </c>
      <c r="L258" s="40">
        <f t="shared" si="40"/>
        <v>-1</v>
      </c>
      <c r="M258" s="40">
        <f t="shared" si="41"/>
        <v>-1</v>
      </c>
      <c r="O258" s="66"/>
      <c r="P258" s="66"/>
      <c r="Q258" s="66"/>
      <c r="R258" s="69"/>
      <c r="S258" s="69"/>
      <c r="T258" s="69"/>
      <c r="U258" s="69"/>
      <c r="V258" s="69"/>
      <c r="W258" s="66"/>
      <c r="X258" s="66"/>
      <c r="Y258" s="66"/>
    </row>
    <row r="259" spans="1:25" s="18" customFormat="1" x14ac:dyDescent="0.2">
      <c r="B259" s="51" t="s">
        <v>59</v>
      </c>
      <c r="C259" s="18" t="s">
        <v>60</v>
      </c>
      <c r="D259" s="19">
        <v>0</v>
      </c>
      <c r="E259" s="19">
        <v>35950</v>
      </c>
      <c r="F259" s="19">
        <v>854.9</v>
      </c>
      <c r="G259" s="19">
        <v>28899.640000000003</v>
      </c>
      <c r="H259" s="19">
        <v>0</v>
      </c>
      <c r="I259" s="19">
        <f t="shared" si="37"/>
        <v>28899.640000000003</v>
      </c>
      <c r="J259" s="19">
        <f t="shared" si="38"/>
        <v>7050.3599999999969</v>
      </c>
      <c r="K259" s="40">
        <f t="shared" si="39"/>
        <v>0.19611571627260074</v>
      </c>
      <c r="L259" s="40">
        <f t="shared" si="40"/>
        <v>-0.97621974965229485</v>
      </c>
      <c r="M259" s="40">
        <f t="shared" si="41"/>
        <v>-0.19611571627260074</v>
      </c>
      <c r="O259" s="66"/>
      <c r="P259" s="66"/>
      <c r="Q259" s="66"/>
      <c r="R259" s="69"/>
      <c r="S259" s="69"/>
      <c r="T259" s="69"/>
      <c r="U259" s="69"/>
      <c r="V259" s="69"/>
      <c r="W259" s="66"/>
      <c r="X259" s="66"/>
      <c r="Y259" s="66"/>
    </row>
    <row r="260" spans="1:25" s="18" customFormat="1" x14ac:dyDescent="0.2">
      <c r="B260" s="51" t="s">
        <v>61</v>
      </c>
      <c r="C260" s="18" t="s">
        <v>62</v>
      </c>
      <c r="D260" s="19">
        <v>0</v>
      </c>
      <c r="E260" s="19">
        <v>12250</v>
      </c>
      <c r="F260" s="19">
        <v>108.59</v>
      </c>
      <c r="G260" s="19">
        <v>2732.5699999999997</v>
      </c>
      <c r="H260" s="19">
        <v>3547</v>
      </c>
      <c r="I260" s="19">
        <f t="shared" si="37"/>
        <v>6279.57</v>
      </c>
      <c r="J260" s="19">
        <f t="shared" si="38"/>
        <v>5970.43</v>
      </c>
      <c r="K260" s="40">
        <f t="shared" si="39"/>
        <v>0.48738204081632658</v>
      </c>
      <c r="L260" s="40">
        <f t="shared" si="40"/>
        <v>-0.99113551020408164</v>
      </c>
      <c r="M260" s="40">
        <f t="shared" si="41"/>
        <v>-0.7769330612244898</v>
      </c>
      <c r="O260" s="66"/>
      <c r="P260" s="66"/>
      <c r="Q260" s="66"/>
      <c r="R260" s="69"/>
      <c r="S260" s="69"/>
      <c r="T260" s="69"/>
      <c r="U260" s="69"/>
      <c r="V260" s="69"/>
      <c r="W260" s="66"/>
      <c r="X260" s="66"/>
      <c r="Y260" s="66"/>
    </row>
    <row r="261" spans="1:25" s="18" customFormat="1" x14ac:dyDescent="0.2">
      <c r="B261" s="51" t="s">
        <v>358</v>
      </c>
      <c r="C261" s="18" t="s">
        <v>359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f t="shared" si="37"/>
        <v>0</v>
      </c>
      <c r="J261" s="19">
        <f t="shared" si="38"/>
        <v>0</v>
      </c>
      <c r="K261" s="40" t="str">
        <f t="shared" si="39"/>
        <v>NA</v>
      </c>
      <c r="L261" s="40" t="str">
        <f t="shared" si="40"/>
        <v>NA</v>
      </c>
      <c r="M261" s="40" t="str">
        <f t="shared" si="41"/>
        <v>NA</v>
      </c>
      <c r="O261" s="66"/>
      <c r="P261" s="66"/>
      <c r="Q261" s="66"/>
      <c r="R261" s="69"/>
      <c r="S261" s="69"/>
      <c r="T261" s="69"/>
      <c r="U261" s="69"/>
      <c r="V261" s="69"/>
      <c r="W261" s="66"/>
      <c r="X261" s="66"/>
      <c r="Y261" s="66"/>
    </row>
    <row r="262" spans="1:25" s="18" customFormat="1" x14ac:dyDescent="0.2">
      <c r="B262" s="51" t="s">
        <v>65</v>
      </c>
      <c r="C262" s="18" t="s">
        <v>66</v>
      </c>
      <c r="D262" s="19">
        <v>3000</v>
      </c>
      <c r="E262" s="19">
        <v>3000</v>
      </c>
      <c r="F262" s="19">
        <v>0</v>
      </c>
      <c r="G262" s="19">
        <v>0</v>
      </c>
      <c r="H262" s="19">
        <v>0</v>
      </c>
      <c r="I262" s="19">
        <f t="shared" si="37"/>
        <v>0</v>
      </c>
      <c r="J262" s="19">
        <f t="shared" si="38"/>
        <v>3000</v>
      </c>
      <c r="K262" s="40">
        <f t="shared" si="39"/>
        <v>1</v>
      </c>
      <c r="L262" s="40">
        <f t="shared" si="40"/>
        <v>-1</v>
      </c>
      <c r="M262" s="40">
        <f t="shared" si="41"/>
        <v>-1</v>
      </c>
      <c r="O262" s="66"/>
      <c r="P262" s="66"/>
      <c r="Q262" s="66"/>
      <c r="R262" s="69"/>
      <c r="S262" s="69"/>
      <c r="T262" s="69"/>
      <c r="U262" s="69"/>
      <c r="V262" s="69"/>
      <c r="W262" s="66"/>
      <c r="X262" s="66"/>
      <c r="Y262" s="66"/>
    </row>
    <row r="263" spans="1:25" s="18" customFormat="1" x14ac:dyDescent="0.2">
      <c r="B263" s="51" t="s">
        <v>67</v>
      </c>
      <c r="C263" s="18" t="s">
        <v>68</v>
      </c>
      <c r="D263" s="19">
        <v>28092</v>
      </c>
      <c r="E263" s="19">
        <v>3287</v>
      </c>
      <c r="F263" s="19">
        <v>0</v>
      </c>
      <c r="G263" s="19">
        <v>3928</v>
      </c>
      <c r="H263" s="19">
        <v>0</v>
      </c>
      <c r="I263" s="19">
        <f t="shared" si="37"/>
        <v>3928</v>
      </c>
      <c r="J263" s="19">
        <f t="shared" si="38"/>
        <v>-641</v>
      </c>
      <c r="K263" s="40">
        <f t="shared" si="39"/>
        <v>-0.1950106480073015</v>
      </c>
      <c r="L263" s="40">
        <f t="shared" si="40"/>
        <v>-1</v>
      </c>
      <c r="M263" s="40">
        <f t="shared" si="41"/>
        <v>0.1950106480073015</v>
      </c>
      <c r="O263" s="66"/>
      <c r="P263" s="66"/>
      <c r="Q263" s="66"/>
      <c r="R263" s="69"/>
      <c r="S263" s="69"/>
      <c r="T263" s="69"/>
      <c r="U263" s="69"/>
      <c r="V263" s="69"/>
      <c r="W263" s="66"/>
      <c r="X263" s="66"/>
      <c r="Y263" s="66"/>
    </row>
    <row r="264" spans="1:25" s="18" customFormat="1" x14ac:dyDescent="0.2">
      <c r="B264" s="51" t="s">
        <v>69</v>
      </c>
      <c r="C264" s="18" t="s">
        <v>70</v>
      </c>
      <c r="D264" s="19">
        <v>21451</v>
      </c>
      <c r="E264" s="19">
        <v>11000</v>
      </c>
      <c r="F264" s="19">
        <v>0</v>
      </c>
      <c r="G264" s="19">
        <v>0</v>
      </c>
      <c r="H264" s="19">
        <v>0</v>
      </c>
      <c r="I264" s="19">
        <f t="shared" si="37"/>
        <v>0</v>
      </c>
      <c r="J264" s="19">
        <f t="shared" si="38"/>
        <v>11000</v>
      </c>
      <c r="K264" s="40">
        <f t="shared" si="39"/>
        <v>1</v>
      </c>
      <c r="L264" s="40">
        <f t="shared" si="40"/>
        <v>-1</v>
      </c>
      <c r="M264" s="40">
        <f t="shared" si="41"/>
        <v>-1</v>
      </c>
      <c r="O264" s="66"/>
      <c r="P264" s="66"/>
      <c r="Q264" s="66"/>
      <c r="R264" s="69"/>
      <c r="S264" s="69"/>
      <c r="T264" s="69"/>
      <c r="U264" s="69"/>
      <c r="V264" s="69"/>
      <c r="W264" s="66"/>
      <c r="X264" s="66"/>
      <c r="Y264" s="66"/>
    </row>
    <row r="265" spans="1:25" s="18" customFormat="1" x14ac:dyDescent="0.2">
      <c r="B265" s="51" t="s">
        <v>360</v>
      </c>
      <c r="C265" s="18" t="s">
        <v>361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f t="shared" si="37"/>
        <v>0</v>
      </c>
      <c r="J265" s="19">
        <f t="shared" si="38"/>
        <v>0</v>
      </c>
      <c r="K265" s="40" t="str">
        <f t="shared" si="39"/>
        <v>NA</v>
      </c>
      <c r="L265" s="40" t="str">
        <f t="shared" si="40"/>
        <v>NA</v>
      </c>
      <c r="M265" s="40" t="str">
        <f t="shared" si="41"/>
        <v>NA</v>
      </c>
      <c r="O265" s="66"/>
      <c r="P265" s="66"/>
      <c r="Q265" s="66"/>
      <c r="R265" s="69"/>
      <c r="S265" s="69"/>
      <c r="T265" s="69"/>
      <c r="U265" s="69"/>
      <c r="V265" s="69"/>
      <c r="W265" s="66"/>
      <c r="X265" s="66"/>
      <c r="Y265" s="66"/>
    </row>
    <row r="266" spans="1:25" s="18" customFormat="1" x14ac:dyDescent="0.2">
      <c r="B266" s="51" t="s">
        <v>71</v>
      </c>
      <c r="C266" s="18" t="s">
        <v>72</v>
      </c>
      <c r="D266" s="19">
        <v>87346</v>
      </c>
      <c r="E266" s="19">
        <v>99346</v>
      </c>
      <c r="F266" s="19">
        <v>258.12</v>
      </c>
      <c r="G266" s="19">
        <v>48037.16</v>
      </c>
      <c r="H266" s="19">
        <v>0</v>
      </c>
      <c r="I266" s="19">
        <f t="shared" si="37"/>
        <v>48037.16</v>
      </c>
      <c r="J266" s="19">
        <f t="shared" si="38"/>
        <v>51308.84</v>
      </c>
      <c r="K266" s="40">
        <f t="shared" si="39"/>
        <v>0.51646608821693873</v>
      </c>
      <c r="L266" s="40">
        <f t="shared" si="40"/>
        <v>-0.99740180782316357</v>
      </c>
      <c r="M266" s="40">
        <f t="shared" si="41"/>
        <v>-0.51646608821693873</v>
      </c>
      <c r="O266" s="66"/>
      <c r="P266" s="66"/>
      <c r="Q266" s="66"/>
      <c r="R266" s="69"/>
      <c r="S266" s="69"/>
      <c r="T266" s="69"/>
      <c r="U266" s="69"/>
      <c r="V266" s="69"/>
      <c r="W266" s="66"/>
      <c r="X266" s="66"/>
      <c r="Y266" s="66"/>
    </row>
    <row r="267" spans="1:25" s="18" customFormat="1" x14ac:dyDescent="0.2">
      <c r="B267" s="51" t="s">
        <v>73</v>
      </c>
      <c r="C267" s="18" t="s">
        <v>74</v>
      </c>
      <c r="D267" s="19">
        <v>900000</v>
      </c>
      <c r="E267" s="19">
        <v>899999.58</v>
      </c>
      <c r="F267" s="19">
        <v>0</v>
      </c>
      <c r="G267" s="19">
        <v>-10792.5</v>
      </c>
      <c r="H267" s="19">
        <v>0</v>
      </c>
      <c r="I267" s="19">
        <f t="shared" si="37"/>
        <v>-10792.5</v>
      </c>
      <c r="J267" s="19">
        <f t="shared" si="38"/>
        <v>910792.08</v>
      </c>
      <c r="K267" s="40">
        <f t="shared" si="39"/>
        <v>1.0119916722627804</v>
      </c>
      <c r="L267" s="40">
        <f t="shared" si="40"/>
        <v>-1</v>
      </c>
      <c r="M267" s="40">
        <f t="shared" si="41"/>
        <v>-1.0119916722627804</v>
      </c>
      <c r="O267" s="66"/>
      <c r="P267" s="66"/>
      <c r="Q267" s="66"/>
      <c r="R267" s="69"/>
      <c r="S267" s="69"/>
      <c r="T267" s="69"/>
      <c r="U267" s="69"/>
      <c r="V267" s="69"/>
      <c r="W267" s="66"/>
      <c r="X267" s="66"/>
      <c r="Y267" s="66"/>
    </row>
    <row r="268" spans="1:25" s="18" customFormat="1" x14ac:dyDescent="0.2">
      <c r="A268" s="49" t="s">
        <v>107</v>
      </c>
      <c r="B268" s="52"/>
      <c r="C268" s="49"/>
      <c r="D268" s="24">
        <v>40414766.349999994</v>
      </c>
      <c r="E268" s="24">
        <v>40464450.369999997</v>
      </c>
      <c r="F268" s="24">
        <v>1722715.17</v>
      </c>
      <c r="G268" s="24">
        <v>38350509.569999985</v>
      </c>
      <c r="H268" s="24">
        <v>336568.83999999997</v>
      </c>
      <c r="I268" s="24">
        <f t="shared" si="37"/>
        <v>38687078.409999989</v>
      </c>
      <c r="J268" s="24">
        <f t="shared" si="38"/>
        <v>1777371.9600000083</v>
      </c>
      <c r="K268" s="44">
        <f t="shared" si="39"/>
        <v>4.392428276544038E-2</v>
      </c>
      <c r="L268" s="44">
        <f t="shared" si="40"/>
        <v>-0.95742645323863818</v>
      </c>
      <c r="M268" s="44">
        <f t="shared" si="41"/>
        <v>-5.224192545976776E-2</v>
      </c>
      <c r="O268" s="66"/>
      <c r="P268" s="66"/>
      <c r="Q268" s="66"/>
      <c r="R268" s="69"/>
      <c r="S268" s="69"/>
      <c r="T268" s="69"/>
      <c r="U268" s="69"/>
      <c r="V268" s="69"/>
      <c r="W268" s="66"/>
      <c r="X268" s="66"/>
      <c r="Y268" s="66"/>
    </row>
    <row r="269" spans="1:25" s="18" customFormat="1" x14ac:dyDescent="0.2">
      <c r="A269" s="18" t="s">
        <v>108</v>
      </c>
      <c r="B269" s="51" t="s">
        <v>12</v>
      </c>
      <c r="C269" s="18" t="s">
        <v>13</v>
      </c>
      <c r="D269" s="19">
        <v>0</v>
      </c>
      <c r="E269" s="19">
        <v>0</v>
      </c>
      <c r="F269" s="19">
        <v>0</v>
      </c>
      <c r="G269" s="19">
        <v>0</v>
      </c>
      <c r="H269" s="19">
        <v>0</v>
      </c>
      <c r="I269" s="19">
        <f t="shared" si="37"/>
        <v>0</v>
      </c>
      <c r="J269" s="19">
        <f t="shared" si="38"/>
        <v>0</v>
      </c>
      <c r="K269" s="40" t="str">
        <f t="shared" si="39"/>
        <v>NA</v>
      </c>
      <c r="L269" s="40" t="str">
        <f t="shared" si="40"/>
        <v>NA</v>
      </c>
      <c r="M269" s="40" t="str">
        <f t="shared" si="41"/>
        <v>NA</v>
      </c>
      <c r="O269" s="66"/>
      <c r="P269" s="66"/>
      <c r="Q269" s="66"/>
      <c r="R269" s="69"/>
      <c r="S269" s="69"/>
      <c r="T269" s="69"/>
      <c r="U269" s="69"/>
      <c r="V269" s="69"/>
      <c r="W269" s="66"/>
      <c r="X269" s="66"/>
      <c r="Y269" s="66"/>
    </row>
    <row r="270" spans="1:25" s="18" customFormat="1" x14ac:dyDescent="0.2">
      <c r="B270" s="51" t="s">
        <v>14</v>
      </c>
      <c r="C270" s="18" t="s">
        <v>15</v>
      </c>
      <c r="D270" s="19">
        <v>0</v>
      </c>
      <c r="E270" s="19">
        <v>0</v>
      </c>
      <c r="F270" s="19">
        <v>0</v>
      </c>
      <c r="G270" s="19">
        <v>0</v>
      </c>
      <c r="H270" s="19">
        <v>0</v>
      </c>
      <c r="I270" s="19">
        <f t="shared" si="37"/>
        <v>0</v>
      </c>
      <c r="J270" s="19">
        <f t="shared" si="38"/>
        <v>0</v>
      </c>
      <c r="K270" s="40" t="str">
        <f t="shared" si="39"/>
        <v>NA</v>
      </c>
      <c r="L270" s="40" t="str">
        <f t="shared" si="40"/>
        <v>NA</v>
      </c>
      <c r="M270" s="40" t="str">
        <f t="shared" si="41"/>
        <v>NA</v>
      </c>
      <c r="O270" s="66"/>
      <c r="P270" s="66"/>
      <c r="Q270" s="66"/>
      <c r="R270" s="69"/>
      <c r="S270" s="69"/>
      <c r="T270" s="69"/>
      <c r="U270" s="69"/>
      <c r="V270" s="69"/>
      <c r="W270" s="66"/>
      <c r="X270" s="66"/>
      <c r="Y270" s="66"/>
    </row>
    <row r="271" spans="1:25" s="18" customFormat="1" x14ac:dyDescent="0.2">
      <c r="B271" s="51" t="s">
        <v>16</v>
      </c>
      <c r="C271" s="18" t="s">
        <v>15</v>
      </c>
      <c r="D271" s="19"/>
      <c r="E271" s="19"/>
      <c r="F271" s="19">
        <v>0</v>
      </c>
      <c r="G271" s="19">
        <v>0</v>
      </c>
      <c r="H271" s="19">
        <v>0</v>
      </c>
      <c r="I271" s="19">
        <f t="shared" si="37"/>
        <v>0</v>
      </c>
      <c r="J271" s="19">
        <f t="shared" si="38"/>
        <v>0</v>
      </c>
      <c r="K271" s="40" t="str">
        <f t="shared" si="39"/>
        <v>NA</v>
      </c>
      <c r="L271" s="40" t="str">
        <f t="shared" si="40"/>
        <v>NA</v>
      </c>
      <c r="M271" s="40" t="str">
        <f t="shared" si="41"/>
        <v>NA</v>
      </c>
      <c r="O271" s="66"/>
      <c r="P271" s="66"/>
      <c r="Q271" s="66"/>
      <c r="R271" s="69"/>
      <c r="S271" s="69"/>
      <c r="T271" s="69"/>
      <c r="U271" s="69"/>
      <c r="V271" s="69"/>
      <c r="W271" s="66"/>
      <c r="X271" s="66"/>
      <c r="Y271" s="66"/>
    </row>
    <row r="272" spans="1:25" s="18" customFormat="1" x14ac:dyDescent="0.2">
      <c r="B272" s="51" t="s">
        <v>19</v>
      </c>
      <c r="C272" s="18" t="s">
        <v>20</v>
      </c>
      <c r="D272" s="19">
        <v>0</v>
      </c>
      <c r="E272" s="19">
        <v>0</v>
      </c>
      <c r="F272" s="19">
        <v>0</v>
      </c>
      <c r="G272" s="19">
        <v>0</v>
      </c>
      <c r="H272" s="19">
        <v>0</v>
      </c>
      <c r="I272" s="19">
        <f t="shared" si="37"/>
        <v>0</v>
      </c>
      <c r="J272" s="19">
        <f t="shared" si="38"/>
        <v>0</v>
      </c>
      <c r="K272" s="40" t="str">
        <f t="shared" si="39"/>
        <v>NA</v>
      </c>
      <c r="L272" s="40" t="str">
        <f t="shared" si="40"/>
        <v>NA</v>
      </c>
      <c r="M272" s="40" t="str">
        <f t="shared" si="41"/>
        <v>NA</v>
      </c>
      <c r="O272" s="66"/>
      <c r="P272" s="66"/>
      <c r="Q272" s="66"/>
      <c r="R272" s="69"/>
      <c r="S272" s="69"/>
      <c r="T272" s="69"/>
      <c r="U272" s="69"/>
      <c r="V272" s="69"/>
      <c r="W272" s="66"/>
      <c r="X272" s="66"/>
      <c r="Y272" s="66"/>
    </row>
    <row r="273" spans="1:25" s="18" customFormat="1" x14ac:dyDescent="0.2">
      <c r="B273" s="51" t="s">
        <v>21</v>
      </c>
      <c r="C273" s="18" t="s">
        <v>22</v>
      </c>
      <c r="D273" s="19">
        <v>14962145.930000007</v>
      </c>
      <c r="E273" s="19">
        <v>14962145.930000007</v>
      </c>
      <c r="F273" s="19">
        <v>1655579.7099999995</v>
      </c>
      <c r="G273" s="19">
        <v>19047059.649999999</v>
      </c>
      <c r="H273" s="19">
        <v>0</v>
      </c>
      <c r="I273" s="19">
        <f t="shared" si="37"/>
        <v>19047059.649999999</v>
      </c>
      <c r="J273" s="19">
        <f t="shared" si="38"/>
        <v>-4084913.7199999914</v>
      </c>
      <c r="K273" s="40">
        <f t="shared" si="39"/>
        <v>-0.27301656721643736</v>
      </c>
      <c r="L273" s="40">
        <f t="shared" si="40"/>
        <v>-0.88934877939664647</v>
      </c>
      <c r="M273" s="40">
        <f t="shared" si="41"/>
        <v>0.27301656721643736</v>
      </c>
      <c r="O273" s="66"/>
      <c r="P273" s="66"/>
      <c r="Q273" s="66"/>
      <c r="R273" s="69"/>
      <c r="S273" s="69"/>
      <c r="T273" s="69"/>
      <c r="U273" s="69"/>
      <c r="V273" s="69"/>
      <c r="W273" s="66"/>
      <c r="X273" s="66"/>
      <c r="Y273" s="66"/>
    </row>
    <row r="274" spans="1:25" s="18" customFormat="1" x14ac:dyDescent="0.2">
      <c r="B274" s="51" t="s">
        <v>298</v>
      </c>
      <c r="C274" s="18" t="s">
        <v>299</v>
      </c>
      <c r="D274" s="19">
        <v>23706180.500000007</v>
      </c>
      <c r="E274" s="19">
        <v>23706180.500000007</v>
      </c>
      <c r="F274" s="19">
        <v>1958497.7299999991</v>
      </c>
      <c r="G274" s="19">
        <v>21131911.260000005</v>
      </c>
      <c r="H274" s="19">
        <v>0</v>
      </c>
      <c r="I274" s="19">
        <f t="shared" si="37"/>
        <v>21131911.260000005</v>
      </c>
      <c r="J274" s="19">
        <f t="shared" si="38"/>
        <v>2574269.2400000021</v>
      </c>
      <c r="K274" s="40">
        <f t="shared" si="39"/>
        <v>0.10859063694381309</v>
      </c>
      <c r="L274" s="40">
        <f t="shared" si="40"/>
        <v>-0.91738450949531913</v>
      </c>
      <c r="M274" s="40">
        <f t="shared" si="41"/>
        <v>-0.10859063694381309</v>
      </c>
      <c r="O274" s="66"/>
      <c r="P274" s="66"/>
      <c r="Q274" s="66"/>
      <c r="R274" s="69"/>
      <c r="S274" s="69"/>
      <c r="T274" s="69"/>
      <c r="U274" s="69"/>
      <c r="V274" s="69"/>
      <c r="W274" s="66"/>
      <c r="X274" s="66"/>
      <c r="Y274" s="66"/>
    </row>
    <row r="275" spans="1:25" s="18" customFormat="1" x14ac:dyDescent="0.2">
      <c r="B275" s="51" t="s">
        <v>77</v>
      </c>
      <c r="C275" s="18" t="s">
        <v>78</v>
      </c>
      <c r="D275" s="19">
        <v>14114993.389999997</v>
      </c>
      <c r="E275" s="19">
        <v>14114993.389999997</v>
      </c>
      <c r="F275" s="19">
        <v>1084016.2400000002</v>
      </c>
      <c r="G275" s="19">
        <v>12908875.369999999</v>
      </c>
      <c r="H275" s="19">
        <v>0</v>
      </c>
      <c r="I275" s="19">
        <f t="shared" si="37"/>
        <v>12908875.369999999</v>
      </c>
      <c r="J275" s="19">
        <f t="shared" si="38"/>
        <v>1206118.0199999977</v>
      </c>
      <c r="K275" s="40">
        <f t="shared" si="39"/>
        <v>8.544942152466696E-2</v>
      </c>
      <c r="L275" s="40">
        <f t="shared" si="40"/>
        <v>-0.92320108057804762</v>
      </c>
      <c r="M275" s="40">
        <f t="shared" si="41"/>
        <v>-8.544942152466696E-2</v>
      </c>
      <c r="O275" s="66"/>
      <c r="P275" s="66"/>
      <c r="Q275" s="66"/>
      <c r="R275" s="69"/>
      <c r="S275" s="69"/>
      <c r="T275" s="69"/>
      <c r="U275" s="69"/>
      <c r="V275" s="69"/>
      <c r="W275" s="66"/>
      <c r="X275" s="66"/>
      <c r="Y275" s="66"/>
    </row>
    <row r="276" spans="1:25" s="18" customFormat="1" x14ac:dyDescent="0.2">
      <c r="B276" s="51" t="s">
        <v>115</v>
      </c>
      <c r="C276" s="18" t="s">
        <v>116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f t="shared" si="37"/>
        <v>0</v>
      </c>
      <c r="J276" s="19">
        <f t="shared" si="38"/>
        <v>0</v>
      </c>
      <c r="K276" s="40" t="str">
        <f t="shared" si="39"/>
        <v>NA</v>
      </c>
      <c r="L276" s="40" t="str">
        <f t="shared" si="40"/>
        <v>NA</v>
      </c>
      <c r="M276" s="40" t="str">
        <f t="shared" si="41"/>
        <v>NA</v>
      </c>
      <c r="O276" s="66"/>
      <c r="P276" s="66"/>
      <c r="Q276" s="66"/>
      <c r="R276" s="69"/>
      <c r="S276" s="69"/>
      <c r="T276" s="69"/>
      <c r="U276" s="69"/>
      <c r="V276" s="69"/>
      <c r="W276" s="66"/>
      <c r="X276" s="66"/>
      <c r="Y276" s="66"/>
    </row>
    <row r="277" spans="1:25" s="18" customFormat="1" x14ac:dyDescent="0.2">
      <c r="B277" s="51" t="s">
        <v>27</v>
      </c>
      <c r="C277" s="18" t="s">
        <v>28</v>
      </c>
      <c r="D277" s="19">
        <v>132672.45000000001</v>
      </c>
      <c r="E277" s="19">
        <v>132672.45000000001</v>
      </c>
      <c r="F277" s="19">
        <v>0</v>
      </c>
      <c r="G277" s="19">
        <v>87252.04</v>
      </c>
      <c r="H277" s="19">
        <v>0</v>
      </c>
      <c r="I277" s="19">
        <f t="shared" si="37"/>
        <v>87252.04</v>
      </c>
      <c r="J277" s="19">
        <f t="shared" si="38"/>
        <v>45420.410000000018</v>
      </c>
      <c r="K277" s="40">
        <f t="shared" si="39"/>
        <v>0.34234997544705031</v>
      </c>
      <c r="L277" s="40">
        <f t="shared" si="40"/>
        <v>-1</v>
      </c>
      <c r="M277" s="40">
        <f t="shared" si="41"/>
        <v>-0.34234997544705031</v>
      </c>
      <c r="O277" s="66"/>
      <c r="P277" s="66"/>
      <c r="Q277" s="66"/>
      <c r="R277" s="69"/>
      <c r="S277" s="69"/>
      <c r="T277" s="69"/>
      <c r="U277" s="69"/>
      <c r="V277" s="69"/>
      <c r="W277" s="66"/>
      <c r="X277" s="66"/>
      <c r="Y277" s="66"/>
    </row>
    <row r="278" spans="1:25" s="18" customFormat="1" x14ac:dyDescent="0.2">
      <c r="B278" s="51" t="s">
        <v>29</v>
      </c>
      <c r="C278" s="18" t="s">
        <v>30</v>
      </c>
      <c r="D278" s="19">
        <v>745388</v>
      </c>
      <c r="E278" s="19">
        <v>745388</v>
      </c>
      <c r="F278" s="19">
        <v>2000</v>
      </c>
      <c r="G278" s="19">
        <v>1466000</v>
      </c>
      <c r="H278" s="19">
        <v>0</v>
      </c>
      <c r="I278" s="19">
        <f t="shared" si="37"/>
        <v>1466000</v>
      </c>
      <c r="J278" s="19">
        <f t="shared" si="38"/>
        <v>-720612</v>
      </c>
      <c r="K278" s="40">
        <f t="shared" si="39"/>
        <v>-0.96676093524446327</v>
      </c>
      <c r="L278" s="40">
        <f t="shared" si="40"/>
        <v>-0.99731683364905255</v>
      </c>
      <c r="M278" s="40">
        <f t="shared" si="41"/>
        <v>0.96676093524446327</v>
      </c>
      <c r="O278" s="66"/>
      <c r="P278" s="66"/>
      <c r="Q278" s="66"/>
      <c r="R278" s="69"/>
      <c r="S278" s="69"/>
      <c r="T278" s="69"/>
      <c r="U278" s="69"/>
      <c r="V278" s="69"/>
      <c r="W278" s="66"/>
      <c r="X278" s="66"/>
      <c r="Y278" s="66"/>
    </row>
    <row r="279" spans="1:25" s="18" customFormat="1" x14ac:dyDescent="0.2">
      <c r="B279" s="51" t="s">
        <v>31</v>
      </c>
      <c r="C279" s="18" t="s">
        <v>32</v>
      </c>
      <c r="D279" s="19">
        <v>8266860</v>
      </c>
      <c r="E279" s="19">
        <v>8266860</v>
      </c>
      <c r="F279" s="19">
        <v>595049.20000000007</v>
      </c>
      <c r="G279" s="19">
        <v>6808996.0099999998</v>
      </c>
      <c r="H279" s="19">
        <v>0</v>
      </c>
      <c r="I279" s="19">
        <f t="shared" si="37"/>
        <v>6808996.0099999998</v>
      </c>
      <c r="J279" s="19">
        <f t="shared" si="38"/>
        <v>1457863.9900000002</v>
      </c>
      <c r="K279" s="40">
        <f t="shared" si="39"/>
        <v>0.17635039059570384</v>
      </c>
      <c r="L279" s="40">
        <f t="shared" si="40"/>
        <v>-0.92801992534045574</v>
      </c>
      <c r="M279" s="40">
        <f t="shared" si="41"/>
        <v>-0.17635039059570384</v>
      </c>
      <c r="O279" s="66"/>
      <c r="P279" s="66"/>
      <c r="Q279" s="66"/>
      <c r="R279" s="69"/>
      <c r="S279" s="69"/>
      <c r="T279" s="69"/>
      <c r="U279" s="69"/>
      <c r="V279" s="69"/>
      <c r="W279" s="66"/>
      <c r="X279" s="66"/>
      <c r="Y279" s="66"/>
    </row>
    <row r="280" spans="1:25" s="18" customFormat="1" x14ac:dyDescent="0.2">
      <c r="B280" s="51" t="s">
        <v>33</v>
      </c>
      <c r="C280" s="18" t="s">
        <v>34</v>
      </c>
      <c r="D280" s="19">
        <v>10605534</v>
      </c>
      <c r="E280" s="19">
        <v>10605534</v>
      </c>
      <c r="F280" s="19">
        <v>853859.88999999978</v>
      </c>
      <c r="G280" s="19">
        <v>9760017.2600000016</v>
      </c>
      <c r="H280" s="19">
        <v>0</v>
      </c>
      <c r="I280" s="19">
        <f t="shared" si="37"/>
        <v>9760017.2600000016</v>
      </c>
      <c r="J280" s="19">
        <f t="shared" si="38"/>
        <v>845516.73999999836</v>
      </c>
      <c r="K280" s="40">
        <f t="shared" si="39"/>
        <v>7.9724108187291504E-2</v>
      </c>
      <c r="L280" s="40">
        <f t="shared" si="40"/>
        <v>-0.91948921289583341</v>
      </c>
      <c r="M280" s="40">
        <f t="shared" si="41"/>
        <v>-7.9724108187291504E-2</v>
      </c>
      <c r="O280" s="66"/>
      <c r="P280" s="66"/>
      <c r="Q280" s="66"/>
      <c r="R280" s="69"/>
      <c r="S280" s="69"/>
      <c r="T280" s="69"/>
      <c r="U280" s="69"/>
      <c r="V280" s="69"/>
      <c r="W280" s="66"/>
      <c r="X280" s="66"/>
      <c r="Y280" s="66"/>
    </row>
    <row r="281" spans="1:25" s="18" customFormat="1" x14ac:dyDescent="0.2">
      <c r="B281" s="51" t="s">
        <v>35</v>
      </c>
      <c r="C281" s="18" t="s">
        <v>36</v>
      </c>
      <c r="D281" s="19">
        <v>1200</v>
      </c>
      <c r="E281" s="19">
        <v>1200</v>
      </c>
      <c r="F281" s="19">
        <v>0</v>
      </c>
      <c r="G281" s="19">
        <v>10810</v>
      </c>
      <c r="H281" s="19">
        <v>0</v>
      </c>
      <c r="I281" s="19">
        <f t="shared" si="37"/>
        <v>10810</v>
      </c>
      <c r="J281" s="19">
        <f t="shared" si="38"/>
        <v>-9610</v>
      </c>
      <c r="K281" s="40">
        <f t="shared" si="39"/>
        <v>-8.0083333333333329</v>
      </c>
      <c r="L281" s="40">
        <f t="shared" si="40"/>
        <v>-1</v>
      </c>
      <c r="M281" s="40">
        <f t="shared" si="41"/>
        <v>8.0083333333333329</v>
      </c>
      <c r="O281" s="66"/>
      <c r="P281" s="66"/>
      <c r="Q281" s="66"/>
      <c r="R281" s="69"/>
      <c r="S281" s="69"/>
      <c r="T281" s="69"/>
      <c r="U281" s="69"/>
      <c r="V281" s="69"/>
      <c r="W281" s="66"/>
      <c r="X281" s="66"/>
      <c r="Y281" s="66"/>
    </row>
    <row r="282" spans="1:25" s="18" customFormat="1" x14ac:dyDescent="0.2">
      <c r="B282" s="51" t="s">
        <v>39</v>
      </c>
      <c r="C282" s="18" t="s">
        <v>40</v>
      </c>
      <c r="D282" s="19">
        <v>1420702</v>
      </c>
      <c r="E282" s="19">
        <v>1420702</v>
      </c>
      <c r="F282" s="19">
        <v>171419.59000000003</v>
      </c>
      <c r="G282" s="19">
        <v>1996588.8799999997</v>
      </c>
      <c r="H282" s="19">
        <v>0</v>
      </c>
      <c r="I282" s="19">
        <f t="shared" si="37"/>
        <v>1996588.8799999997</v>
      </c>
      <c r="J282" s="19">
        <f t="shared" si="38"/>
        <v>-575886.87999999966</v>
      </c>
      <c r="K282" s="40">
        <f t="shared" si="39"/>
        <v>-0.40535374765432841</v>
      </c>
      <c r="L282" s="40">
        <f t="shared" si="40"/>
        <v>-0.87934162829361817</v>
      </c>
      <c r="M282" s="40">
        <f t="shared" si="41"/>
        <v>0.40535374765432841</v>
      </c>
      <c r="O282" s="66"/>
      <c r="P282" s="66"/>
      <c r="Q282" s="66"/>
      <c r="R282" s="69"/>
      <c r="S282" s="69"/>
      <c r="T282" s="69"/>
      <c r="U282" s="69"/>
      <c r="V282" s="69"/>
      <c r="W282" s="66"/>
      <c r="X282" s="66"/>
      <c r="Y282" s="66"/>
    </row>
    <row r="283" spans="1:25" s="18" customFormat="1" x14ac:dyDescent="0.2">
      <c r="B283" s="51" t="s">
        <v>59</v>
      </c>
      <c r="C283" s="18" t="s">
        <v>60</v>
      </c>
      <c r="D283" s="19">
        <v>45000</v>
      </c>
      <c r="E283" s="19">
        <v>22540</v>
      </c>
      <c r="F283" s="19">
        <v>1621.61</v>
      </c>
      <c r="G283" s="19">
        <v>10651.61</v>
      </c>
      <c r="H283" s="19">
        <v>0</v>
      </c>
      <c r="I283" s="19">
        <f t="shared" si="37"/>
        <v>10651.61</v>
      </c>
      <c r="J283" s="19">
        <f t="shared" si="38"/>
        <v>11888.39</v>
      </c>
      <c r="K283" s="40">
        <f t="shared" si="39"/>
        <v>0.52743522626441874</v>
      </c>
      <c r="L283" s="40">
        <f t="shared" si="40"/>
        <v>-0.92805634427684114</v>
      </c>
      <c r="M283" s="40">
        <f t="shared" si="41"/>
        <v>-0.52743522626441874</v>
      </c>
      <c r="O283" s="66"/>
      <c r="P283" s="66"/>
      <c r="Q283" s="66"/>
      <c r="R283" s="69"/>
      <c r="S283" s="69"/>
      <c r="T283" s="69"/>
      <c r="U283" s="69"/>
      <c r="V283" s="69"/>
      <c r="W283" s="66"/>
      <c r="X283" s="66"/>
      <c r="Y283" s="66"/>
    </row>
    <row r="284" spans="1:25" s="18" customFormat="1" x14ac:dyDescent="0.2">
      <c r="B284" s="51" t="s">
        <v>73</v>
      </c>
      <c r="C284" s="18" t="s">
        <v>74</v>
      </c>
      <c r="D284" s="19">
        <v>300000</v>
      </c>
      <c r="E284" s="19">
        <v>300000</v>
      </c>
      <c r="F284" s="19">
        <v>0</v>
      </c>
      <c r="G284" s="19">
        <v>0</v>
      </c>
      <c r="H284" s="19">
        <v>0</v>
      </c>
      <c r="I284" s="19">
        <f t="shared" si="37"/>
        <v>0</v>
      </c>
      <c r="J284" s="19">
        <f t="shared" si="38"/>
        <v>300000</v>
      </c>
      <c r="K284" s="40">
        <f t="shared" si="39"/>
        <v>1</v>
      </c>
      <c r="L284" s="40">
        <f t="shared" si="40"/>
        <v>-1</v>
      </c>
      <c r="M284" s="40">
        <f t="shared" si="41"/>
        <v>-1</v>
      </c>
      <c r="O284" s="66"/>
      <c r="P284" s="66"/>
      <c r="Q284" s="66"/>
      <c r="R284" s="69"/>
      <c r="S284" s="69"/>
      <c r="T284" s="69"/>
      <c r="U284" s="69"/>
      <c r="V284" s="69"/>
      <c r="W284" s="66"/>
      <c r="X284" s="66"/>
      <c r="Y284" s="66"/>
    </row>
    <row r="285" spans="1:25" s="18" customFormat="1" x14ac:dyDescent="0.2">
      <c r="A285" s="49" t="s">
        <v>109</v>
      </c>
      <c r="B285" s="52"/>
      <c r="C285" s="49"/>
      <c r="D285" s="24">
        <v>74300676.270000011</v>
      </c>
      <c r="E285" s="24">
        <v>74278216.270000011</v>
      </c>
      <c r="F285" s="24">
        <v>6322043.9699999988</v>
      </c>
      <c r="G285" s="24">
        <v>73228162.079999998</v>
      </c>
      <c r="H285" s="24">
        <v>0</v>
      </c>
      <c r="I285" s="24">
        <f t="shared" si="37"/>
        <v>73228162.079999998</v>
      </c>
      <c r="J285" s="24">
        <f t="shared" si="38"/>
        <v>1050054.1900000125</v>
      </c>
      <c r="K285" s="44">
        <f t="shared" si="39"/>
        <v>1.4136771757995426E-2</v>
      </c>
      <c r="L285" s="44">
        <f t="shared" si="40"/>
        <v>-0.91488697107346417</v>
      </c>
      <c r="M285" s="44">
        <f t="shared" si="41"/>
        <v>-1.4136771757995426E-2</v>
      </c>
      <c r="O285" s="66"/>
      <c r="P285" s="66"/>
      <c r="Q285" s="66"/>
      <c r="R285" s="69"/>
      <c r="S285" s="69"/>
      <c r="T285" s="69"/>
      <c r="U285" s="69"/>
      <c r="V285" s="69"/>
      <c r="W285" s="66"/>
      <c r="X285" s="66"/>
      <c r="Y285" s="66"/>
    </row>
    <row r="286" spans="1:25" s="18" customFormat="1" x14ac:dyDescent="0.2">
      <c r="A286" s="18" t="s">
        <v>110</v>
      </c>
      <c r="B286" s="51" t="s">
        <v>12</v>
      </c>
      <c r="C286" s="18" t="s">
        <v>13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f t="shared" si="37"/>
        <v>0</v>
      </c>
      <c r="J286" s="19">
        <f t="shared" si="38"/>
        <v>0</v>
      </c>
      <c r="K286" s="40" t="str">
        <f t="shared" si="39"/>
        <v>NA</v>
      </c>
      <c r="L286" s="40" t="str">
        <f t="shared" si="40"/>
        <v>NA</v>
      </c>
      <c r="M286" s="40" t="str">
        <f t="shared" si="41"/>
        <v>NA</v>
      </c>
      <c r="O286" s="66"/>
      <c r="P286" s="66"/>
      <c r="Q286" s="66"/>
      <c r="R286" s="69"/>
      <c r="S286" s="69"/>
      <c r="T286" s="69"/>
      <c r="U286" s="69"/>
      <c r="V286" s="69"/>
      <c r="W286" s="66"/>
      <c r="X286" s="66"/>
      <c r="Y286" s="66"/>
    </row>
    <row r="287" spans="1:25" s="18" customFormat="1" x14ac:dyDescent="0.2">
      <c r="B287" s="51" t="s">
        <v>77</v>
      </c>
      <c r="C287" s="18" t="s">
        <v>78</v>
      </c>
      <c r="D287" s="19">
        <v>253659.32</v>
      </c>
      <c r="E287" s="19">
        <v>253659.32</v>
      </c>
      <c r="F287" s="19">
        <v>17329.490000000002</v>
      </c>
      <c r="G287" s="19">
        <v>261069.8</v>
      </c>
      <c r="H287" s="19">
        <v>0</v>
      </c>
      <c r="I287" s="19">
        <f t="shared" si="37"/>
        <v>261069.8</v>
      </c>
      <c r="J287" s="19">
        <f t="shared" si="38"/>
        <v>-7410.4799999999814</v>
      </c>
      <c r="K287" s="40">
        <f t="shared" si="39"/>
        <v>-2.9214302080443885E-2</v>
      </c>
      <c r="L287" s="40">
        <f t="shared" si="40"/>
        <v>-0.93168202926665578</v>
      </c>
      <c r="M287" s="40">
        <f t="shared" si="41"/>
        <v>2.9214302080443885E-2</v>
      </c>
      <c r="O287" s="66"/>
      <c r="P287" s="66"/>
      <c r="Q287" s="66"/>
      <c r="R287" s="69"/>
      <c r="S287" s="69"/>
      <c r="T287" s="69"/>
      <c r="U287" s="69"/>
      <c r="V287" s="69"/>
      <c r="W287" s="66"/>
      <c r="X287" s="66"/>
      <c r="Y287" s="66"/>
    </row>
    <row r="288" spans="1:25" s="18" customFormat="1" x14ac:dyDescent="0.2">
      <c r="B288" s="51" t="s">
        <v>111</v>
      </c>
      <c r="C288" s="18" t="s">
        <v>112</v>
      </c>
      <c r="D288" s="19">
        <v>2450701.69</v>
      </c>
      <c r="E288" s="19">
        <v>1450701.69</v>
      </c>
      <c r="F288" s="19">
        <v>225538.76</v>
      </c>
      <c r="G288" s="19">
        <v>2225770.5300000003</v>
      </c>
      <c r="H288" s="19">
        <v>0</v>
      </c>
      <c r="I288" s="19">
        <f t="shared" si="37"/>
        <v>2225770.5300000003</v>
      </c>
      <c r="J288" s="19">
        <f t="shared" si="38"/>
        <v>-775068.84000000032</v>
      </c>
      <c r="K288" s="40">
        <f t="shared" si="39"/>
        <v>-0.53427168751695631</v>
      </c>
      <c r="L288" s="40">
        <f t="shared" si="40"/>
        <v>-0.84453126266089895</v>
      </c>
      <c r="M288" s="40">
        <f t="shared" si="41"/>
        <v>0.53427168751695631</v>
      </c>
      <c r="O288" s="66"/>
      <c r="P288" s="66"/>
      <c r="Q288" s="66"/>
      <c r="R288" s="69"/>
      <c r="S288" s="69"/>
      <c r="T288" s="69"/>
      <c r="U288" s="69"/>
      <c r="V288" s="69"/>
      <c r="W288" s="66"/>
      <c r="X288" s="66"/>
      <c r="Y288" s="66"/>
    </row>
    <row r="289" spans="2:25" s="18" customFormat="1" x14ac:dyDescent="0.2">
      <c r="B289" s="51" t="s">
        <v>275</v>
      </c>
      <c r="C289" s="18" t="s">
        <v>276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f t="shared" si="37"/>
        <v>0</v>
      </c>
      <c r="J289" s="19">
        <f t="shared" si="38"/>
        <v>0</v>
      </c>
      <c r="K289" s="40" t="str">
        <f t="shared" si="39"/>
        <v>NA</v>
      </c>
      <c r="L289" s="40" t="str">
        <f t="shared" si="40"/>
        <v>NA</v>
      </c>
      <c r="M289" s="40" t="str">
        <f t="shared" si="41"/>
        <v>NA</v>
      </c>
      <c r="O289" s="66"/>
      <c r="P289" s="66"/>
      <c r="Q289" s="66"/>
      <c r="R289" s="69"/>
      <c r="S289" s="69"/>
      <c r="T289" s="69"/>
      <c r="U289" s="69"/>
      <c r="V289" s="69"/>
      <c r="W289" s="66"/>
      <c r="X289" s="66"/>
      <c r="Y289" s="66"/>
    </row>
    <row r="290" spans="2:25" s="18" customFormat="1" x14ac:dyDescent="0.2">
      <c r="B290" s="51" t="s">
        <v>300</v>
      </c>
      <c r="C290" s="18" t="s">
        <v>301</v>
      </c>
      <c r="D290" s="19">
        <v>410014.47</v>
      </c>
      <c r="E290" s="19">
        <v>410014.47</v>
      </c>
      <c r="F290" s="19">
        <v>21581.360000000001</v>
      </c>
      <c r="G290" s="19">
        <v>250660.58999999997</v>
      </c>
      <c r="H290" s="19">
        <v>0</v>
      </c>
      <c r="I290" s="19">
        <f t="shared" si="37"/>
        <v>250660.58999999997</v>
      </c>
      <c r="J290" s="19">
        <f t="shared" si="38"/>
        <v>159353.88</v>
      </c>
      <c r="K290" s="40">
        <f t="shared" si="39"/>
        <v>0.38865428334760971</v>
      </c>
      <c r="L290" s="40">
        <f t="shared" si="40"/>
        <v>-0.94736439423711072</v>
      </c>
      <c r="M290" s="40">
        <f t="shared" si="41"/>
        <v>-0.38865428334760971</v>
      </c>
      <c r="O290" s="66"/>
      <c r="P290" s="66"/>
      <c r="Q290" s="66"/>
      <c r="R290" s="69"/>
      <c r="S290" s="69"/>
      <c r="T290" s="69"/>
      <c r="U290" s="69"/>
      <c r="V290" s="69"/>
      <c r="W290" s="66"/>
      <c r="X290" s="66"/>
      <c r="Y290" s="66"/>
    </row>
    <row r="291" spans="2:25" s="18" customFormat="1" x14ac:dyDescent="0.2">
      <c r="B291" s="51" t="s">
        <v>27</v>
      </c>
      <c r="C291" s="18" t="s">
        <v>28</v>
      </c>
      <c r="D291" s="19">
        <v>2364094.4300000002</v>
      </c>
      <c r="E291" s="19">
        <v>2264094.4299999997</v>
      </c>
      <c r="F291" s="19">
        <v>130121.33000000002</v>
      </c>
      <c r="G291" s="19">
        <v>1603856.3200000003</v>
      </c>
      <c r="H291" s="19">
        <v>0</v>
      </c>
      <c r="I291" s="19">
        <f t="shared" si="37"/>
        <v>1603856.3200000003</v>
      </c>
      <c r="J291" s="19">
        <f t="shared" si="38"/>
        <v>660238.1099999994</v>
      </c>
      <c r="K291" s="40">
        <f t="shared" si="39"/>
        <v>0.29161244392090108</v>
      </c>
      <c r="L291" s="40">
        <f t="shared" si="40"/>
        <v>-0.94252831141853033</v>
      </c>
      <c r="M291" s="40">
        <f t="shared" si="41"/>
        <v>-0.29161244392090108</v>
      </c>
      <c r="O291" s="66"/>
      <c r="P291" s="66"/>
      <c r="Q291" s="66"/>
      <c r="R291" s="69"/>
      <c r="S291" s="69"/>
      <c r="T291" s="69"/>
      <c r="U291" s="69"/>
      <c r="V291" s="69"/>
      <c r="W291" s="66"/>
      <c r="X291" s="66"/>
      <c r="Y291" s="66"/>
    </row>
    <row r="292" spans="2:25" s="18" customFormat="1" x14ac:dyDescent="0.2">
      <c r="B292" s="51" t="s">
        <v>91</v>
      </c>
      <c r="C292" s="18" t="s">
        <v>92</v>
      </c>
      <c r="D292" s="19">
        <v>1455677.1600000001</v>
      </c>
      <c r="E292" s="19">
        <v>1455677.1600000001</v>
      </c>
      <c r="F292" s="19">
        <v>87249.22</v>
      </c>
      <c r="G292" s="19">
        <v>976465.40999999992</v>
      </c>
      <c r="H292" s="19">
        <v>0</v>
      </c>
      <c r="I292" s="19">
        <f t="shared" si="37"/>
        <v>976465.40999999992</v>
      </c>
      <c r="J292" s="19">
        <f t="shared" si="38"/>
        <v>479211.75000000023</v>
      </c>
      <c r="K292" s="40">
        <f t="shared" si="39"/>
        <v>0.32920194337596131</v>
      </c>
      <c r="L292" s="40">
        <f t="shared" si="40"/>
        <v>-0.94006279524231873</v>
      </c>
      <c r="M292" s="40">
        <f t="shared" si="41"/>
        <v>-0.32920194337596131</v>
      </c>
      <c r="O292" s="66"/>
      <c r="P292" s="66"/>
      <c r="Q292" s="66"/>
      <c r="R292" s="69"/>
      <c r="S292" s="69"/>
      <c r="T292" s="69"/>
      <c r="U292" s="69"/>
      <c r="V292" s="69"/>
      <c r="W292" s="66"/>
      <c r="X292" s="66"/>
      <c r="Y292" s="66"/>
    </row>
    <row r="293" spans="2:25" s="18" customFormat="1" x14ac:dyDescent="0.2">
      <c r="B293" s="51" t="s">
        <v>29</v>
      </c>
      <c r="C293" s="18" t="s">
        <v>30</v>
      </c>
      <c r="D293" s="19">
        <v>104886</v>
      </c>
      <c r="E293" s="19">
        <v>104886</v>
      </c>
      <c r="F293" s="19">
        <v>0</v>
      </c>
      <c r="G293" s="19">
        <v>164000</v>
      </c>
      <c r="H293" s="19">
        <v>0</v>
      </c>
      <c r="I293" s="19">
        <f t="shared" si="37"/>
        <v>164000</v>
      </c>
      <c r="J293" s="19">
        <f t="shared" si="38"/>
        <v>-59114</v>
      </c>
      <c r="K293" s="40">
        <f t="shared" si="39"/>
        <v>-0.56360238735388901</v>
      </c>
      <c r="L293" s="40">
        <f t="shared" si="40"/>
        <v>-1</v>
      </c>
      <c r="M293" s="40">
        <f t="shared" si="41"/>
        <v>0.56360238735388901</v>
      </c>
      <c r="O293" s="66"/>
      <c r="P293" s="66"/>
      <c r="Q293" s="66"/>
      <c r="R293" s="69"/>
      <c r="S293" s="69"/>
      <c r="T293" s="69"/>
      <c r="U293" s="69"/>
      <c r="V293" s="69"/>
      <c r="W293" s="66"/>
      <c r="X293" s="66"/>
      <c r="Y293" s="66"/>
    </row>
    <row r="294" spans="2:25" s="18" customFormat="1" x14ac:dyDescent="0.2">
      <c r="B294" s="51" t="s">
        <v>31</v>
      </c>
      <c r="C294" s="18" t="s">
        <v>32</v>
      </c>
      <c r="D294" s="19">
        <v>1108485</v>
      </c>
      <c r="E294" s="19">
        <v>1108485</v>
      </c>
      <c r="F294" s="19">
        <v>64814.25</v>
      </c>
      <c r="G294" s="19">
        <v>693549.20000000007</v>
      </c>
      <c r="H294" s="19">
        <v>0</v>
      </c>
      <c r="I294" s="19">
        <f t="shared" si="37"/>
        <v>693549.20000000007</v>
      </c>
      <c r="J294" s="19">
        <f t="shared" si="38"/>
        <v>414935.79999999993</v>
      </c>
      <c r="K294" s="40">
        <f t="shared" si="39"/>
        <v>0.37432694172677117</v>
      </c>
      <c r="L294" s="40">
        <f t="shared" si="40"/>
        <v>-0.94152897874125496</v>
      </c>
      <c r="M294" s="40">
        <f t="shared" si="41"/>
        <v>-0.37432694172677117</v>
      </c>
      <c r="O294" s="66"/>
      <c r="P294" s="66"/>
      <c r="Q294" s="66"/>
      <c r="R294" s="69"/>
      <c r="S294" s="69"/>
      <c r="T294" s="69"/>
      <c r="U294" s="69"/>
      <c r="V294" s="69"/>
      <c r="W294" s="66"/>
      <c r="X294" s="66"/>
      <c r="Y294" s="66"/>
    </row>
    <row r="295" spans="2:25" s="18" customFormat="1" x14ac:dyDescent="0.2">
      <c r="B295" s="51" t="s">
        <v>33</v>
      </c>
      <c r="C295" s="18" t="s">
        <v>34</v>
      </c>
      <c r="D295" s="19">
        <v>1342324</v>
      </c>
      <c r="E295" s="19">
        <v>1342324</v>
      </c>
      <c r="F295" s="19">
        <v>102399.71</v>
      </c>
      <c r="G295" s="19">
        <v>1057637.8700000001</v>
      </c>
      <c r="H295" s="19">
        <v>0</v>
      </c>
      <c r="I295" s="19">
        <f t="shared" si="37"/>
        <v>1057637.8700000001</v>
      </c>
      <c r="J295" s="19">
        <f t="shared" si="38"/>
        <v>284686.12999999989</v>
      </c>
      <c r="K295" s="40">
        <f t="shared" si="39"/>
        <v>0.21208451163802472</v>
      </c>
      <c r="L295" s="40">
        <f t="shared" si="40"/>
        <v>-0.92371460988554177</v>
      </c>
      <c r="M295" s="40">
        <f t="shared" si="41"/>
        <v>-0.21208451163802472</v>
      </c>
      <c r="O295" s="66"/>
      <c r="P295" s="66"/>
      <c r="Q295" s="66"/>
      <c r="R295" s="69"/>
      <c r="S295" s="69"/>
      <c r="T295" s="69"/>
      <c r="U295" s="69"/>
      <c r="V295" s="69"/>
      <c r="W295" s="66"/>
      <c r="X295" s="66"/>
      <c r="Y295" s="66"/>
    </row>
    <row r="296" spans="2:25" s="18" customFormat="1" x14ac:dyDescent="0.2">
      <c r="B296" s="51" t="s">
        <v>368</v>
      </c>
      <c r="C296" s="18" t="s">
        <v>369</v>
      </c>
      <c r="D296" s="19">
        <v>22000</v>
      </c>
      <c r="E296" s="19">
        <v>22000</v>
      </c>
      <c r="F296" s="19">
        <v>0</v>
      </c>
      <c r="G296" s="19">
        <v>0</v>
      </c>
      <c r="H296" s="19">
        <v>0</v>
      </c>
      <c r="I296" s="19">
        <f t="shared" si="37"/>
        <v>0</v>
      </c>
      <c r="J296" s="19">
        <f t="shared" si="38"/>
        <v>22000</v>
      </c>
      <c r="K296" s="40">
        <f t="shared" si="39"/>
        <v>1</v>
      </c>
      <c r="L296" s="40">
        <f t="shared" si="40"/>
        <v>-1</v>
      </c>
      <c r="M296" s="40">
        <f t="shared" si="41"/>
        <v>-1</v>
      </c>
      <c r="O296" s="66"/>
      <c r="P296" s="66"/>
      <c r="Q296" s="66"/>
      <c r="R296" s="69"/>
      <c r="S296" s="69"/>
      <c r="T296" s="69"/>
      <c r="U296" s="69"/>
      <c r="V296" s="69"/>
      <c r="W296" s="66"/>
      <c r="X296" s="66"/>
      <c r="Y296" s="66"/>
    </row>
    <row r="297" spans="2:25" s="18" customFormat="1" x14ac:dyDescent="0.2">
      <c r="B297" s="51" t="s">
        <v>39</v>
      </c>
      <c r="C297" s="18" t="s">
        <v>40</v>
      </c>
      <c r="D297" s="19">
        <v>203742</v>
      </c>
      <c r="E297" s="19">
        <v>203742</v>
      </c>
      <c r="F297" s="19">
        <v>19622.64</v>
      </c>
      <c r="G297" s="19">
        <v>208634.59999999998</v>
      </c>
      <c r="H297" s="19">
        <v>0</v>
      </c>
      <c r="I297" s="19">
        <f t="shared" si="37"/>
        <v>208634.59999999998</v>
      </c>
      <c r="J297" s="19">
        <f t="shared" si="38"/>
        <v>-4892.5999999999767</v>
      </c>
      <c r="K297" s="40">
        <f t="shared" si="39"/>
        <v>-2.4013703605540226E-2</v>
      </c>
      <c r="L297" s="40">
        <f t="shared" si="40"/>
        <v>-0.90368878287245624</v>
      </c>
      <c r="M297" s="40">
        <f t="shared" si="41"/>
        <v>2.4013703605540226E-2</v>
      </c>
      <c r="O297" s="66"/>
      <c r="P297" s="66"/>
      <c r="Q297" s="66"/>
      <c r="R297" s="69"/>
      <c r="S297" s="69"/>
      <c r="T297" s="69"/>
      <c r="U297" s="69"/>
      <c r="V297" s="69"/>
      <c r="W297" s="66"/>
      <c r="X297" s="66"/>
      <c r="Y297" s="66"/>
    </row>
    <row r="298" spans="2:25" s="18" customFormat="1" x14ac:dyDescent="0.2">
      <c r="B298" s="51" t="s">
        <v>41</v>
      </c>
      <c r="C298" s="18" t="s">
        <v>42</v>
      </c>
      <c r="D298" s="19">
        <v>2002700</v>
      </c>
      <c r="E298" s="19">
        <v>3290433</v>
      </c>
      <c r="F298" s="19">
        <v>202481.82</v>
      </c>
      <c r="G298" s="19">
        <v>2716865.38</v>
      </c>
      <c r="H298" s="19">
        <v>395445.57</v>
      </c>
      <c r="I298" s="19">
        <f t="shared" si="37"/>
        <v>3112310.9499999997</v>
      </c>
      <c r="J298" s="19">
        <f t="shared" si="38"/>
        <v>178122.05000000028</v>
      </c>
      <c r="K298" s="40">
        <f t="shared" si="39"/>
        <v>5.4133316192732164E-2</v>
      </c>
      <c r="L298" s="40">
        <f t="shared" si="40"/>
        <v>-0.93846347274051778</v>
      </c>
      <c r="M298" s="40">
        <f t="shared" si="41"/>
        <v>-0.17431372102091125</v>
      </c>
      <c r="O298" s="66"/>
      <c r="P298" s="66"/>
      <c r="Q298" s="66"/>
      <c r="R298" s="69"/>
      <c r="S298" s="69"/>
      <c r="T298" s="69"/>
      <c r="U298" s="69"/>
      <c r="V298" s="69"/>
      <c r="W298" s="66"/>
      <c r="X298" s="66"/>
      <c r="Y298" s="66"/>
    </row>
    <row r="299" spans="2:25" s="18" customFormat="1" x14ac:dyDescent="0.2">
      <c r="B299" s="51" t="s">
        <v>265</v>
      </c>
      <c r="C299" s="18" t="s">
        <v>266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f t="shared" si="37"/>
        <v>0</v>
      </c>
      <c r="J299" s="19">
        <f t="shared" si="38"/>
        <v>0</v>
      </c>
      <c r="K299" s="40" t="str">
        <f t="shared" si="39"/>
        <v>NA</v>
      </c>
      <c r="L299" s="40" t="str">
        <f t="shared" si="40"/>
        <v>NA</v>
      </c>
      <c r="M299" s="40" t="str">
        <f t="shared" si="41"/>
        <v>NA</v>
      </c>
      <c r="O299" s="66"/>
      <c r="P299" s="66"/>
      <c r="Q299" s="66"/>
      <c r="R299" s="69"/>
      <c r="S299" s="69"/>
      <c r="T299" s="69"/>
      <c r="U299" s="69"/>
      <c r="V299" s="69"/>
      <c r="W299" s="66"/>
      <c r="X299" s="66"/>
      <c r="Y299" s="66"/>
    </row>
    <row r="300" spans="2:25" s="18" customFormat="1" x14ac:dyDescent="0.2">
      <c r="B300" s="51" t="s">
        <v>396</v>
      </c>
      <c r="C300" s="18" t="s">
        <v>397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f t="shared" si="37"/>
        <v>0</v>
      </c>
      <c r="J300" s="19">
        <f t="shared" si="38"/>
        <v>0</v>
      </c>
      <c r="K300" s="40" t="str">
        <f t="shared" si="39"/>
        <v>NA</v>
      </c>
      <c r="L300" s="40" t="str">
        <f t="shared" si="40"/>
        <v>NA</v>
      </c>
      <c r="M300" s="40" t="str">
        <f t="shared" si="41"/>
        <v>NA</v>
      </c>
      <c r="O300" s="66"/>
      <c r="P300" s="66"/>
      <c r="Q300" s="66"/>
      <c r="R300" s="69"/>
      <c r="S300" s="69"/>
      <c r="T300" s="69"/>
      <c r="U300" s="69"/>
      <c r="V300" s="69"/>
      <c r="W300" s="66"/>
      <c r="X300" s="66"/>
      <c r="Y300" s="66"/>
    </row>
    <row r="301" spans="2:25" s="18" customFormat="1" x14ac:dyDescent="0.2">
      <c r="B301" s="51" t="s">
        <v>267</v>
      </c>
      <c r="C301" s="18" t="s">
        <v>268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f t="shared" si="37"/>
        <v>0</v>
      </c>
      <c r="J301" s="19">
        <f t="shared" si="38"/>
        <v>0</v>
      </c>
      <c r="K301" s="40" t="str">
        <f t="shared" si="39"/>
        <v>NA</v>
      </c>
      <c r="L301" s="40" t="str">
        <f t="shared" si="40"/>
        <v>NA</v>
      </c>
      <c r="M301" s="40" t="str">
        <f t="shared" si="41"/>
        <v>NA</v>
      </c>
      <c r="O301" s="66"/>
      <c r="P301" s="66"/>
      <c r="Q301" s="66"/>
      <c r="R301" s="69"/>
      <c r="S301" s="69"/>
      <c r="T301" s="69"/>
      <c r="U301" s="69"/>
      <c r="V301" s="69"/>
      <c r="W301" s="66"/>
      <c r="X301" s="66"/>
      <c r="Y301" s="66"/>
    </row>
    <row r="302" spans="2:25" s="18" customFormat="1" x14ac:dyDescent="0.2">
      <c r="B302" s="51" t="s">
        <v>284</v>
      </c>
      <c r="C302" s="18" t="s">
        <v>285</v>
      </c>
      <c r="D302" s="19">
        <v>1439889</v>
      </c>
      <c r="E302" s="19">
        <v>1389489</v>
      </c>
      <c r="F302" s="19">
        <v>95750.81</v>
      </c>
      <c r="G302" s="19">
        <v>1206150.25</v>
      </c>
      <c r="H302" s="19">
        <v>11</v>
      </c>
      <c r="I302" s="19">
        <f t="shared" si="37"/>
        <v>1206161.25</v>
      </c>
      <c r="J302" s="19">
        <f t="shared" si="38"/>
        <v>183327.75</v>
      </c>
      <c r="K302" s="40">
        <f t="shared" si="39"/>
        <v>0.13193897180906075</v>
      </c>
      <c r="L302" s="40">
        <f t="shared" si="40"/>
        <v>-0.93108919178201477</v>
      </c>
      <c r="M302" s="40">
        <f t="shared" si="41"/>
        <v>-0.13194688838846511</v>
      </c>
      <c r="O302" s="66"/>
      <c r="P302" s="66"/>
      <c r="Q302" s="66"/>
      <c r="R302" s="69"/>
      <c r="S302" s="69"/>
      <c r="T302" s="69"/>
      <c r="U302" s="69"/>
      <c r="V302" s="69"/>
      <c r="W302" s="66"/>
      <c r="X302" s="66"/>
      <c r="Y302" s="66"/>
    </row>
    <row r="303" spans="2:25" s="18" customFormat="1" x14ac:dyDescent="0.2">
      <c r="B303" s="51" t="s">
        <v>45</v>
      </c>
      <c r="C303" s="18" t="s">
        <v>46</v>
      </c>
      <c r="D303" s="19">
        <v>12500</v>
      </c>
      <c r="E303" s="19">
        <v>13955</v>
      </c>
      <c r="F303" s="19">
        <v>0</v>
      </c>
      <c r="G303" s="19">
        <v>13486.7</v>
      </c>
      <c r="H303" s="19">
        <v>467.5</v>
      </c>
      <c r="I303" s="19">
        <f t="shared" si="37"/>
        <v>13954.2</v>
      </c>
      <c r="J303" s="19">
        <f t="shared" si="38"/>
        <v>0.7999999999992724</v>
      </c>
      <c r="K303" s="40">
        <f t="shared" si="39"/>
        <v>5.7327122894967567E-5</v>
      </c>
      <c r="L303" s="40">
        <f t="shared" si="40"/>
        <v>-1</v>
      </c>
      <c r="M303" s="40">
        <f t="shared" si="41"/>
        <v>-3.3557864564672107E-2</v>
      </c>
      <c r="O303" s="66"/>
      <c r="P303" s="66"/>
      <c r="Q303" s="66"/>
      <c r="R303" s="69"/>
      <c r="S303" s="69"/>
      <c r="T303" s="69"/>
      <c r="U303" s="69"/>
      <c r="V303" s="69"/>
      <c r="W303" s="66"/>
      <c r="X303" s="66"/>
      <c r="Y303" s="66"/>
    </row>
    <row r="304" spans="2:25" s="18" customFormat="1" x14ac:dyDescent="0.2">
      <c r="B304" s="51" t="s">
        <v>47</v>
      </c>
      <c r="C304" s="18" t="s">
        <v>48</v>
      </c>
      <c r="D304" s="19">
        <v>0</v>
      </c>
      <c r="E304" s="19">
        <v>8750</v>
      </c>
      <c r="F304" s="19">
        <v>0</v>
      </c>
      <c r="G304" s="19">
        <v>8750</v>
      </c>
      <c r="H304" s="19">
        <v>0</v>
      </c>
      <c r="I304" s="19">
        <f t="shared" si="37"/>
        <v>8750</v>
      </c>
      <c r="J304" s="19">
        <f t="shared" si="38"/>
        <v>0</v>
      </c>
      <c r="K304" s="40">
        <f t="shared" si="39"/>
        <v>0</v>
      </c>
      <c r="L304" s="40">
        <f t="shared" si="40"/>
        <v>-1</v>
      </c>
      <c r="M304" s="40">
        <f t="shared" si="41"/>
        <v>0</v>
      </c>
      <c r="O304" s="66"/>
      <c r="P304" s="66"/>
      <c r="Q304" s="66"/>
      <c r="R304" s="69"/>
      <c r="S304" s="69"/>
      <c r="T304" s="69"/>
      <c r="U304" s="69"/>
      <c r="V304" s="69"/>
      <c r="W304" s="66"/>
      <c r="X304" s="66"/>
      <c r="Y304" s="66"/>
    </row>
    <row r="305" spans="1:25" s="18" customFormat="1" x14ac:dyDescent="0.2">
      <c r="B305" s="51" t="s">
        <v>436</v>
      </c>
      <c r="C305" s="18" t="s">
        <v>437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f t="shared" si="37"/>
        <v>0</v>
      </c>
      <c r="J305" s="19">
        <f t="shared" si="38"/>
        <v>0</v>
      </c>
      <c r="K305" s="40" t="str">
        <f t="shared" si="39"/>
        <v>NA</v>
      </c>
      <c r="L305" s="40" t="str">
        <f t="shared" si="40"/>
        <v>NA</v>
      </c>
      <c r="M305" s="40" t="str">
        <f t="shared" si="41"/>
        <v>NA</v>
      </c>
      <c r="O305" s="66"/>
      <c r="P305" s="66"/>
      <c r="Q305" s="66"/>
      <c r="R305" s="69"/>
      <c r="S305" s="69"/>
      <c r="T305" s="69"/>
      <c r="U305" s="69"/>
      <c r="V305" s="69"/>
      <c r="W305" s="66"/>
      <c r="X305" s="66"/>
      <c r="Y305" s="66"/>
    </row>
    <row r="306" spans="1:25" s="18" customFormat="1" x14ac:dyDescent="0.2">
      <c r="B306" s="51" t="s">
        <v>49</v>
      </c>
      <c r="C306" s="18" t="s">
        <v>50</v>
      </c>
      <c r="D306" s="19">
        <v>24900</v>
      </c>
      <c r="E306" s="19">
        <v>32614</v>
      </c>
      <c r="F306" s="19">
        <v>462.49</v>
      </c>
      <c r="G306" s="19">
        <v>17686.600000000002</v>
      </c>
      <c r="H306" s="19">
        <v>0</v>
      </c>
      <c r="I306" s="19">
        <f t="shared" si="37"/>
        <v>17686.600000000002</v>
      </c>
      <c r="J306" s="19">
        <f t="shared" si="38"/>
        <v>14927.399999999998</v>
      </c>
      <c r="K306" s="40">
        <f t="shared" si="39"/>
        <v>0.45769914760532282</v>
      </c>
      <c r="L306" s="40">
        <f t="shared" si="40"/>
        <v>-0.98581928006377628</v>
      </c>
      <c r="M306" s="40">
        <f t="shared" si="41"/>
        <v>-0.45769914760532282</v>
      </c>
      <c r="O306" s="66"/>
      <c r="P306" s="66"/>
      <c r="Q306" s="66"/>
      <c r="R306" s="69"/>
      <c r="S306" s="69"/>
      <c r="T306" s="69"/>
      <c r="U306" s="69"/>
      <c r="V306" s="69"/>
      <c r="W306" s="66"/>
      <c r="X306" s="66"/>
      <c r="Y306" s="66"/>
    </row>
    <row r="307" spans="1:25" s="18" customFormat="1" x14ac:dyDescent="0.2">
      <c r="B307" s="51" t="s">
        <v>53</v>
      </c>
      <c r="C307" s="18" t="s">
        <v>54</v>
      </c>
      <c r="D307" s="19">
        <v>37400</v>
      </c>
      <c r="E307" s="19">
        <v>58790</v>
      </c>
      <c r="F307" s="19">
        <v>7818.72</v>
      </c>
      <c r="G307" s="19">
        <v>45293.189999999995</v>
      </c>
      <c r="H307" s="19">
        <v>3765.5699999999997</v>
      </c>
      <c r="I307" s="19">
        <f t="shared" si="37"/>
        <v>49058.759999999995</v>
      </c>
      <c r="J307" s="19">
        <f t="shared" si="38"/>
        <v>9731.2400000000052</v>
      </c>
      <c r="K307" s="40">
        <f t="shared" si="39"/>
        <v>0.16552542949481214</v>
      </c>
      <c r="L307" s="40">
        <f t="shared" si="40"/>
        <v>-0.86700595339343423</v>
      </c>
      <c r="M307" s="40">
        <f t="shared" si="41"/>
        <v>-0.22957662867834674</v>
      </c>
      <c r="O307" s="66"/>
      <c r="P307" s="66"/>
      <c r="Q307" s="66"/>
      <c r="R307" s="69"/>
      <c r="S307" s="69"/>
      <c r="T307" s="69"/>
      <c r="U307" s="69"/>
      <c r="V307" s="69"/>
      <c r="W307" s="66"/>
      <c r="X307" s="66"/>
      <c r="Y307" s="66"/>
    </row>
    <row r="308" spans="1:25" s="18" customFormat="1" x14ac:dyDescent="0.2">
      <c r="B308" s="51" t="s">
        <v>55</v>
      </c>
      <c r="C308" s="18" t="s">
        <v>56</v>
      </c>
      <c r="D308" s="19">
        <v>0</v>
      </c>
      <c r="E308" s="19">
        <v>663</v>
      </c>
      <c r="F308" s="19">
        <v>0</v>
      </c>
      <c r="G308" s="19">
        <v>102.63</v>
      </c>
      <c r="H308" s="19">
        <v>40.090000000000003</v>
      </c>
      <c r="I308" s="19">
        <f t="shared" si="37"/>
        <v>142.72</v>
      </c>
      <c r="J308" s="19">
        <f t="shared" si="38"/>
        <v>520.28</v>
      </c>
      <c r="K308" s="40">
        <f t="shared" si="39"/>
        <v>0.78473604826545995</v>
      </c>
      <c r="L308" s="40">
        <f t="shared" si="40"/>
        <v>-1</v>
      </c>
      <c r="M308" s="40">
        <f t="shared" si="41"/>
        <v>-0.84520361990950232</v>
      </c>
      <c r="O308" s="66"/>
      <c r="P308" s="66"/>
      <c r="Q308" s="66"/>
      <c r="R308" s="69"/>
      <c r="S308" s="69"/>
      <c r="T308" s="69"/>
      <c r="U308" s="69"/>
      <c r="V308" s="69"/>
      <c r="W308" s="66"/>
      <c r="X308" s="66"/>
      <c r="Y308" s="66"/>
    </row>
    <row r="309" spans="1:25" s="18" customFormat="1" x14ac:dyDescent="0.2">
      <c r="B309" s="51" t="s">
        <v>57</v>
      </c>
      <c r="C309" s="18" t="s">
        <v>58</v>
      </c>
      <c r="D309" s="19">
        <v>259000</v>
      </c>
      <c r="E309" s="19">
        <v>134050</v>
      </c>
      <c r="F309" s="19">
        <v>0</v>
      </c>
      <c r="G309" s="19">
        <v>61670.27</v>
      </c>
      <c r="H309" s="19">
        <v>52800</v>
      </c>
      <c r="I309" s="19">
        <f t="shared" si="37"/>
        <v>114470.26999999999</v>
      </c>
      <c r="J309" s="19">
        <f t="shared" si="38"/>
        <v>19579.73000000001</v>
      </c>
      <c r="K309" s="40">
        <f t="shared" si="39"/>
        <v>0.1460628869824693</v>
      </c>
      <c r="L309" s="40">
        <f t="shared" si="40"/>
        <v>-1</v>
      </c>
      <c r="M309" s="40">
        <f t="shared" si="41"/>
        <v>-0.53994576650503556</v>
      </c>
      <c r="O309" s="66"/>
      <c r="P309" s="66"/>
      <c r="Q309" s="66"/>
      <c r="R309" s="69"/>
      <c r="S309" s="69"/>
      <c r="T309" s="69"/>
      <c r="U309" s="69"/>
      <c r="V309" s="69"/>
      <c r="W309" s="66"/>
      <c r="X309" s="66"/>
      <c r="Y309" s="66"/>
    </row>
    <row r="310" spans="1:25" s="18" customFormat="1" x14ac:dyDescent="0.2">
      <c r="B310" s="51" t="s">
        <v>59</v>
      </c>
      <c r="C310" s="18" t="s">
        <v>60</v>
      </c>
      <c r="D310" s="19">
        <v>11000</v>
      </c>
      <c r="E310" s="19">
        <v>62900</v>
      </c>
      <c r="F310" s="19">
        <v>0</v>
      </c>
      <c r="G310" s="19">
        <v>0</v>
      </c>
      <c r="H310" s="19">
        <v>53072.57</v>
      </c>
      <c r="I310" s="19">
        <f t="shared" si="37"/>
        <v>53072.57</v>
      </c>
      <c r="J310" s="19">
        <f t="shared" si="38"/>
        <v>9827.43</v>
      </c>
      <c r="K310" s="40">
        <f t="shared" si="39"/>
        <v>0.15623895071542132</v>
      </c>
      <c r="L310" s="40">
        <f t="shared" si="40"/>
        <v>-1</v>
      </c>
      <c r="M310" s="40">
        <f t="shared" si="41"/>
        <v>-1</v>
      </c>
      <c r="O310" s="66"/>
      <c r="P310" s="66"/>
      <c r="Q310" s="66"/>
      <c r="R310" s="69"/>
      <c r="S310" s="69"/>
      <c r="T310" s="69"/>
      <c r="U310" s="69"/>
      <c r="V310" s="69"/>
      <c r="W310" s="66"/>
      <c r="X310" s="66"/>
      <c r="Y310" s="66"/>
    </row>
    <row r="311" spans="1:25" s="18" customFormat="1" x14ac:dyDescent="0.2">
      <c r="B311" s="51" t="s">
        <v>61</v>
      </c>
      <c r="C311" s="18" t="s">
        <v>62</v>
      </c>
      <c r="D311" s="19">
        <v>0</v>
      </c>
      <c r="E311" s="19">
        <v>4000</v>
      </c>
      <c r="F311" s="19">
        <v>0</v>
      </c>
      <c r="G311" s="19">
        <v>0</v>
      </c>
      <c r="H311" s="19">
        <v>550.97</v>
      </c>
      <c r="I311" s="19">
        <f t="shared" si="37"/>
        <v>550.97</v>
      </c>
      <c r="J311" s="19">
        <f t="shared" si="38"/>
        <v>3449.0299999999997</v>
      </c>
      <c r="K311" s="40">
        <f t="shared" si="39"/>
        <v>0.8622574999999999</v>
      </c>
      <c r="L311" s="40">
        <f t="shared" si="40"/>
        <v>-1</v>
      </c>
      <c r="M311" s="40">
        <f t="shared" si="41"/>
        <v>-1</v>
      </c>
      <c r="O311" s="66"/>
      <c r="P311" s="66"/>
      <c r="Q311" s="66"/>
      <c r="R311" s="69"/>
      <c r="S311" s="69"/>
      <c r="T311" s="69"/>
      <c r="U311" s="69"/>
      <c r="V311" s="69"/>
      <c r="W311" s="66"/>
      <c r="X311" s="66"/>
      <c r="Y311" s="66"/>
    </row>
    <row r="312" spans="1:25" s="18" customFormat="1" x14ac:dyDescent="0.2">
      <c r="B312" s="51" t="s">
        <v>65</v>
      </c>
      <c r="C312" s="18" t="s">
        <v>66</v>
      </c>
      <c r="D312" s="19">
        <v>0</v>
      </c>
      <c r="E312" s="19">
        <v>0</v>
      </c>
      <c r="F312" s="19">
        <v>0</v>
      </c>
      <c r="G312" s="19">
        <v>0</v>
      </c>
      <c r="H312" s="19">
        <v>0</v>
      </c>
      <c r="I312" s="19">
        <f t="shared" si="37"/>
        <v>0</v>
      </c>
      <c r="J312" s="19">
        <f t="shared" si="38"/>
        <v>0</v>
      </c>
      <c r="K312" s="40" t="str">
        <f t="shared" si="39"/>
        <v>NA</v>
      </c>
      <c r="L312" s="40" t="str">
        <f t="shared" si="40"/>
        <v>NA</v>
      </c>
      <c r="M312" s="40" t="str">
        <f t="shared" si="41"/>
        <v>NA</v>
      </c>
      <c r="O312" s="66"/>
      <c r="P312" s="66"/>
      <c r="Q312" s="66"/>
      <c r="R312" s="69"/>
      <c r="S312" s="69"/>
      <c r="T312" s="69"/>
      <c r="U312" s="69"/>
      <c r="V312" s="69"/>
      <c r="W312" s="66"/>
      <c r="X312" s="66"/>
      <c r="Y312" s="66"/>
    </row>
    <row r="313" spans="1:25" s="18" customFormat="1" x14ac:dyDescent="0.2">
      <c r="B313" s="51" t="s">
        <v>67</v>
      </c>
      <c r="C313" s="18" t="s">
        <v>68</v>
      </c>
      <c r="D313" s="19">
        <v>6700</v>
      </c>
      <c r="E313" s="19">
        <v>1500</v>
      </c>
      <c r="F313" s="19">
        <v>0</v>
      </c>
      <c r="G313" s="19">
        <v>0</v>
      </c>
      <c r="H313" s="19">
        <v>1150</v>
      </c>
      <c r="I313" s="19">
        <f t="shared" si="37"/>
        <v>1150</v>
      </c>
      <c r="J313" s="19">
        <f t="shared" si="38"/>
        <v>350</v>
      </c>
      <c r="K313" s="40">
        <f t="shared" si="39"/>
        <v>0.23333333333333334</v>
      </c>
      <c r="L313" s="40">
        <f t="shared" si="40"/>
        <v>-1</v>
      </c>
      <c r="M313" s="40">
        <f t="shared" si="41"/>
        <v>-1</v>
      </c>
      <c r="O313" s="66"/>
      <c r="P313" s="66"/>
      <c r="Q313" s="66"/>
      <c r="R313" s="69"/>
      <c r="S313" s="69"/>
      <c r="T313" s="69"/>
      <c r="U313" s="69"/>
      <c r="V313" s="69"/>
      <c r="W313" s="66"/>
      <c r="X313" s="66"/>
      <c r="Y313" s="66"/>
    </row>
    <row r="314" spans="1:25" s="18" customFormat="1" x14ac:dyDescent="0.2">
      <c r="B314" s="51" t="s">
        <v>69</v>
      </c>
      <c r="C314" s="18" t="s">
        <v>70</v>
      </c>
      <c r="D314" s="19">
        <v>0</v>
      </c>
      <c r="E314" s="19">
        <v>0</v>
      </c>
      <c r="F314" s="19">
        <v>0</v>
      </c>
      <c r="G314" s="19">
        <v>0</v>
      </c>
      <c r="H314" s="19">
        <v>0</v>
      </c>
      <c r="I314" s="19">
        <f t="shared" si="37"/>
        <v>0</v>
      </c>
      <c r="J314" s="19">
        <f t="shared" si="38"/>
        <v>0</v>
      </c>
      <c r="K314" s="40" t="str">
        <f t="shared" si="39"/>
        <v>NA</v>
      </c>
      <c r="L314" s="40" t="str">
        <f t="shared" si="40"/>
        <v>NA</v>
      </c>
      <c r="M314" s="40" t="str">
        <f t="shared" si="41"/>
        <v>NA</v>
      </c>
      <c r="O314" s="66"/>
      <c r="P314" s="66"/>
      <c r="Q314" s="66"/>
      <c r="R314" s="69"/>
      <c r="S314" s="69"/>
      <c r="T314" s="69"/>
      <c r="U314" s="69"/>
      <c r="V314" s="69"/>
      <c r="W314" s="66"/>
      <c r="X314" s="66"/>
      <c r="Y314" s="66"/>
    </row>
    <row r="315" spans="1:25" s="18" customFormat="1" x14ac:dyDescent="0.2">
      <c r="B315" s="51" t="s">
        <v>71</v>
      </c>
      <c r="C315" s="18" t="s">
        <v>72</v>
      </c>
      <c r="D315" s="19">
        <v>61460</v>
      </c>
      <c r="E315" s="19">
        <v>65455</v>
      </c>
      <c r="F315" s="19">
        <v>22569.040000000001</v>
      </c>
      <c r="G315" s="19">
        <v>331313.81</v>
      </c>
      <c r="H315" s="19">
        <v>150</v>
      </c>
      <c r="I315" s="19">
        <f t="shared" si="37"/>
        <v>331463.81</v>
      </c>
      <c r="J315" s="19">
        <f t="shared" si="38"/>
        <v>-266008.81</v>
      </c>
      <c r="K315" s="40">
        <f t="shared" si="39"/>
        <v>-4.063995263921778</v>
      </c>
      <c r="L315" s="40">
        <f t="shared" si="40"/>
        <v>-0.65519761668321741</v>
      </c>
      <c r="M315" s="40">
        <f t="shared" si="41"/>
        <v>4.0617036131693531</v>
      </c>
      <c r="O315" s="66"/>
      <c r="P315" s="66"/>
      <c r="Q315" s="66"/>
      <c r="R315" s="69"/>
      <c r="S315" s="69"/>
      <c r="T315" s="69"/>
      <c r="U315" s="69"/>
      <c r="V315" s="69"/>
      <c r="W315" s="66"/>
      <c r="X315" s="66"/>
      <c r="Y315" s="66"/>
    </row>
    <row r="316" spans="1:25" s="18" customFormat="1" x14ac:dyDescent="0.2">
      <c r="B316" s="51" t="s">
        <v>139</v>
      </c>
      <c r="C316" s="18" t="s">
        <v>140</v>
      </c>
      <c r="D316" s="19"/>
      <c r="E316" s="19"/>
      <c r="F316" s="19">
        <v>0</v>
      </c>
      <c r="G316" s="19">
        <v>0</v>
      </c>
      <c r="H316" s="19">
        <v>0</v>
      </c>
      <c r="I316" s="19">
        <f t="shared" si="37"/>
        <v>0</v>
      </c>
      <c r="J316" s="19">
        <f t="shared" si="38"/>
        <v>0</v>
      </c>
      <c r="K316" s="40" t="str">
        <f t="shared" si="39"/>
        <v>NA</v>
      </c>
      <c r="L316" s="40" t="str">
        <f t="shared" si="40"/>
        <v>NA</v>
      </c>
      <c r="M316" s="40" t="str">
        <f t="shared" si="41"/>
        <v>NA</v>
      </c>
      <c r="O316" s="66"/>
      <c r="P316" s="66"/>
      <c r="Q316" s="66"/>
      <c r="R316" s="69"/>
      <c r="S316" s="69"/>
      <c r="T316" s="69"/>
      <c r="U316" s="69"/>
      <c r="V316" s="69"/>
      <c r="W316" s="66"/>
      <c r="X316" s="66"/>
      <c r="Y316" s="66"/>
    </row>
    <row r="317" spans="1:25" s="18" customFormat="1" x14ac:dyDescent="0.2">
      <c r="B317" s="51" t="s">
        <v>73</v>
      </c>
      <c r="C317" s="18" t="s">
        <v>74</v>
      </c>
      <c r="D317" s="19">
        <v>300000</v>
      </c>
      <c r="E317" s="19">
        <v>1790509</v>
      </c>
      <c r="F317" s="19">
        <v>863116.54</v>
      </c>
      <c r="G317" s="19">
        <v>863116.54</v>
      </c>
      <c r="H317" s="19">
        <v>139035.12</v>
      </c>
      <c r="I317" s="19">
        <f t="shared" si="37"/>
        <v>1002151.66</v>
      </c>
      <c r="J317" s="19">
        <f t="shared" si="38"/>
        <v>788357.34</v>
      </c>
      <c r="K317" s="40">
        <f t="shared" si="39"/>
        <v>0.44029789294552552</v>
      </c>
      <c r="L317" s="40">
        <f t="shared" si="40"/>
        <v>-0.51794906364614757</v>
      </c>
      <c r="M317" s="40">
        <f t="shared" si="41"/>
        <v>-0.51794906364614757</v>
      </c>
      <c r="O317" s="66"/>
      <c r="P317" s="66"/>
      <c r="Q317" s="66"/>
      <c r="R317" s="69"/>
      <c r="S317" s="69"/>
      <c r="T317" s="69"/>
      <c r="U317" s="69"/>
      <c r="V317" s="69"/>
      <c r="W317" s="66"/>
      <c r="X317" s="66"/>
      <c r="Y317" s="66"/>
    </row>
    <row r="318" spans="1:25" s="18" customFormat="1" x14ac:dyDescent="0.2">
      <c r="A318" s="49" t="s">
        <v>113</v>
      </c>
      <c r="B318" s="52"/>
      <c r="C318" s="49"/>
      <c r="D318" s="24">
        <v>13871133.07</v>
      </c>
      <c r="E318" s="24">
        <v>15468692.07</v>
      </c>
      <c r="F318" s="24">
        <v>1860856.1800000002</v>
      </c>
      <c r="G318" s="24">
        <v>12706079.689999998</v>
      </c>
      <c r="H318" s="24">
        <v>646488.39</v>
      </c>
      <c r="I318" s="24">
        <f t="shared" si="37"/>
        <v>13352568.079999998</v>
      </c>
      <c r="J318" s="24">
        <f t="shared" si="38"/>
        <v>2116123.9900000021</v>
      </c>
      <c r="K318" s="44">
        <f t="shared" si="39"/>
        <v>0.13680044702059946</v>
      </c>
      <c r="L318" s="44">
        <f t="shared" si="40"/>
        <v>-0.87970177623427215</v>
      </c>
      <c r="M318" s="44">
        <f t="shared" si="41"/>
        <v>-0.17859379238389628</v>
      </c>
      <c r="O318" s="66"/>
      <c r="P318" s="66"/>
      <c r="Q318" s="66"/>
      <c r="R318" s="69"/>
      <c r="S318" s="69"/>
      <c r="T318" s="69"/>
      <c r="U318" s="69"/>
      <c r="V318" s="69"/>
      <c r="W318" s="66"/>
      <c r="X318" s="66"/>
      <c r="Y318" s="66"/>
    </row>
    <row r="319" spans="1:25" s="18" customFormat="1" x14ac:dyDescent="0.2">
      <c r="A319" s="18" t="s">
        <v>114</v>
      </c>
      <c r="B319" s="51" t="s">
        <v>12</v>
      </c>
      <c r="C319" s="18" t="s">
        <v>13</v>
      </c>
      <c r="D319" s="19">
        <v>0</v>
      </c>
      <c r="E319" s="19">
        <v>0</v>
      </c>
      <c r="F319" s="19">
        <v>71964.23</v>
      </c>
      <c r="G319" s="19">
        <v>708616.02</v>
      </c>
      <c r="H319" s="19">
        <v>0</v>
      </c>
      <c r="I319" s="19">
        <f t="shared" si="37"/>
        <v>708616.02</v>
      </c>
      <c r="J319" s="19">
        <f t="shared" si="38"/>
        <v>-708616.02</v>
      </c>
      <c r="K319" s="40" t="str">
        <f t="shared" si="39"/>
        <v>NA</v>
      </c>
      <c r="L319" s="40" t="str">
        <f t="shared" si="40"/>
        <v>NA</v>
      </c>
      <c r="M319" s="40" t="str">
        <f t="shared" si="41"/>
        <v>NA</v>
      </c>
      <c r="O319" s="66"/>
      <c r="P319" s="66"/>
      <c r="Q319" s="66"/>
      <c r="R319" s="69"/>
      <c r="S319" s="69"/>
      <c r="T319" s="69"/>
      <c r="U319" s="69"/>
      <c r="V319" s="69"/>
      <c r="W319" s="66"/>
      <c r="X319" s="66"/>
      <c r="Y319" s="66"/>
    </row>
    <row r="320" spans="1:25" s="18" customFormat="1" x14ac:dyDescent="0.2">
      <c r="B320" s="51" t="s">
        <v>77</v>
      </c>
      <c r="C320" s="18" t="s">
        <v>78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f t="shared" si="37"/>
        <v>0</v>
      </c>
      <c r="J320" s="19">
        <f t="shared" si="38"/>
        <v>0</v>
      </c>
      <c r="K320" s="40" t="str">
        <f t="shared" si="39"/>
        <v>NA</v>
      </c>
      <c r="L320" s="40" t="str">
        <f t="shared" si="40"/>
        <v>NA</v>
      </c>
      <c r="M320" s="40" t="str">
        <f t="shared" si="41"/>
        <v>NA</v>
      </c>
      <c r="O320" s="66"/>
      <c r="P320" s="66"/>
      <c r="Q320" s="66"/>
      <c r="R320" s="69"/>
      <c r="S320" s="69"/>
      <c r="T320" s="69"/>
      <c r="U320" s="69"/>
      <c r="V320" s="69"/>
      <c r="W320" s="66"/>
      <c r="X320" s="66"/>
      <c r="Y320" s="66"/>
    </row>
    <row r="321" spans="2:25" s="18" customFormat="1" x14ac:dyDescent="0.2">
      <c r="B321" s="51" t="s">
        <v>111</v>
      </c>
      <c r="C321" s="18" t="s">
        <v>112</v>
      </c>
      <c r="D321" s="19">
        <v>53807.65</v>
      </c>
      <c r="E321" s="19">
        <v>53807.65</v>
      </c>
      <c r="F321" s="19">
        <v>0</v>
      </c>
      <c r="G321" s="19">
        <v>0</v>
      </c>
      <c r="H321" s="19">
        <v>0</v>
      </c>
      <c r="I321" s="19">
        <f t="shared" si="37"/>
        <v>0</v>
      </c>
      <c r="J321" s="19">
        <f t="shared" si="38"/>
        <v>53807.65</v>
      </c>
      <c r="K321" s="40">
        <f t="shared" si="39"/>
        <v>1</v>
      </c>
      <c r="L321" s="40">
        <f t="shared" si="40"/>
        <v>-1</v>
      </c>
      <c r="M321" s="40">
        <f t="shared" si="41"/>
        <v>-1</v>
      </c>
      <c r="O321" s="66"/>
      <c r="P321" s="66"/>
      <c r="Q321" s="66"/>
      <c r="R321" s="69"/>
      <c r="S321" s="69"/>
      <c r="T321" s="69"/>
      <c r="U321" s="69"/>
      <c r="V321" s="69"/>
      <c r="W321" s="66"/>
      <c r="X321" s="66"/>
      <c r="Y321" s="66"/>
    </row>
    <row r="322" spans="2:25" s="18" customFormat="1" x14ac:dyDescent="0.2">
      <c r="B322" s="51" t="s">
        <v>300</v>
      </c>
      <c r="C322" s="18" t="s">
        <v>301</v>
      </c>
      <c r="D322" s="19">
        <v>20377571.749999996</v>
      </c>
      <c r="E322" s="19">
        <v>15423571.750000004</v>
      </c>
      <c r="F322" s="19">
        <v>1262822.1500000001</v>
      </c>
      <c r="G322" s="19">
        <v>14286490.090000007</v>
      </c>
      <c r="H322" s="19">
        <v>0</v>
      </c>
      <c r="I322" s="19">
        <f t="shared" si="37"/>
        <v>14286490.090000007</v>
      </c>
      <c r="J322" s="19">
        <f t="shared" si="38"/>
        <v>1137081.6599999964</v>
      </c>
      <c r="K322" s="40">
        <f t="shared" si="39"/>
        <v>7.3723627602665778E-2</v>
      </c>
      <c r="L322" s="40">
        <f t="shared" si="40"/>
        <v>-0.91812388398296907</v>
      </c>
      <c r="M322" s="40">
        <f t="shared" si="41"/>
        <v>-7.3723627602665778E-2</v>
      </c>
      <c r="O322" s="66"/>
      <c r="P322" s="66"/>
      <c r="Q322" s="66"/>
      <c r="R322" s="69"/>
      <c r="S322" s="69"/>
      <c r="T322" s="69"/>
      <c r="U322" s="69"/>
      <c r="V322" s="69"/>
      <c r="W322" s="66"/>
      <c r="X322" s="66"/>
      <c r="Y322" s="66"/>
    </row>
    <row r="323" spans="2:25" s="18" customFormat="1" x14ac:dyDescent="0.2">
      <c r="B323" s="51" t="s">
        <v>115</v>
      </c>
      <c r="C323" s="18" t="s">
        <v>116</v>
      </c>
      <c r="D323" s="19">
        <v>20564777.11999999</v>
      </c>
      <c r="E323" s="19">
        <v>20564777.11999999</v>
      </c>
      <c r="F323" s="19">
        <v>1626200.8400000003</v>
      </c>
      <c r="G323" s="19">
        <v>19856405.849999994</v>
      </c>
      <c r="H323" s="19">
        <v>0</v>
      </c>
      <c r="I323" s="19">
        <f t="shared" si="37"/>
        <v>19856405.849999994</v>
      </c>
      <c r="J323" s="19">
        <f t="shared" si="38"/>
        <v>708371.26999999583</v>
      </c>
      <c r="K323" s="40">
        <f t="shared" si="39"/>
        <v>3.4445852044322871E-2</v>
      </c>
      <c r="L323" s="40">
        <f t="shared" si="40"/>
        <v>-0.92092300196054833</v>
      </c>
      <c r="M323" s="40">
        <f t="shared" si="41"/>
        <v>-3.4445852044322871E-2</v>
      </c>
      <c r="O323" s="66"/>
      <c r="P323" s="66"/>
      <c r="Q323" s="66"/>
      <c r="R323" s="69"/>
      <c r="S323" s="69"/>
      <c r="T323" s="69"/>
      <c r="U323" s="69"/>
      <c r="V323" s="69"/>
      <c r="W323" s="66"/>
      <c r="X323" s="66"/>
      <c r="Y323" s="66"/>
    </row>
    <row r="324" spans="2:25" s="18" customFormat="1" x14ac:dyDescent="0.2">
      <c r="B324" s="51" t="s">
        <v>27</v>
      </c>
      <c r="C324" s="18" t="s">
        <v>28</v>
      </c>
      <c r="D324" s="19">
        <v>3581443.55</v>
      </c>
      <c r="E324" s="19">
        <v>3331443.55</v>
      </c>
      <c r="F324" s="19">
        <v>247625.33000000002</v>
      </c>
      <c r="G324" s="19">
        <v>2883309.1</v>
      </c>
      <c r="H324" s="19">
        <v>0</v>
      </c>
      <c r="I324" s="19">
        <f t="shared" si="37"/>
        <v>2883309.1</v>
      </c>
      <c r="J324" s="19">
        <f t="shared" si="38"/>
        <v>448134.44999999972</v>
      </c>
      <c r="K324" s="40">
        <f t="shared" si="39"/>
        <v>0.13451659716701481</v>
      </c>
      <c r="L324" s="40">
        <f t="shared" si="40"/>
        <v>-0.9256702608693459</v>
      </c>
      <c r="M324" s="40">
        <f t="shared" si="41"/>
        <v>-0.13451659716701481</v>
      </c>
      <c r="O324" s="66"/>
      <c r="P324" s="66"/>
      <c r="Q324" s="66"/>
      <c r="R324" s="69"/>
      <c r="S324" s="69"/>
      <c r="T324" s="69"/>
      <c r="U324" s="69"/>
      <c r="V324" s="69"/>
      <c r="W324" s="66"/>
      <c r="X324" s="66"/>
      <c r="Y324" s="66"/>
    </row>
    <row r="325" spans="2:25" s="18" customFormat="1" x14ac:dyDescent="0.2">
      <c r="B325" s="51" t="s">
        <v>91</v>
      </c>
      <c r="C325" s="18" t="s">
        <v>92</v>
      </c>
      <c r="D325" s="19">
        <v>3048825.54</v>
      </c>
      <c r="E325" s="19">
        <v>3048825.54</v>
      </c>
      <c r="F325" s="19">
        <v>250551.86</v>
      </c>
      <c r="G325" s="19">
        <v>2979760.4</v>
      </c>
      <c r="H325" s="19">
        <v>1164</v>
      </c>
      <c r="I325" s="19">
        <f t="shared" si="37"/>
        <v>2980924.4</v>
      </c>
      <c r="J325" s="19">
        <f t="shared" si="38"/>
        <v>67901.14000000013</v>
      </c>
      <c r="K325" s="40">
        <f t="shared" si="39"/>
        <v>2.2271244815142859E-2</v>
      </c>
      <c r="L325" s="40">
        <f t="shared" si="40"/>
        <v>-0.91782020430070266</v>
      </c>
      <c r="M325" s="40">
        <f t="shared" si="41"/>
        <v>-2.265303117344003E-2</v>
      </c>
      <c r="O325" s="66"/>
      <c r="P325" s="66"/>
      <c r="Q325" s="66"/>
      <c r="R325" s="69"/>
      <c r="S325" s="69"/>
      <c r="T325" s="69"/>
      <c r="U325" s="69"/>
      <c r="V325" s="69"/>
      <c r="W325" s="66"/>
      <c r="X325" s="66"/>
      <c r="Y325" s="66"/>
    </row>
    <row r="326" spans="2:25" s="18" customFormat="1" x14ac:dyDescent="0.2">
      <c r="B326" s="51" t="s">
        <v>29</v>
      </c>
      <c r="C326" s="18" t="s">
        <v>30</v>
      </c>
      <c r="D326" s="19">
        <v>1031530</v>
      </c>
      <c r="E326" s="19">
        <v>1031530</v>
      </c>
      <c r="F326" s="19">
        <v>147266.44</v>
      </c>
      <c r="G326" s="19">
        <v>3116232.4499999997</v>
      </c>
      <c r="H326" s="19">
        <v>0</v>
      </c>
      <c r="I326" s="19">
        <f t="shared" si="37"/>
        <v>3116232.4499999997</v>
      </c>
      <c r="J326" s="19">
        <f t="shared" si="38"/>
        <v>-2084702.4499999997</v>
      </c>
      <c r="K326" s="40">
        <f t="shared" si="39"/>
        <v>-2.020980921543726</v>
      </c>
      <c r="L326" s="40">
        <f t="shared" si="40"/>
        <v>-0.85723494227022001</v>
      </c>
      <c r="M326" s="40">
        <f t="shared" si="41"/>
        <v>2.020980921543726</v>
      </c>
      <c r="O326" s="66"/>
      <c r="P326" s="66"/>
      <c r="Q326" s="66"/>
      <c r="R326" s="69"/>
      <c r="S326" s="69"/>
      <c r="T326" s="69"/>
      <c r="U326" s="69"/>
      <c r="V326" s="69"/>
      <c r="W326" s="66"/>
      <c r="X326" s="66"/>
      <c r="Y326" s="66"/>
    </row>
    <row r="327" spans="2:25" s="18" customFormat="1" x14ac:dyDescent="0.2">
      <c r="B327" s="51" t="s">
        <v>31</v>
      </c>
      <c r="C327" s="18" t="s">
        <v>32</v>
      </c>
      <c r="D327" s="19">
        <v>11516338</v>
      </c>
      <c r="E327" s="19">
        <v>10516338</v>
      </c>
      <c r="F327" s="19">
        <v>711348.74999999988</v>
      </c>
      <c r="G327" s="19">
        <v>8516946.9000000004</v>
      </c>
      <c r="H327" s="19">
        <v>0</v>
      </c>
      <c r="I327" s="19">
        <f t="shared" si="37"/>
        <v>8516946.9000000004</v>
      </c>
      <c r="J327" s="19">
        <f t="shared" si="38"/>
        <v>1999391.0999999996</v>
      </c>
      <c r="K327" s="40">
        <f t="shared" si="39"/>
        <v>0.1901223695929134</v>
      </c>
      <c r="L327" s="40">
        <f t="shared" si="40"/>
        <v>-0.93235775133891663</v>
      </c>
      <c r="M327" s="40">
        <f t="shared" si="41"/>
        <v>-0.1901223695929134</v>
      </c>
      <c r="O327" s="66"/>
      <c r="P327" s="66"/>
      <c r="Q327" s="66"/>
      <c r="R327" s="69"/>
      <c r="S327" s="69"/>
      <c r="T327" s="69"/>
      <c r="U327" s="69"/>
      <c r="V327" s="69"/>
      <c r="W327" s="66"/>
      <c r="X327" s="66"/>
      <c r="Y327" s="66"/>
    </row>
    <row r="328" spans="2:25" s="18" customFormat="1" x14ac:dyDescent="0.2">
      <c r="B328" s="51" t="s">
        <v>33</v>
      </c>
      <c r="C328" s="18" t="s">
        <v>34</v>
      </c>
      <c r="D328" s="19">
        <v>6257273</v>
      </c>
      <c r="E328" s="19">
        <v>5257273</v>
      </c>
      <c r="F328" s="19">
        <v>363553.74999999988</v>
      </c>
      <c r="G328" s="19">
        <v>4225100.4699999988</v>
      </c>
      <c r="H328" s="19">
        <v>0</v>
      </c>
      <c r="I328" s="19">
        <f t="shared" si="37"/>
        <v>4225100.4699999988</v>
      </c>
      <c r="J328" s="19">
        <f t="shared" si="38"/>
        <v>1032172.5300000012</v>
      </c>
      <c r="K328" s="40">
        <f t="shared" si="39"/>
        <v>0.19633230574101843</v>
      </c>
      <c r="L328" s="40">
        <f t="shared" si="40"/>
        <v>-0.93084746597713297</v>
      </c>
      <c r="M328" s="40">
        <f t="shared" si="41"/>
        <v>-0.19633230574101843</v>
      </c>
      <c r="O328" s="66"/>
      <c r="P328" s="66"/>
      <c r="Q328" s="66"/>
      <c r="R328" s="69"/>
      <c r="S328" s="69"/>
      <c r="T328" s="69"/>
      <c r="U328" s="69"/>
      <c r="V328" s="69"/>
      <c r="W328" s="66"/>
      <c r="X328" s="66"/>
      <c r="Y328" s="66"/>
    </row>
    <row r="329" spans="2:25" s="18" customFormat="1" x14ac:dyDescent="0.2">
      <c r="B329" s="51" t="s">
        <v>35</v>
      </c>
      <c r="C329" s="18" t="s">
        <v>36</v>
      </c>
      <c r="D329" s="19">
        <v>1500</v>
      </c>
      <c r="E329" s="19">
        <v>1500</v>
      </c>
      <c r="F329" s="19">
        <v>0</v>
      </c>
      <c r="G329" s="19">
        <v>10238</v>
      </c>
      <c r="H329" s="19">
        <v>0</v>
      </c>
      <c r="I329" s="19">
        <f t="shared" si="37"/>
        <v>10238</v>
      </c>
      <c r="J329" s="19">
        <f t="shared" si="38"/>
        <v>-8738</v>
      </c>
      <c r="K329" s="40">
        <f t="shared" si="39"/>
        <v>-5.825333333333333</v>
      </c>
      <c r="L329" s="40">
        <f t="shared" si="40"/>
        <v>-1</v>
      </c>
      <c r="M329" s="40">
        <f t="shared" si="41"/>
        <v>5.825333333333333</v>
      </c>
      <c r="O329" s="66"/>
      <c r="P329" s="66"/>
      <c r="Q329" s="66"/>
      <c r="R329" s="69"/>
      <c r="S329" s="69"/>
      <c r="T329" s="69"/>
      <c r="U329" s="69"/>
      <c r="V329" s="69"/>
      <c r="W329" s="66"/>
      <c r="X329" s="66"/>
      <c r="Y329" s="66"/>
    </row>
    <row r="330" spans="2:25" s="18" customFormat="1" x14ac:dyDescent="0.2">
      <c r="B330" s="51" t="s">
        <v>368</v>
      </c>
      <c r="C330" s="18" t="s">
        <v>369</v>
      </c>
      <c r="D330" s="19">
        <v>750000</v>
      </c>
      <c r="E330" s="19">
        <v>750000</v>
      </c>
      <c r="F330" s="19">
        <v>0</v>
      </c>
      <c r="G330" s="19">
        <v>0</v>
      </c>
      <c r="H330" s="19">
        <v>0</v>
      </c>
      <c r="I330" s="19">
        <f t="shared" si="37"/>
        <v>0</v>
      </c>
      <c r="J330" s="19">
        <f t="shared" si="38"/>
        <v>750000</v>
      </c>
      <c r="K330" s="40">
        <f t="shared" si="39"/>
        <v>1</v>
      </c>
      <c r="L330" s="40">
        <f t="shared" si="40"/>
        <v>-1</v>
      </c>
      <c r="M330" s="40">
        <f t="shared" si="41"/>
        <v>-1</v>
      </c>
      <c r="O330" s="66"/>
      <c r="P330" s="66"/>
      <c r="Q330" s="66"/>
      <c r="R330" s="69"/>
      <c r="S330" s="69"/>
      <c r="T330" s="69"/>
      <c r="U330" s="69"/>
      <c r="V330" s="69"/>
      <c r="W330" s="66"/>
      <c r="X330" s="66"/>
      <c r="Y330" s="66"/>
    </row>
    <row r="331" spans="2:25" s="18" customFormat="1" x14ac:dyDescent="0.2">
      <c r="B331" s="51" t="s">
        <v>39</v>
      </c>
      <c r="C331" s="18" t="s">
        <v>40</v>
      </c>
      <c r="D331" s="19">
        <v>2442346</v>
      </c>
      <c r="E331" s="19">
        <v>2442346</v>
      </c>
      <c r="F331" s="19">
        <v>201737.94999999978</v>
      </c>
      <c r="G331" s="19">
        <v>2515019.5699999989</v>
      </c>
      <c r="H331" s="19">
        <v>0</v>
      </c>
      <c r="I331" s="19">
        <f t="shared" si="37"/>
        <v>2515019.5699999989</v>
      </c>
      <c r="J331" s="19">
        <f t="shared" si="38"/>
        <v>-72673.569999998901</v>
      </c>
      <c r="K331" s="40">
        <f t="shared" si="39"/>
        <v>-2.9755640683178756E-2</v>
      </c>
      <c r="L331" s="40">
        <f t="shared" si="40"/>
        <v>-0.91739993023101574</v>
      </c>
      <c r="M331" s="40">
        <f t="shared" si="41"/>
        <v>2.9755640683178756E-2</v>
      </c>
      <c r="O331" s="66"/>
      <c r="P331" s="66"/>
      <c r="Q331" s="66"/>
      <c r="R331" s="69"/>
      <c r="S331" s="69"/>
      <c r="T331" s="69"/>
      <c r="U331" s="69"/>
      <c r="V331" s="69"/>
      <c r="W331" s="66"/>
      <c r="X331" s="66"/>
      <c r="Y331" s="66"/>
    </row>
    <row r="332" spans="2:25" s="18" customFormat="1" x14ac:dyDescent="0.2">
      <c r="B332" s="51" t="s">
        <v>41</v>
      </c>
      <c r="C332" s="18" t="s">
        <v>42</v>
      </c>
      <c r="D332" s="19">
        <v>510000</v>
      </c>
      <c r="E332" s="19">
        <v>827487</v>
      </c>
      <c r="F332" s="19">
        <v>36229.39</v>
      </c>
      <c r="G332" s="19">
        <v>481359.99</v>
      </c>
      <c r="H332" s="19">
        <v>155149.69</v>
      </c>
      <c r="I332" s="19">
        <f t="shared" si="37"/>
        <v>636509.67999999993</v>
      </c>
      <c r="J332" s="19">
        <f t="shared" si="38"/>
        <v>190977.32000000007</v>
      </c>
      <c r="K332" s="40">
        <f t="shared" si="39"/>
        <v>0.23079192784901764</v>
      </c>
      <c r="L332" s="40">
        <f t="shared" si="40"/>
        <v>-0.95621757199810997</v>
      </c>
      <c r="M332" s="40">
        <f t="shared" si="41"/>
        <v>-0.41828694589763948</v>
      </c>
      <c r="O332" s="66"/>
      <c r="P332" s="66"/>
      <c r="Q332" s="66"/>
      <c r="R332" s="69"/>
      <c r="S332" s="69"/>
      <c r="T332" s="69"/>
      <c r="U332" s="69"/>
      <c r="V332" s="69"/>
      <c r="W332" s="66"/>
      <c r="X332" s="66"/>
      <c r="Y332" s="66"/>
    </row>
    <row r="333" spans="2:25" s="18" customFormat="1" x14ac:dyDescent="0.2">
      <c r="B333" s="51" t="s">
        <v>467</v>
      </c>
      <c r="C333" s="18" t="s">
        <v>468</v>
      </c>
      <c r="D333" s="19">
        <v>0</v>
      </c>
      <c r="E333" s="19">
        <v>0</v>
      </c>
      <c r="F333" s="19">
        <v>0</v>
      </c>
      <c r="G333" s="19">
        <v>0</v>
      </c>
      <c r="H333" s="19">
        <v>0</v>
      </c>
      <c r="I333" s="19">
        <f t="shared" si="37"/>
        <v>0</v>
      </c>
      <c r="J333" s="19">
        <f t="shared" si="38"/>
        <v>0</v>
      </c>
      <c r="K333" s="40" t="str">
        <f t="shared" si="39"/>
        <v>NA</v>
      </c>
      <c r="L333" s="40" t="str">
        <f t="shared" si="40"/>
        <v>NA</v>
      </c>
      <c r="M333" s="40" t="str">
        <f t="shared" si="41"/>
        <v>NA</v>
      </c>
      <c r="O333" s="66"/>
      <c r="P333" s="66"/>
      <c r="Q333" s="66"/>
      <c r="R333" s="69"/>
      <c r="S333" s="69"/>
      <c r="T333" s="69"/>
      <c r="U333" s="69"/>
      <c r="V333" s="69"/>
      <c r="W333" s="66"/>
      <c r="X333" s="66"/>
      <c r="Y333" s="66"/>
    </row>
    <row r="334" spans="2:25" s="18" customFormat="1" x14ac:dyDescent="0.2">
      <c r="B334" s="51" t="s">
        <v>370</v>
      </c>
      <c r="C334" s="18" t="s">
        <v>371</v>
      </c>
      <c r="D334" s="19">
        <v>350000</v>
      </c>
      <c r="E334" s="19">
        <v>11500</v>
      </c>
      <c r="F334" s="19">
        <v>0</v>
      </c>
      <c r="G334" s="19">
        <v>11500</v>
      </c>
      <c r="H334" s="19">
        <v>0</v>
      </c>
      <c r="I334" s="19">
        <f t="shared" si="37"/>
        <v>11500</v>
      </c>
      <c r="J334" s="19">
        <f t="shared" si="38"/>
        <v>0</v>
      </c>
      <c r="K334" s="40">
        <f t="shared" si="39"/>
        <v>0</v>
      </c>
      <c r="L334" s="40">
        <f t="shared" si="40"/>
        <v>-1</v>
      </c>
      <c r="M334" s="40">
        <f t="shared" si="41"/>
        <v>0</v>
      </c>
      <c r="O334" s="66"/>
      <c r="P334" s="66"/>
      <c r="Q334" s="66"/>
      <c r="R334" s="69"/>
      <c r="S334" s="69"/>
      <c r="T334" s="69"/>
      <c r="U334" s="69"/>
      <c r="V334" s="69"/>
      <c r="W334" s="66"/>
      <c r="X334" s="66"/>
      <c r="Y334" s="66"/>
    </row>
    <row r="335" spans="2:25" s="18" customFormat="1" x14ac:dyDescent="0.2">
      <c r="B335" s="51" t="s">
        <v>469</v>
      </c>
      <c r="C335" s="18" t="s">
        <v>470</v>
      </c>
      <c r="D335" s="19">
        <v>0</v>
      </c>
      <c r="E335" s="19">
        <v>0</v>
      </c>
      <c r="F335" s="19">
        <v>0</v>
      </c>
      <c r="G335" s="19">
        <v>0</v>
      </c>
      <c r="H335" s="19">
        <v>0</v>
      </c>
      <c r="I335" s="19">
        <f t="shared" si="37"/>
        <v>0</v>
      </c>
      <c r="J335" s="19">
        <f t="shared" si="38"/>
        <v>0</v>
      </c>
      <c r="K335" s="40" t="str">
        <f t="shared" si="39"/>
        <v>NA</v>
      </c>
      <c r="L335" s="40" t="str">
        <f t="shared" si="40"/>
        <v>NA</v>
      </c>
      <c r="M335" s="40" t="str">
        <f t="shared" si="41"/>
        <v>NA</v>
      </c>
      <c r="O335" s="66"/>
      <c r="P335" s="66"/>
      <c r="Q335" s="66"/>
      <c r="R335" s="69"/>
      <c r="S335" s="69"/>
      <c r="T335" s="69"/>
      <c r="U335" s="69"/>
      <c r="V335" s="69"/>
      <c r="W335" s="66"/>
      <c r="X335" s="66"/>
      <c r="Y335" s="66"/>
    </row>
    <row r="336" spans="2:25" s="18" customFormat="1" x14ac:dyDescent="0.2">
      <c r="B336" s="51" t="s">
        <v>471</v>
      </c>
      <c r="C336" s="18" t="s">
        <v>472</v>
      </c>
      <c r="D336" s="19">
        <v>0</v>
      </c>
      <c r="E336" s="19">
        <v>0</v>
      </c>
      <c r="F336" s="19">
        <v>0</v>
      </c>
      <c r="G336" s="19">
        <v>0</v>
      </c>
      <c r="H336" s="19">
        <v>0</v>
      </c>
      <c r="I336" s="19">
        <f t="shared" si="37"/>
        <v>0</v>
      </c>
      <c r="J336" s="19">
        <f t="shared" si="38"/>
        <v>0</v>
      </c>
      <c r="K336" s="40" t="str">
        <f t="shared" si="39"/>
        <v>NA</v>
      </c>
      <c r="L336" s="40" t="str">
        <f t="shared" si="40"/>
        <v>NA</v>
      </c>
      <c r="M336" s="40" t="str">
        <f t="shared" si="41"/>
        <v>NA</v>
      </c>
      <c r="O336" s="66"/>
      <c r="P336" s="66"/>
      <c r="Q336" s="66"/>
      <c r="R336" s="69"/>
      <c r="S336" s="69"/>
      <c r="T336" s="69"/>
      <c r="U336" s="69"/>
      <c r="V336" s="69"/>
      <c r="W336" s="66"/>
      <c r="X336" s="66"/>
      <c r="Y336" s="66"/>
    </row>
    <row r="337" spans="2:25" s="18" customFormat="1" x14ac:dyDescent="0.2">
      <c r="B337" s="51" t="s">
        <v>473</v>
      </c>
      <c r="C337" s="18" t="s">
        <v>474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f t="shared" si="37"/>
        <v>0</v>
      </c>
      <c r="J337" s="19">
        <f t="shared" si="38"/>
        <v>0</v>
      </c>
      <c r="K337" s="40" t="str">
        <f t="shared" si="39"/>
        <v>NA</v>
      </c>
      <c r="L337" s="40" t="str">
        <f t="shared" si="40"/>
        <v>NA</v>
      </c>
      <c r="M337" s="40" t="str">
        <f t="shared" si="41"/>
        <v>NA</v>
      </c>
      <c r="O337" s="66"/>
      <c r="P337" s="66"/>
      <c r="Q337" s="66"/>
      <c r="R337" s="69"/>
      <c r="S337" s="69"/>
      <c r="T337" s="69"/>
      <c r="U337" s="69"/>
      <c r="V337" s="69"/>
      <c r="W337" s="66"/>
      <c r="X337" s="66"/>
      <c r="Y337" s="66"/>
    </row>
    <row r="338" spans="2:25" s="18" customFormat="1" x14ac:dyDescent="0.2">
      <c r="B338" s="51" t="s">
        <v>117</v>
      </c>
      <c r="C338" s="18" t="s">
        <v>118</v>
      </c>
      <c r="D338" s="19">
        <v>5300000</v>
      </c>
      <c r="E338" s="19">
        <v>7504522.0499999998</v>
      </c>
      <c r="F338" s="19">
        <v>1053201.47</v>
      </c>
      <c r="G338" s="19">
        <v>6795261.9900000002</v>
      </c>
      <c r="H338" s="19">
        <v>391358.35</v>
      </c>
      <c r="I338" s="19">
        <f t="shared" si="37"/>
        <v>7186620.3399999999</v>
      </c>
      <c r="J338" s="19">
        <f t="shared" si="38"/>
        <v>317901.70999999996</v>
      </c>
      <c r="K338" s="40">
        <f t="shared" si="39"/>
        <v>4.2361353312300544E-2</v>
      </c>
      <c r="L338" s="40">
        <f t="shared" si="40"/>
        <v>-0.85965775528636101</v>
      </c>
      <c r="M338" s="40">
        <f t="shared" si="41"/>
        <v>-9.4511023523476817E-2</v>
      </c>
      <c r="O338" s="66"/>
      <c r="P338" s="66"/>
      <c r="Q338" s="66"/>
      <c r="R338" s="69"/>
      <c r="S338" s="69"/>
      <c r="T338" s="69"/>
      <c r="U338" s="69"/>
      <c r="V338" s="69"/>
      <c r="W338" s="66"/>
      <c r="X338" s="66"/>
      <c r="Y338" s="66"/>
    </row>
    <row r="339" spans="2:25" s="18" customFormat="1" x14ac:dyDescent="0.2">
      <c r="B339" s="51" t="s">
        <v>372</v>
      </c>
      <c r="C339" s="18" t="s">
        <v>373</v>
      </c>
      <c r="D339" s="19">
        <v>1500000</v>
      </c>
      <c r="E339" s="19">
        <v>550000</v>
      </c>
      <c r="F339" s="19">
        <v>44902.75</v>
      </c>
      <c r="G339" s="19">
        <v>159582.18</v>
      </c>
      <c r="H339" s="19">
        <v>209037.53</v>
      </c>
      <c r="I339" s="19">
        <f t="shared" si="37"/>
        <v>368619.70999999996</v>
      </c>
      <c r="J339" s="19">
        <f t="shared" si="38"/>
        <v>181380.29000000004</v>
      </c>
      <c r="K339" s="40">
        <f t="shared" si="39"/>
        <v>0.32978234545454554</v>
      </c>
      <c r="L339" s="40">
        <f t="shared" si="40"/>
        <v>-0.91835863636363635</v>
      </c>
      <c r="M339" s="40">
        <f t="shared" si="41"/>
        <v>-0.70985058181818184</v>
      </c>
      <c r="O339" s="66"/>
      <c r="P339" s="66"/>
      <c r="Q339" s="66"/>
      <c r="R339" s="69"/>
      <c r="S339" s="69"/>
      <c r="T339" s="69"/>
      <c r="U339" s="69"/>
      <c r="V339" s="69"/>
      <c r="W339" s="66"/>
      <c r="X339" s="66"/>
      <c r="Y339" s="66"/>
    </row>
    <row r="340" spans="2:25" s="18" customFormat="1" x14ac:dyDescent="0.2">
      <c r="B340" s="51" t="s">
        <v>374</v>
      </c>
      <c r="C340" s="18" t="s">
        <v>375</v>
      </c>
      <c r="D340" s="19">
        <v>1600000</v>
      </c>
      <c r="E340" s="19">
        <v>1595477.95</v>
      </c>
      <c r="F340" s="19">
        <v>0</v>
      </c>
      <c r="G340" s="19">
        <v>1593831.42</v>
      </c>
      <c r="H340" s="19">
        <v>0</v>
      </c>
      <c r="I340" s="19">
        <f t="shared" si="37"/>
        <v>1593831.42</v>
      </c>
      <c r="J340" s="19">
        <f t="shared" si="38"/>
        <v>1646.5300000000279</v>
      </c>
      <c r="K340" s="40">
        <f t="shared" si="39"/>
        <v>1.0319979665027825E-3</v>
      </c>
      <c r="L340" s="40">
        <f t="shared" si="40"/>
        <v>-1</v>
      </c>
      <c r="M340" s="40">
        <f t="shared" si="41"/>
        <v>-1.0319979665026366E-3</v>
      </c>
      <c r="O340" s="66"/>
      <c r="P340" s="66"/>
      <c r="Q340" s="66"/>
      <c r="R340" s="69"/>
      <c r="S340" s="69"/>
      <c r="T340" s="69"/>
      <c r="U340" s="69"/>
      <c r="V340" s="69"/>
      <c r="W340" s="66"/>
      <c r="X340" s="66"/>
      <c r="Y340" s="66"/>
    </row>
    <row r="341" spans="2:25" s="18" customFormat="1" x14ac:dyDescent="0.2">
      <c r="B341" s="51" t="s">
        <v>43</v>
      </c>
      <c r="C341" s="18" t="s">
        <v>44</v>
      </c>
      <c r="D341" s="19">
        <v>0</v>
      </c>
      <c r="E341" s="19">
        <v>7550601.54</v>
      </c>
      <c r="F341" s="19">
        <v>559084.96</v>
      </c>
      <c r="G341" s="19">
        <v>5249956.1500000004</v>
      </c>
      <c r="H341" s="19">
        <v>1403290.06</v>
      </c>
      <c r="I341" s="19">
        <f t="shared" si="37"/>
        <v>6653246.2100000009</v>
      </c>
      <c r="J341" s="19">
        <f t="shared" si="38"/>
        <v>897355.32999999914</v>
      </c>
      <c r="K341" s="40">
        <f t="shared" si="39"/>
        <v>0.11884554167587542</v>
      </c>
      <c r="L341" s="40">
        <f t="shared" si="40"/>
        <v>-0.9259549114016683</v>
      </c>
      <c r="M341" s="40">
        <f t="shared" si="41"/>
        <v>-0.30469696722997786</v>
      </c>
      <c r="O341" s="66"/>
      <c r="P341" s="66"/>
      <c r="Q341" s="66"/>
      <c r="R341" s="69"/>
      <c r="S341" s="69"/>
      <c r="T341" s="69"/>
      <c r="U341" s="69"/>
      <c r="V341" s="69"/>
      <c r="W341" s="66"/>
      <c r="X341" s="66"/>
      <c r="Y341" s="66"/>
    </row>
    <row r="342" spans="2:25" s="18" customFormat="1" x14ac:dyDescent="0.2">
      <c r="B342" s="51" t="s">
        <v>228</v>
      </c>
      <c r="C342" s="18" t="s">
        <v>229</v>
      </c>
      <c r="D342" s="19">
        <v>0</v>
      </c>
      <c r="E342" s="19">
        <v>13341.81</v>
      </c>
      <c r="F342" s="19">
        <v>0</v>
      </c>
      <c r="G342" s="19">
        <v>13341.81</v>
      </c>
      <c r="H342" s="19">
        <v>0</v>
      </c>
      <c r="I342" s="19">
        <f t="shared" si="37"/>
        <v>13341.81</v>
      </c>
      <c r="J342" s="19">
        <f t="shared" si="38"/>
        <v>0</v>
      </c>
      <c r="K342" s="40">
        <f t="shared" si="39"/>
        <v>0</v>
      </c>
      <c r="L342" s="40">
        <f t="shared" si="40"/>
        <v>-1</v>
      </c>
      <c r="M342" s="40">
        <f t="shared" si="41"/>
        <v>1.3633752868207963E-16</v>
      </c>
      <c r="O342" s="66"/>
      <c r="P342" s="66"/>
      <c r="Q342" s="66"/>
      <c r="R342" s="69"/>
      <c r="S342" s="69"/>
      <c r="T342" s="69"/>
      <c r="U342" s="69"/>
      <c r="V342" s="69"/>
      <c r="W342" s="66"/>
      <c r="X342" s="66"/>
      <c r="Y342" s="66"/>
    </row>
    <row r="343" spans="2:25" s="18" customFormat="1" x14ac:dyDescent="0.2">
      <c r="B343" s="51" t="s">
        <v>302</v>
      </c>
      <c r="C343" s="18" t="s">
        <v>303</v>
      </c>
      <c r="D343" s="19">
        <v>0</v>
      </c>
      <c r="E343" s="19">
        <v>70127.48</v>
      </c>
      <c r="F343" s="19">
        <v>0</v>
      </c>
      <c r="G343" s="19">
        <v>63639.48</v>
      </c>
      <c r="H343" s="19">
        <v>6488</v>
      </c>
      <c r="I343" s="19">
        <f t="shared" si="37"/>
        <v>70127.48000000001</v>
      </c>
      <c r="J343" s="19">
        <f t="shared" si="38"/>
        <v>0</v>
      </c>
      <c r="K343" s="40">
        <f t="shared" si="39"/>
        <v>0</v>
      </c>
      <c r="L343" s="40">
        <f t="shared" si="40"/>
        <v>-1</v>
      </c>
      <c r="M343" s="40">
        <f t="shared" si="41"/>
        <v>-9.2517227198239446E-2</v>
      </c>
      <c r="O343" s="66"/>
      <c r="P343" s="66"/>
      <c r="Q343" s="66"/>
      <c r="R343" s="69"/>
      <c r="S343" s="69"/>
      <c r="T343" s="69"/>
      <c r="U343" s="69"/>
      <c r="V343" s="69"/>
      <c r="W343" s="66"/>
      <c r="X343" s="66"/>
      <c r="Y343" s="66"/>
    </row>
    <row r="344" spans="2:25" s="18" customFormat="1" x14ac:dyDescent="0.2">
      <c r="B344" s="51" t="s">
        <v>304</v>
      </c>
      <c r="C344" s="18" t="s">
        <v>305</v>
      </c>
      <c r="D344" s="19">
        <v>0</v>
      </c>
      <c r="E344" s="19">
        <v>15646.11</v>
      </c>
      <c r="F344" s="19">
        <v>0</v>
      </c>
      <c r="G344" s="19">
        <v>14456.11</v>
      </c>
      <c r="H344" s="19">
        <v>1190</v>
      </c>
      <c r="I344" s="19">
        <f t="shared" si="37"/>
        <v>15646.11</v>
      </c>
      <c r="J344" s="19">
        <f t="shared" si="38"/>
        <v>0</v>
      </c>
      <c r="K344" s="40">
        <f t="shared" si="39"/>
        <v>0</v>
      </c>
      <c r="L344" s="40">
        <f t="shared" si="40"/>
        <v>-1</v>
      </c>
      <c r="M344" s="40">
        <f t="shared" si="41"/>
        <v>-7.6057243621577494E-2</v>
      </c>
      <c r="O344" s="66"/>
      <c r="P344" s="66"/>
      <c r="Q344" s="66"/>
      <c r="R344" s="69"/>
      <c r="S344" s="69"/>
      <c r="T344" s="69"/>
      <c r="U344" s="69"/>
      <c r="V344" s="69"/>
      <c r="W344" s="66"/>
      <c r="X344" s="66"/>
      <c r="Y344" s="66"/>
    </row>
    <row r="345" spans="2:25" s="18" customFormat="1" x14ac:dyDescent="0.2">
      <c r="B345" s="51" t="s">
        <v>306</v>
      </c>
      <c r="C345" s="18" t="s">
        <v>307</v>
      </c>
      <c r="D345" s="19">
        <v>0</v>
      </c>
      <c r="E345" s="19">
        <v>84949.6</v>
      </c>
      <c r="F345" s="19">
        <v>0</v>
      </c>
      <c r="G345" s="19">
        <v>78755.600000000006</v>
      </c>
      <c r="H345" s="19">
        <v>6194</v>
      </c>
      <c r="I345" s="19">
        <f t="shared" si="37"/>
        <v>84949.6</v>
      </c>
      <c r="J345" s="19">
        <f t="shared" si="38"/>
        <v>0</v>
      </c>
      <c r="K345" s="40">
        <f t="shared" si="39"/>
        <v>0</v>
      </c>
      <c r="L345" s="40">
        <f t="shared" si="40"/>
        <v>-1</v>
      </c>
      <c r="M345" s="40">
        <f t="shared" si="41"/>
        <v>-7.2913821842598425E-2</v>
      </c>
      <c r="O345" s="66"/>
      <c r="P345" s="66"/>
      <c r="Q345" s="66"/>
      <c r="R345" s="69"/>
      <c r="S345" s="69"/>
      <c r="T345" s="69"/>
      <c r="U345" s="69"/>
      <c r="V345" s="69"/>
      <c r="W345" s="66"/>
      <c r="X345" s="66"/>
      <c r="Y345" s="66"/>
    </row>
    <row r="346" spans="2:25" s="18" customFormat="1" x14ac:dyDescent="0.2">
      <c r="B346" s="51" t="s">
        <v>230</v>
      </c>
      <c r="C346" s="18" t="s">
        <v>231</v>
      </c>
      <c r="D346" s="19">
        <v>0</v>
      </c>
      <c r="E346" s="19">
        <v>29231.81</v>
      </c>
      <c r="F346" s="19">
        <v>0</v>
      </c>
      <c r="G346" s="19">
        <v>24073.39</v>
      </c>
      <c r="H346" s="19">
        <v>5158.42</v>
      </c>
      <c r="I346" s="19">
        <f t="shared" si="37"/>
        <v>29231.809999999998</v>
      </c>
      <c r="J346" s="19">
        <f t="shared" si="38"/>
        <v>0</v>
      </c>
      <c r="K346" s="40">
        <f t="shared" si="39"/>
        <v>0</v>
      </c>
      <c r="L346" s="40">
        <f t="shared" si="40"/>
        <v>-1</v>
      </c>
      <c r="M346" s="40">
        <f t="shared" si="41"/>
        <v>-0.17646598004023695</v>
      </c>
      <c r="O346" s="66"/>
      <c r="P346" s="66"/>
      <c r="Q346" s="66"/>
      <c r="R346" s="69"/>
      <c r="S346" s="69"/>
      <c r="T346" s="69"/>
      <c r="U346" s="69"/>
      <c r="V346" s="69"/>
      <c r="W346" s="66"/>
      <c r="X346" s="66"/>
      <c r="Y346" s="66"/>
    </row>
    <row r="347" spans="2:25" s="18" customFormat="1" x14ac:dyDescent="0.2">
      <c r="B347" s="51" t="s">
        <v>308</v>
      </c>
      <c r="C347" s="18" t="s">
        <v>309</v>
      </c>
      <c r="D347" s="19">
        <v>0</v>
      </c>
      <c r="E347" s="19">
        <v>65587.509999999995</v>
      </c>
      <c r="F347" s="19">
        <v>0</v>
      </c>
      <c r="G347" s="19">
        <v>54915.01</v>
      </c>
      <c r="H347" s="19">
        <v>10672.5</v>
      </c>
      <c r="I347" s="19">
        <f t="shared" si="37"/>
        <v>65587.510000000009</v>
      </c>
      <c r="J347" s="19">
        <f t="shared" si="38"/>
        <v>0</v>
      </c>
      <c r="K347" s="40">
        <f t="shared" si="39"/>
        <v>0</v>
      </c>
      <c r="L347" s="40">
        <f t="shared" si="40"/>
        <v>-1</v>
      </c>
      <c r="M347" s="40">
        <f t="shared" si="41"/>
        <v>-0.16272153036454645</v>
      </c>
      <c r="O347" s="66"/>
      <c r="P347" s="66"/>
      <c r="Q347" s="66"/>
      <c r="R347" s="69"/>
      <c r="S347" s="69"/>
      <c r="T347" s="69"/>
      <c r="U347" s="69"/>
      <c r="V347" s="69"/>
      <c r="W347" s="66"/>
      <c r="X347" s="66"/>
      <c r="Y347" s="66"/>
    </row>
    <row r="348" spans="2:25" s="18" customFormat="1" x14ac:dyDescent="0.2">
      <c r="B348" s="51" t="s">
        <v>310</v>
      </c>
      <c r="C348" s="18" t="s">
        <v>311</v>
      </c>
      <c r="D348" s="19">
        <v>0</v>
      </c>
      <c r="E348" s="19">
        <v>43502.54</v>
      </c>
      <c r="F348" s="19">
        <v>0</v>
      </c>
      <c r="G348" s="19">
        <v>19515.97</v>
      </c>
      <c r="H348" s="19">
        <v>23986.57</v>
      </c>
      <c r="I348" s="19">
        <f t="shared" si="37"/>
        <v>43502.54</v>
      </c>
      <c r="J348" s="19">
        <f t="shared" si="38"/>
        <v>0</v>
      </c>
      <c r="K348" s="40">
        <f t="shared" si="39"/>
        <v>0</v>
      </c>
      <c r="L348" s="40">
        <f t="shared" si="40"/>
        <v>-1</v>
      </c>
      <c r="M348" s="40">
        <f t="shared" si="41"/>
        <v>-0.55138320658977613</v>
      </c>
      <c r="O348" s="66"/>
      <c r="P348" s="66"/>
      <c r="Q348" s="66"/>
      <c r="R348" s="69"/>
      <c r="S348" s="69"/>
      <c r="T348" s="69"/>
      <c r="U348" s="69"/>
      <c r="V348" s="69"/>
      <c r="W348" s="66"/>
      <c r="X348" s="66"/>
      <c r="Y348" s="66"/>
    </row>
    <row r="349" spans="2:25" s="18" customFormat="1" x14ac:dyDescent="0.2">
      <c r="B349" s="51" t="s">
        <v>475</v>
      </c>
      <c r="C349" s="18" t="s">
        <v>476</v>
      </c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f t="shared" si="37"/>
        <v>0</v>
      </c>
      <c r="J349" s="19">
        <f t="shared" si="38"/>
        <v>0</v>
      </c>
      <c r="K349" s="40" t="str">
        <f t="shared" si="39"/>
        <v>NA</v>
      </c>
      <c r="L349" s="40" t="str">
        <f t="shared" si="40"/>
        <v>NA</v>
      </c>
      <c r="M349" s="40" t="str">
        <f t="shared" si="41"/>
        <v>NA</v>
      </c>
      <c r="O349" s="66"/>
      <c r="P349" s="66"/>
      <c r="Q349" s="66"/>
      <c r="R349" s="69"/>
      <c r="S349" s="69"/>
      <c r="T349" s="69"/>
      <c r="U349" s="69"/>
      <c r="V349" s="69"/>
      <c r="W349" s="66"/>
      <c r="X349" s="66"/>
      <c r="Y349" s="66"/>
    </row>
    <row r="350" spans="2:25" s="18" customFormat="1" x14ac:dyDescent="0.2">
      <c r="B350" s="51" t="s">
        <v>477</v>
      </c>
      <c r="C350" s="18" t="s">
        <v>478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f t="shared" si="37"/>
        <v>0</v>
      </c>
      <c r="J350" s="19">
        <f t="shared" si="38"/>
        <v>0</v>
      </c>
      <c r="K350" s="40" t="str">
        <f t="shared" si="39"/>
        <v>NA</v>
      </c>
      <c r="L350" s="40" t="str">
        <f t="shared" si="40"/>
        <v>NA</v>
      </c>
      <c r="M350" s="40" t="str">
        <f t="shared" si="41"/>
        <v>NA</v>
      </c>
      <c r="O350" s="66"/>
      <c r="P350" s="66"/>
      <c r="Q350" s="66"/>
      <c r="R350" s="69"/>
      <c r="S350" s="69"/>
      <c r="T350" s="69"/>
      <c r="U350" s="69"/>
      <c r="V350" s="69"/>
      <c r="W350" s="66"/>
      <c r="X350" s="66"/>
      <c r="Y350" s="66"/>
    </row>
    <row r="351" spans="2:25" s="18" customFormat="1" x14ac:dyDescent="0.2">
      <c r="B351" s="51" t="s">
        <v>376</v>
      </c>
      <c r="C351" s="18" t="s">
        <v>377</v>
      </c>
      <c r="D351" s="19">
        <v>8400000</v>
      </c>
      <c r="E351" s="19">
        <v>1020000</v>
      </c>
      <c r="F351" s="19">
        <v>828897.35</v>
      </c>
      <c r="G351" s="19">
        <v>828897.35</v>
      </c>
      <c r="H351" s="19">
        <v>0</v>
      </c>
      <c r="I351" s="19">
        <f t="shared" si="37"/>
        <v>828897.35</v>
      </c>
      <c r="J351" s="19">
        <f t="shared" si="38"/>
        <v>191102.65000000002</v>
      </c>
      <c r="K351" s="40">
        <f t="shared" si="39"/>
        <v>0.18735553921568629</v>
      </c>
      <c r="L351" s="40">
        <f t="shared" si="40"/>
        <v>-0.18735553921568629</v>
      </c>
      <c r="M351" s="40">
        <f t="shared" si="41"/>
        <v>-0.18735553921568629</v>
      </c>
      <c r="O351" s="66"/>
      <c r="P351" s="66"/>
      <c r="Q351" s="66"/>
      <c r="R351" s="69"/>
      <c r="S351" s="69"/>
      <c r="T351" s="69"/>
      <c r="U351" s="69"/>
      <c r="V351" s="69"/>
      <c r="W351" s="66"/>
      <c r="X351" s="66"/>
      <c r="Y351" s="66"/>
    </row>
    <row r="352" spans="2:25" s="18" customFormat="1" x14ac:dyDescent="0.2">
      <c r="B352" s="51" t="s">
        <v>479</v>
      </c>
      <c r="C352" s="18" t="s">
        <v>480</v>
      </c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f t="shared" si="37"/>
        <v>0</v>
      </c>
      <c r="J352" s="19">
        <f t="shared" si="38"/>
        <v>0</v>
      </c>
      <c r="K352" s="40" t="str">
        <f t="shared" si="39"/>
        <v>NA</v>
      </c>
      <c r="L352" s="40" t="str">
        <f t="shared" si="40"/>
        <v>NA</v>
      </c>
      <c r="M352" s="40" t="str">
        <f t="shared" si="41"/>
        <v>NA</v>
      </c>
      <c r="O352" s="66"/>
      <c r="P352" s="66"/>
      <c r="Q352" s="66"/>
      <c r="R352" s="69"/>
      <c r="S352" s="69"/>
      <c r="T352" s="69"/>
      <c r="U352" s="69"/>
      <c r="V352" s="69"/>
      <c r="W352" s="66"/>
      <c r="X352" s="66"/>
      <c r="Y352" s="66"/>
    </row>
    <row r="353" spans="2:25" s="18" customFormat="1" x14ac:dyDescent="0.2">
      <c r="B353" s="51" t="s">
        <v>481</v>
      </c>
      <c r="C353" s="18" t="s">
        <v>482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f t="shared" si="37"/>
        <v>0</v>
      </c>
      <c r="J353" s="19">
        <f t="shared" si="38"/>
        <v>0</v>
      </c>
      <c r="K353" s="40" t="str">
        <f t="shared" si="39"/>
        <v>NA</v>
      </c>
      <c r="L353" s="40" t="str">
        <f t="shared" si="40"/>
        <v>NA</v>
      </c>
      <c r="M353" s="40" t="str">
        <f t="shared" si="41"/>
        <v>NA</v>
      </c>
      <c r="O353" s="66"/>
      <c r="P353" s="66"/>
      <c r="Q353" s="66"/>
      <c r="R353" s="69"/>
      <c r="S353" s="69"/>
      <c r="T353" s="69"/>
      <c r="U353" s="69"/>
      <c r="V353" s="69"/>
      <c r="W353" s="66"/>
      <c r="X353" s="66"/>
      <c r="Y353" s="66"/>
    </row>
    <row r="354" spans="2:25" s="18" customFormat="1" x14ac:dyDescent="0.2">
      <c r="B354" s="51" t="s">
        <v>232</v>
      </c>
      <c r="C354" s="18" t="s">
        <v>233</v>
      </c>
      <c r="D354" s="19">
        <v>4950000</v>
      </c>
      <c r="E354" s="19">
        <v>4204055.4800000004</v>
      </c>
      <c r="F354" s="19">
        <v>16068.6</v>
      </c>
      <c r="G354" s="19">
        <v>2957286.28</v>
      </c>
      <c r="H354" s="19">
        <v>412587.75</v>
      </c>
      <c r="I354" s="19">
        <f t="shared" si="37"/>
        <v>3369874.03</v>
      </c>
      <c r="J354" s="19">
        <f t="shared" si="38"/>
        <v>834181.45000000065</v>
      </c>
      <c r="K354" s="40">
        <f t="shared" si="39"/>
        <v>0.19842303555898852</v>
      </c>
      <c r="L354" s="40">
        <f t="shared" si="40"/>
        <v>-0.99617783350470912</v>
      </c>
      <c r="M354" s="40">
        <f t="shared" si="41"/>
        <v>-0.29656345068024664</v>
      </c>
      <c r="O354" s="66"/>
      <c r="P354" s="66"/>
      <c r="Q354" s="66"/>
      <c r="R354" s="69"/>
      <c r="S354" s="69"/>
      <c r="T354" s="69"/>
      <c r="U354" s="69"/>
      <c r="V354" s="69"/>
      <c r="W354" s="66"/>
      <c r="X354" s="66"/>
      <c r="Y354" s="66"/>
    </row>
    <row r="355" spans="2:25" s="18" customFormat="1" x14ac:dyDescent="0.2">
      <c r="B355" s="51" t="s">
        <v>483</v>
      </c>
      <c r="C355" s="18" t="s">
        <v>484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f t="shared" si="37"/>
        <v>0</v>
      </c>
      <c r="J355" s="19">
        <f t="shared" si="38"/>
        <v>0</v>
      </c>
      <c r="K355" s="40" t="str">
        <f t="shared" si="39"/>
        <v>NA</v>
      </c>
      <c r="L355" s="40" t="str">
        <f t="shared" si="40"/>
        <v>NA</v>
      </c>
      <c r="M355" s="40" t="str">
        <f t="shared" si="41"/>
        <v>NA</v>
      </c>
      <c r="O355" s="66"/>
      <c r="P355" s="66"/>
      <c r="Q355" s="66"/>
      <c r="R355" s="69"/>
      <c r="S355" s="69"/>
      <c r="T355" s="69"/>
      <c r="U355" s="69"/>
      <c r="V355" s="69"/>
      <c r="W355" s="66"/>
      <c r="X355" s="66"/>
      <c r="Y355" s="66"/>
    </row>
    <row r="356" spans="2:25" s="18" customFormat="1" x14ac:dyDescent="0.2">
      <c r="B356" s="51" t="s">
        <v>485</v>
      </c>
      <c r="C356" s="18" t="s">
        <v>486</v>
      </c>
      <c r="D356" s="19">
        <v>0</v>
      </c>
      <c r="E356" s="19">
        <v>0</v>
      </c>
      <c r="F356" s="19">
        <v>0</v>
      </c>
      <c r="G356" s="19">
        <v>0</v>
      </c>
      <c r="H356" s="19">
        <v>0</v>
      </c>
      <c r="I356" s="19">
        <f t="shared" si="37"/>
        <v>0</v>
      </c>
      <c r="J356" s="19">
        <f t="shared" si="38"/>
        <v>0</v>
      </c>
      <c r="K356" s="40" t="str">
        <f t="shared" si="39"/>
        <v>NA</v>
      </c>
      <c r="L356" s="40" t="str">
        <f t="shared" si="40"/>
        <v>NA</v>
      </c>
      <c r="M356" s="40" t="str">
        <f t="shared" si="41"/>
        <v>NA</v>
      </c>
      <c r="O356" s="66"/>
      <c r="P356" s="66"/>
      <c r="Q356" s="66"/>
      <c r="R356" s="69"/>
      <c r="S356" s="69"/>
      <c r="T356" s="69"/>
      <c r="U356" s="69"/>
      <c r="V356" s="69"/>
      <c r="W356" s="66"/>
      <c r="X356" s="66"/>
      <c r="Y356" s="66"/>
    </row>
    <row r="357" spans="2:25" s="18" customFormat="1" x14ac:dyDescent="0.2">
      <c r="B357" s="51" t="s">
        <v>487</v>
      </c>
      <c r="C357" s="18" t="s">
        <v>488</v>
      </c>
      <c r="D357" s="19"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f t="shared" si="37"/>
        <v>0</v>
      </c>
      <c r="J357" s="19">
        <f t="shared" si="38"/>
        <v>0</v>
      </c>
      <c r="K357" s="40" t="str">
        <f t="shared" si="39"/>
        <v>NA</v>
      </c>
      <c r="L357" s="40" t="str">
        <f t="shared" si="40"/>
        <v>NA</v>
      </c>
      <c r="M357" s="40" t="str">
        <f t="shared" si="41"/>
        <v>NA</v>
      </c>
      <c r="O357" s="66"/>
      <c r="P357" s="66"/>
      <c r="Q357" s="66"/>
      <c r="R357" s="69"/>
      <c r="S357" s="69"/>
      <c r="T357" s="69"/>
      <c r="U357" s="69"/>
      <c r="V357" s="69"/>
      <c r="W357" s="66"/>
      <c r="X357" s="66"/>
      <c r="Y357" s="66"/>
    </row>
    <row r="358" spans="2:25" s="18" customFormat="1" x14ac:dyDescent="0.2">
      <c r="B358" s="51" t="s">
        <v>420</v>
      </c>
      <c r="C358" s="18" t="s">
        <v>421</v>
      </c>
      <c r="D358" s="19">
        <v>0</v>
      </c>
      <c r="E358" s="19">
        <v>10000</v>
      </c>
      <c r="F358" s="19">
        <v>0</v>
      </c>
      <c r="G358" s="19">
        <v>3833.48</v>
      </c>
      <c r="H358" s="19">
        <v>0</v>
      </c>
      <c r="I358" s="19">
        <f t="shared" si="37"/>
        <v>3833.48</v>
      </c>
      <c r="J358" s="19">
        <f t="shared" si="38"/>
        <v>6166.52</v>
      </c>
      <c r="K358" s="40">
        <f t="shared" si="39"/>
        <v>0.61665200000000009</v>
      </c>
      <c r="L358" s="40">
        <f t="shared" si="40"/>
        <v>-1</v>
      </c>
      <c r="M358" s="40">
        <f t="shared" si="41"/>
        <v>-0.61665200000000009</v>
      </c>
      <c r="O358" s="66"/>
      <c r="P358" s="66"/>
      <c r="Q358" s="66"/>
      <c r="R358" s="69"/>
      <c r="S358" s="69"/>
      <c r="T358" s="69"/>
      <c r="U358" s="69"/>
      <c r="V358" s="69"/>
      <c r="W358" s="66"/>
      <c r="X358" s="66"/>
      <c r="Y358" s="66"/>
    </row>
    <row r="359" spans="2:25" s="18" customFormat="1" x14ac:dyDescent="0.2">
      <c r="B359" s="51" t="s">
        <v>93</v>
      </c>
      <c r="C359" s="18" t="s">
        <v>94</v>
      </c>
      <c r="D359" s="19">
        <v>0</v>
      </c>
      <c r="E359" s="19">
        <v>36257.5</v>
      </c>
      <c r="F359" s="19">
        <v>0</v>
      </c>
      <c r="G359" s="19">
        <v>33500.25</v>
      </c>
      <c r="H359" s="19">
        <v>0</v>
      </c>
      <c r="I359" s="19">
        <f t="shared" si="37"/>
        <v>33500.25</v>
      </c>
      <c r="J359" s="19">
        <f t="shared" si="38"/>
        <v>2757.25</v>
      </c>
      <c r="K359" s="40">
        <f t="shared" si="39"/>
        <v>7.6046335240984628E-2</v>
      </c>
      <c r="L359" s="40">
        <f t="shared" si="40"/>
        <v>-1</v>
      </c>
      <c r="M359" s="40">
        <f t="shared" si="41"/>
        <v>-7.6046335240984628E-2</v>
      </c>
      <c r="O359" s="66"/>
      <c r="P359" s="66"/>
      <c r="Q359" s="66"/>
      <c r="R359" s="69"/>
      <c r="S359" s="69"/>
      <c r="T359" s="69"/>
      <c r="U359" s="69"/>
      <c r="V359" s="69"/>
      <c r="W359" s="66"/>
      <c r="X359" s="66"/>
      <c r="Y359" s="66"/>
    </row>
    <row r="360" spans="2:25" s="18" customFormat="1" x14ac:dyDescent="0.2">
      <c r="B360" s="51" t="s">
        <v>267</v>
      </c>
      <c r="C360" s="18" t="s">
        <v>268</v>
      </c>
      <c r="D360" s="19">
        <v>155000</v>
      </c>
      <c r="E360" s="19">
        <v>1868935.31</v>
      </c>
      <c r="F360" s="19">
        <v>61051.16</v>
      </c>
      <c r="G360" s="19">
        <v>1442647.4899999998</v>
      </c>
      <c r="H360" s="19">
        <v>83739.649999999994</v>
      </c>
      <c r="I360" s="19">
        <f t="shared" si="37"/>
        <v>1526387.1399999997</v>
      </c>
      <c r="J360" s="19">
        <f t="shared" si="38"/>
        <v>342548.17000000039</v>
      </c>
      <c r="K360" s="40">
        <f t="shared" si="39"/>
        <v>0.18328519353620665</v>
      </c>
      <c r="L360" s="40">
        <f t="shared" si="40"/>
        <v>-0.96733372221428038</v>
      </c>
      <c r="M360" s="40">
        <f t="shared" si="41"/>
        <v>-0.22809126550238931</v>
      </c>
      <c r="O360" s="66"/>
      <c r="P360" s="66"/>
      <c r="Q360" s="66"/>
      <c r="R360" s="69"/>
      <c r="S360" s="69"/>
      <c r="T360" s="69"/>
      <c r="U360" s="69"/>
      <c r="V360" s="69"/>
      <c r="W360" s="66"/>
      <c r="X360" s="66"/>
      <c r="Y360" s="66"/>
    </row>
    <row r="361" spans="2:25" s="18" customFormat="1" x14ac:dyDescent="0.2">
      <c r="B361" s="51" t="s">
        <v>434</v>
      </c>
      <c r="C361" s="18" t="s">
        <v>435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f t="shared" si="37"/>
        <v>0</v>
      </c>
      <c r="J361" s="19">
        <f t="shared" si="38"/>
        <v>0</v>
      </c>
      <c r="K361" s="40" t="str">
        <f t="shared" si="39"/>
        <v>NA</v>
      </c>
      <c r="L361" s="40" t="str">
        <f t="shared" si="40"/>
        <v>NA</v>
      </c>
      <c r="M361" s="40" t="str">
        <f t="shared" si="41"/>
        <v>NA</v>
      </c>
      <c r="O361" s="66"/>
      <c r="P361" s="66"/>
      <c r="Q361" s="66"/>
      <c r="R361" s="69"/>
      <c r="S361" s="69"/>
      <c r="T361" s="69"/>
      <c r="U361" s="69"/>
      <c r="V361" s="69"/>
      <c r="W361" s="66"/>
      <c r="X361" s="66"/>
      <c r="Y361" s="66"/>
    </row>
    <row r="362" spans="2:25" s="18" customFormat="1" x14ac:dyDescent="0.2">
      <c r="B362" s="51" t="s">
        <v>418</v>
      </c>
      <c r="C362" s="18" t="s">
        <v>419</v>
      </c>
      <c r="D362" s="19">
        <v>0</v>
      </c>
      <c r="E362" s="19">
        <v>1970260</v>
      </c>
      <c r="F362" s="19">
        <v>0</v>
      </c>
      <c r="G362" s="19">
        <v>561895.32999999996</v>
      </c>
      <c r="H362" s="19">
        <v>1303431.07</v>
      </c>
      <c r="I362" s="19">
        <f t="shared" si="37"/>
        <v>1865326.4</v>
      </c>
      <c r="J362" s="19">
        <f t="shared" si="38"/>
        <v>104933.60000000009</v>
      </c>
      <c r="K362" s="40">
        <f t="shared" si="39"/>
        <v>5.3258757727406583E-2</v>
      </c>
      <c r="L362" s="40">
        <f t="shared" si="40"/>
        <v>-1</v>
      </c>
      <c r="M362" s="40">
        <f t="shared" si="41"/>
        <v>-0.71481158324282068</v>
      </c>
      <c r="O362" s="66"/>
      <c r="P362" s="66"/>
      <c r="Q362" s="66"/>
      <c r="R362" s="69"/>
      <c r="S362" s="69"/>
      <c r="T362" s="69"/>
      <c r="U362" s="69"/>
      <c r="V362" s="69"/>
      <c r="W362" s="66"/>
      <c r="X362" s="66"/>
      <c r="Y362" s="66"/>
    </row>
    <row r="363" spans="2:25" s="18" customFormat="1" x14ac:dyDescent="0.2">
      <c r="B363" s="51" t="s">
        <v>284</v>
      </c>
      <c r="C363" s="18" t="s">
        <v>285</v>
      </c>
      <c r="D363" s="19">
        <v>1897674</v>
      </c>
      <c r="E363" s="19">
        <v>2115674.42</v>
      </c>
      <c r="F363" s="19">
        <v>0</v>
      </c>
      <c r="G363" s="19">
        <v>1935332.9</v>
      </c>
      <c r="H363" s="19">
        <v>31580</v>
      </c>
      <c r="I363" s="19">
        <f t="shared" si="37"/>
        <v>1966912.9</v>
      </c>
      <c r="J363" s="19">
        <f t="shared" si="38"/>
        <v>148761.52000000002</v>
      </c>
      <c r="K363" s="40">
        <f t="shared" si="39"/>
        <v>7.0313994721361725E-2</v>
      </c>
      <c r="L363" s="40">
        <f t="shared" si="40"/>
        <v>-1</v>
      </c>
      <c r="M363" s="40">
        <f t="shared" si="41"/>
        <v>-8.5240677060320097E-2</v>
      </c>
      <c r="O363" s="66"/>
      <c r="P363" s="66"/>
      <c r="Q363" s="66"/>
      <c r="R363" s="69"/>
      <c r="S363" s="69"/>
      <c r="T363" s="69"/>
      <c r="U363" s="69"/>
      <c r="V363" s="69"/>
      <c r="W363" s="66"/>
      <c r="X363" s="66"/>
      <c r="Y363" s="66"/>
    </row>
    <row r="364" spans="2:25" s="18" customFormat="1" x14ac:dyDescent="0.2">
      <c r="B364" s="51" t="s">
        <v>45</v>
      </c>
      <c r="C364" s="18" t="s">
        <v>46</v>
      </c>
      <c r="D364" s="19">
        <v>23615</v>
      </c>
      <c r="E364" s="19">
        <v>20100</v>
      </c>
      <c r="F364" s="19">
        <v>251.25</v>
      </c>
      <c r="G364" s="19">
        <v>94103.71</v>
      </c>
      <c r="H364" s="19">
        <v>38546.649999999994</v>
      </c>
      <c r="I364" s="19">
        <f t="shared" si="37"/>
        <v>132650.35999999999</v>
      </c>
      <c r="J364" s="19">
        <f t="shared" si="38"/>
        <v>-112550.35999999999</v>
      </c>
      <c r="K364" s="40">
        <f t="shared" si="39"/>
        <v>-5.5995203980099495</v>
      </c>
      <c r="L364" s="40">
        <f t="shared" si="40"/>
        <v>-0.98750000000000004</v>
      </c>
      <c r="M364" s="40">
        <f t="shared" si="41"/>
        <v>3.6817766169154234</v>
      </c>
      <c r="O364" s="66"/>
      <c r="P364" s="66"/>
      <c r="Q364" s="66"/>
      <c r="R364" s="69"/>
      <c r="S364" s="69"/>
      <c r="T364" s="69"/>
      <c r="U364" s="69"/>
      <c r="V364" s="69"/>
      <c r="W364" s="66"/>
      <c r="X364" s="66"/>
      <c r="Y364" s="66"/>
    </row>
    <row r="365" spans="2:25" s="18" customFormat="1" x14ac:dyDescent="0.2">
      <c r="B365" s="51" t="s">
        <v>49</v>
      </c>
      <c r="C365" s="18" t="s">
        <v>50</v>
      </c>
      <c r="D365" s="19">
        <v>289000</v>
      </c>
      <c r="E365" s="19">
        <v>294000</v>
      </c>
      <c r="F365" s="19">
        <v>3277.37</v>
      </c>
      <c r="G365" s="19">
        <v>49559.509999999995</v>
      </c>
      <c r="H365" s="19">
        <v>0</v>
      </c>
      <c r="I365" s="19">
        <f t="shared" si="37"/>
        <v>49559.509999999995</v>
      </c>
      <c r="J365" s="19">
        <f t="shared" si="38"/>
        <v>244440.49</v>
      </c>
      <c r="K365" s="40">
        <f t="shared" si="39"/>
        <v>0.83143023809523808</v>
      </c>
      <c r="L365" s="40">
        <f t="shared" si="40"/>
        <v>-0.98885248299319728</v>
      </c>
      <c r="M365" s="40">
        <f t="shared" si="41"/>
        <v>-0.83143023809523808</v>
      </c>
      <c r="O365" s="66"/>
      <c r="P365" s="66"/>
      <c r="Q365" s="66"/>
      <c r="R365" s="69"/>
      <c r="S365" s="69"/>
      <c r="T365" s="69"/>
      <c r="U365" s="69"/>
      <c r="V365" s="69"/>
      <c r="W365" s="66"/>
      <c r="X365" s="66"/>
      <c r="Y365" s="66"/>
    </row>
    <row r="366" spans="2:25" s="18" customFormat="1" x14ac:dyDescent="0.2">
      <c r="B366" s="51" t="s">
        <v>269</v>
      </c>
      <c r="C366" s="18" t="s">
        <v>270</v>
      </c>
      <c r="D366" s="19">
        <v>0</v>
      </c>
      <c r="E366" s="19">
        <v>0</v>
      </c>
      <c r="F366" s="19">
        <v>0</v>
      </c>
      <c r="G366" s="19">
        <v>0</v>
      </c>
      <c r="H366" s="19">
        <v>0</v>
      </c>
      <c r="I366" s="19">
        <f t="shared" si="37"/>
        <v>0</v>
      </c>
      <c r="J366" s="19">
        <f t="shared" si="38"/>
        <v>0</v>
      </c>
      <c r="K366" s="40" t="str">
        <f t="shared" si="39"/>
        <v>NA</v>
      </c>
      <c r="L366" s="40" t="str">
        <f t="shared" si="40"/>
        <v>NA</v>
      </c>
      <c r="M366" s="40" t="str">
        <f t="shared" si="41"/>
        <v>NA</v>
      </c>
      <c r="O366" s="66"/>
      <c r="P366" s="66"/>
      <c r="Q366" s="66"/>
      <c r="R366" s="69"/>
      <c r="S366" s="69"/>
      <c r="T366" s="69"/>
      <c r="U366" s="69"/>
      <c r="V366" s="69"/>
      <c r="W366" s="66"/>
      <c r="X366" s="66"/>
      <c r="Y366" s="66"/>
    </row>
    <row r="367" spans="2:25" s="18" customFormat="1" x14ac:dyDescent="0.2">
      <c r="B367" s="51" t="s">
        <v>53</v>
      </c>
      <c r="C367" s="18" t="s">
        <v>54</v>
      </c>
      <c r="D367" s="19">
        <v>10000</v>
      </c>
      <c r="E367" s="19">
        <v>2147990.4900000002</v>
      </c>
      <c r="F367" s="19">
        <v>57199.619999999995</v>
      </c>
      <c r="G367" s="19">
        <v>1573334.35</v>
      </c>
      <c r="H367" s="19">
        <v>441476.52999999997</v>
      </c>
      <c r="I367" s="19">
        <f t="shared" si="37"/>
        <v>2014810.8800000001</v>
      </c>
      <c r="J367" s="19">
        <f t="shared" si="38"/>
        <v>133179.6100000001</v>
      </c>
      <c r="K367" s="40">
        <f t="shared" si="39"/>
        <v>6.2001955139009989E-2</v>
      </c>
      <c r="L367" s="40">
        <f t="shared" si="40"/>
        <v>-0.97337063629178355</v>
      </c>
      <c r="M367" s="40">
        <f t="shared" si="41"/>
        <v>-0.26753197589808697</v>
      </c>
      <c r="O367" s="66"/>
      <c r="P367" s="66"/>
      <c r="Q367" s="66"/>
      <c r="R367" s="69"/>
      <c r="S367" s="69"/>
      <c r="T367" s="69"/>
      <c r="U367" s="69"/>
      <c r="V367" s="69"/>
      <c r="W367" s="66"/>
      <c r="X367" s="66"/>
      <c r="Y367" s="66"/>
    </row>
    <row r="368" spans="2:25" s="18" customFormat="1" x14ac:dyDescent="0.2">
      <c r="B368" s="51" t="s">
        <v>55</v>
      </c>
      <c r="C368" s="18" t="s">
        <v>56</v>
      </c>
      <c r="D368" s="19">
        <v>0</v>
      </c>
      <c r="E368" s="19">
        <v>36000</v>
      </c>
      <c r="F368" s="19">
        <v>1436.41</v>
      </c>
      <c r="G368" s="19">
        <v>18143.079999999998</v>
      </c>
      <c r="H368" s="19">
        <v>2437.91</v>
      </c>
      <c r="I368" s="19">
        <f t="shared" si="37"/>
        <v>20580.989999999998</v>
      </c>
      <c r="J368" s="19">
        <f t="shared" si="38"/>
        <v>15419.010000000002</v>
      </c>
      <c r="K368" s="40">
        <f t="shared" si="39"/>
        <v>0.42830583333333339</v>
      </c>
      <c r="L368" s="40">
        <f t="shared" si="40"/>
        <v>-0.96009972222222217</v>
      </c>
      <c r="M368" s="40">
        <f t="shared" si="41"/>
        <v>-0.49602555555555561</v>
      </c>
      <c r="O368" s="66"/>
      <c r="P368" s="66"/>
      <c r="Q368" s="66"/>
      <c r="R368" s="69"/>
      <c r="S368" s="69"/>
      <c r="T368" s="69"/>
      <c r="U368" s="69"/>
      <c r="V368" s="69"/>
      <c r="W368" s="66"/>
      <c r="X368" s="66"/>
      <c r="Y368" s="66"/>
    </row>
    <row r="369" spans="1:25" s="18" customFormat="1" x14ac:dyDescent="0.2">
      <c r="B369" s="51" t="s">
        <v>57</v>
      </c>
      <c r="C369" s="18" t="s">
        <v>58</v>
      </c>
      <c r="D369" s="19">
        <v>30000</v>
      </c>
      <c r="E369" s="19">
        <v>24300</v>
      </c>
      <c r="F369" s="19">
        <v>0</v>
      </c>
      <c r="G369" s="19">
        <v>0</v>
      </c>
      <c r="H369" s="19">
        <v>0</v>
      </c>
      <c r="I369" s="19">
        <f t="shared" si="37"/>
        <v>0</v>
      </c>
      <c r="J369" s="19">
        <f t="shared" si="38"/>
        <v>24300</v>
      </c>
      <c r="K369" s="40">
        <f t="shared" si="39"/>
        <v>1</v>
      </c>
      <c r="L369" s="40">
        <f t="shared" si="40"/>
        <v>-1</v>
      </c>
      <c r="M369" s="40">
        <f t="shared" si="41"/>
        <v>-1</v>
      </c>
      <c r="O369" s="66"/>
      <c r="P369" s="66"/>
      <c r="Q369" s="66"/>
      <c r="R369" s="69"/>
      <c r="S369" s="69"/>
      <c r="T369" s="69"/>
      <c r="U369" s="69"/>
      <c r="V369" s="69"/>
      <c r="W369" s="66"/>
      <c r="X369" s="66"/>
      <c r="Y369" s="66"/>
    </row>
    <row r="370" spans="1:25" s="18" customFormat="1" x14ac:dyDescent="0.2">
      <c r="B370" s="51" t="s">
        <v>59</v>
      </c>
      <c r="C370" s="18" t="s">
        <v>60</v>
      </c>
      <c r="D370" s="19">
        <v>500000</v>
      </c>
      <c r="E370" s="19">
        <v>2219992.81</v>
      </c>
      <c r="F370" s="19">
        <v>311423.07000000007</v>
      </c>
      <c r="G370" s="19">
        <v>947176.96000000008</v>
      </c>
      <c r="H370" s="19">
        <v>756252.88000000012</v>
      </c>
      <c r="I370" s="19">
        <f t="shared" si="37"/>
        <v>1703429.8400000003</v>
      </c>
      <c r="J370" s="19">
        <f t="shared" si="38"/>
        <v>516562.96999999974</v>
      </c>
      <c r="K370" s="40">
        <f t="shared" si="39"/>
        <v>0.23268677613419825</v>
      </c>
      <c r="L370" s="40">
        <f t="shared" si="40"/>
        <v>-0.85971888350395154</v>
      </c>
      <c r="M370" s="40">
        <f t="shared" si="41"/>
        <v>-0.57334232987898737</v>
      </c>
      <c r="O370" s="66"/>
      <c r="P370" s="66"/>
      <c r="Q370" s="66"/>
      <c r="R370" s="69"/>
      <c r="S370" s="69"/>
      <c r="T370" s="69"/>
      <c r="U370" s="69"/>
      <c r="V370" s="69"/>
      <c r="W370" s="66"/>
      <c r="X370" s="66"/>
      <c r="Y370" s="66"/>
    </row>
    <row r="371" spans="1:25" s="18" customFormat="1" x14ac:dyDescent="0.2">
      <c r="B371" s="51" t="s">
        <v>61</v>
      </c>
      <c r="C371" s="18" t="s">
        <v>62</v>
      </c>
      <c r="D371" s="19">
        <v>0</v>
      </c>
      <c r="E371" s="19">
        <v>57000</v>
      </c>
      <c r="F371" s="19">
        <v>10523</v>
      </c>
      <c r="G371" s="19">
        <v>19453.48</v>
      </c>
      <c r="H371" s="19">
        <v>0</v>
      </c>
      <c r="I371" s="19">
        <f t="shared" si="37"/>
        <v>19453.48</v>
      </c>
      <c r="J371" s="19">
        <f t="shared" si="38"/>
        <v>37546.520000000004</v>
      </c>
      <c r="K371" s="40">
        <f t="shared" si="39"/>
        <v>0.65871087719298249</v>
      </c>
      <c r="L371" s="40">
        <f t="shared" si="40"/>
        <v>-0.81538596491228066</v>
      </c>
      <c r="M371" s="40">
        <f t="shared" si="41"/>
        <v>-0.65871087719298249</v>
      </c>
      <c r="O371" s="66"/>
      <c r="P371" s="66"/>
      <c r="Q371" s="66"/>
      <c r="R371" s="69"/>
      <c r="S371" s="69"/>
      <c r="T371" s="69"/>
      <c r="U371" s="69"/>
      <c r="V371" s="69"/>
      <c r="W371" s="66"/>
      <c r="X371" s="66"/>
      <c r="Y371" s="66"/>
    </row>
    <row r="372" spans="1:25" s="18" customFormat="1" x14ac:dyDescent="0.2">
      <c r="B372" s="51" t="s">
        <v>119</v>
      </c>
      <c r="C372" s="18" t="s">
        <v>120</v>
      </c>
      <c r="D372" s="19">
        <v>18000000</v>
      </c>
      <c r="E372" s="19">
        <v>18250000</v>
      </c>
      <c r="F372" s="19">
        <v>1541531.11</v>
      </c>
      <c r="G372" s="19">
        <v>17520580.530000001</v>
      </c>
      <c r="H372" s="19">
        <v>322.5</v>
      </c>
      <c r="I372" s="19">
        <f t="shared" si="37"/>
        <v>17520903.030000001</v>
      </c>
      <c r="J372" s="19">
        <f t="shared" si="38"/>
        <v>729096.96999999881</v>
      </c>
      <c r="K372" s="40">
        <f t="shared" si="39"/>
        <v>3.9950518904109521E-2</v>
      </c>
      <c r="L372" s="40">
        <f t="shared" si="40"/>
        <v>-0.91553254191780831</v>
      </c>
      <c r="M372" s="40">
        <f t="shared" si="41"/>
        <v>-3.9968190136986236E-2</v>
      </c>
      <c r="O372" s="66"/>
      <c r="P372" s="66"/>
      <c r="Q372" s="66"/>
      <c r="R372" s="69"/>
      <c r="S372" s="69"/>
      <c r="T372" s="69"/>
      <c r="U372" s="69"/>
      <c r="V372" s="69"/>
      <c r="W372" s="66"/>
      <c r="X372" s="66"/>
      <c r="Y372" s="66"/>
    </row>
    <row r="373" spans="1:25" s="18" customFormat="1" x14ac:dyDescent="0.2">
      <c r="B373" s="51" t="s">
        <v>378</v>
      </c>
      <c r="C373" s="18" t="s">
        <v>379</v>
      </c>
      <c r="D373" s="19">
        <v>2200000</v>
      </c>
      <c r="E373" s="19">
        <v>0</v>
      </c>
      <c r="F373" s="19">
        <v>0</v>
      </c>
      <c r="G373" s="19">
        <v>0</v>
      </c>
      <c r="H373" s="19">
        <v>0</v>
      </c>
      <c r="I373" s="19">
        <f t="shared" si="37"/>
        <v>0</v>
      </c>
      <c r="J373" s="19">
        <f t="shared" si="38"/>
        <v>0</v>
      </c>
      <c r="K373" s="40" t="str">
        <f t="shared" si="39"/>
        <v>NA</v>
      </c>
      <c r="L373" s="40" t="str">
        <f t="shared" si="40"/>
        <v>NA</v>
      </c>
      <c r="M373" s="40" t="str">
        <f t="shared" si="41"/>
        <v>NA</v>
      </c>
      <c r="O373" s="66"/>
      <c r="P373" s="66"/>
      <c r="Q373" s="66"/>
      <c r="R373" s="69"/>
      <c r="S373" s="69"/>
      <c r="T373" s="69"/>
      <c r="U373" s="69"/>
      <c r="V373" s="69"/>
      <c r="W373" s="66"/>
      <c r="X373" s="66"/>
      <c r="Y373" s="66"/>
    </row>
    <row r="374" spans="1:25" s="18" customFormat="1" x14ac:dyDescent="0.2">
      <c r="B374" s="51" t="s">
        <v>489</v>
      </c>
      <c r="C374" s="18" t="s">
        <v>490</v>
      </c>
      <c r="D374" s="19">
        <v>0</v>
      </c>
      <c r="E374" s="19">
        <v>0</v>
      </c>
      <c r="F374" s="19">
        <v>0</v>
      </c>
      <c r="G374" s="19">
        <v>0</v>
      </c>
      <c r="H374" s="19">
        <v>0</v>
      </c>
      <c r="I374" s="19">
        <f t="shared" si="37"/>
        <v>0</v>
      </c>
      <c r="J374" s="19">
        <f t="shared" si="38"/>
        <v>0</v>
      </c>
      <c r="K374" s="40" t="str">
        <f t="shared" si="39"/>
        <v>NA</v>
      </c>
      <c r="L374" s="40" t="str">
        <f t="shared" si="40"/>
        <v>NA</v>
      </c>
      <c r="M374" s="40" t="str">
        <f t="shared" si="41"/>
        <v>NA</v>
      </c>
      <c r="O374" s="66"/>
      <c r="P374" s="66"/>
      <c r="Q374" s="66"/>
      <c r="R374" s="69"/>
      <c r="S374" s="69"/>
      <c r="T374" s="69"/>
      <c r="U374" s="69"/>
      <c r="V374" s="69"/>
      <c r="W374" s="66"/>
      <c r="X374" s="66"/>
      <c r="Y374" s="66"/>
    </row>
    <row r="375" spans="1:25" s="18" customFormat="1" x14ac:dyDescent="0.2">
      <c r="B375" s="51" t="s">
        <v>65</v>
      </c>
      <c r="C375" s="18" t="s">
        <v>66</v>
      </c>
      <c r="D375" s="19">
        <v>0</v>
      </c>
      <c r="E375" s="19">
        <v>7200</v>
      </c>
      <c r="F375" s="19">
        <v>0</v>
      </c>
      <c r="G375" s="19">
        <v>6270</v>
      </c>
      <c r="H375" s="19">
        <v>0</v>
      </c>
      <c r="I375" s="19">
        <f t="shared" si="37"/>
        <v>6270</v>
      </c>
      <c r="J375" s="19">
        <f t="shared" si="38"/>
        <v>930</v>
      </c>
      <c r="K375" s="40">
        <f t="shared" si="39"/>
        <v>0.12916666666666668</v>
      </c>
      <c r="L375" s="40">
        <f t="shared" si="40"/>
        <v>-1</v>
      </c>
      <c r="M375" s="40">
        <f t="shared" si="41"/>
        <v>-0.12916666666666668</v>
      </c>
      <c r="O375" s="66"/>
      <c r="P375" s="66"/>
      <c r="Q375" s="66"/>
      <c r="R375" s="69"/>
      <c r="S375" s="69"/>
      <c r="T375" s="69"/>
      <c r="U375" s="69"/>
      <c r="V375" s="69"/>
      <c r="W375" s="66"/>
      <c r="X375" s="66"/>
      <c r="Y375" s="66"/>
    </row>
    <row r="376" spans="1:25" s="18" customFormat="1" x14ac:dyDescent="0.2">
      <c r="B376" s="51" t="s">
        <v>430</v>
      </c>
      <c r="C376" s="18" t="s">
        <v>431</v>
      </c>
      <c r="D376" s="19">
        <v>0</v>
      </c>
      <c r="E376" s="19">
        <v>400000</v>
      </c>
      <c r="F376" s="19">
        <v>0</v>
      </c>
      <c r="G376" s="19">
        <v>0</v>
      </c>
      <c r="H376" s="19">
        <v>187736.5</v>
      </c>
      <c r="I376" s="19">
        <f t="shared" si="37"/>
        <v>187736.5</v>
      </c>
      <c r="J376" s="19">
        <f t="shared" si="38"/>
        <v>212263.5</v>
      </c>
      <c r="K376" s="40">
        <f t="shared" si="39"/>
        <v>0.53065874999999996</v>
      </c>
      <c r="L376" s="40">
        <f t="shared" si="40"/>
        <v>-1</v>
      </c>
      <c r="M376" s="40">
        <f t="shared" si="41"/>
        <v>-1</v>
      </c>
      <c r="O376" s="66"/>
      <c r="P376" s="66"/>
      <c r="Q376" s="66"/>
      <c r="R376" s="69"/>
      <c r="S376" s="69"/>
      <c r="T376" s="69"/>
      <c r="U376" s="69"/>
      <c r="V376" s="69"/>
      <c r="W376" s="66"/>
      <c r="X376" s="66"/>
      <c r="Y376" s="66"/>
    </row>
    <row r="377" spans="1:25" s="18" customFormat="1" x14ac:dyDescent="0.2">
      <c r="B377" s="51" t="s">
        <v>186</v>
      </c>
      <c r="C377" s="18" t="s">
        <v>187</v>
      </c>
      <c r="D377" s="19">
        <v>0</v>
      </c>
      <c r="E377" s="19">
        <v>731050</v>
      </c>
      <c r="F377" s="19">
        <v>366753.94</v>
      </c>
      <c r="G377" s="19">
        <v>366753.94</v>
      </c>
      <c r="H377" s="19">
        <v>187864.65</v>
      </c>
      <c r="I377" s="19">
        <f t="shared" si="37"/>
        <v>554618.59</v>
      </c>
      <c r="J377" s="19">
        <f t="shared" si="38"/>
        <v>176431.41000000003</v>
      </c>
      <c r="K377" s="40">
        <f t="shared" si="39"/>
        <v>0.24133973052458796</v>
      </c>
      <c r="L377" s="40">
        <f t="shared" si="40"/>
        <v>-0.49831893851309761</v>
      </c>
      <c r="M377" s="40">
        <f t="shared" si="41"/>
        <v>-0.49831893851309761</v>
      </c>
      <c r="O377" s="66"/>
      <c r="P377" s="66"/>
      <c r="Q377" s="66"/>
      <c r="R377" s="69"/>
      <c r="S377" s="69"/>
      <c r="T377" s="69"/>
      <c r="U377" s="69"/>
      <c r="V377" s="69"/>
      <c r="W377" s="66"/>
      <c r="X377" s="66"/>
      <c r="Y377" s="66"/>
    </row>
    <row r="378" spans="1:25" s="18" customFormat="1" x14ac:dyDescent="0.2">
      <c r="B378" s="51" t="s">
        <v>67</v>
      </c>
      <c r="C378" s="18" t="s">
        <v>68</v>
      </c>
      <c r="D378" s="19">
        <v>1624099</v>
      </c>
      <c r="E378" s="19">
        <v>3227601</v>
      </c>
      <c r="F378" s="19">
        <v>304985.18</v>
      </c>
      <c r="G378" s="19">
        <v>1351109.09</v>
      </c>
      <c r="H378" s="19">
        <v>1019840.65</v>
      </c>
      <c r="I378" s="19">
        <f t="shared" si="37"/>
        <v>2370949.7400000002</v>
      </c>
      <c r="J378" s="19">
        <f t="shared" si="38"/>
        <v>856651.25999999978</v>
      </c>
      <c r="K378" s="40">
        <f t="shared" si="39"/>
        <v>0.26541423800525521</v>
      </c>
      <c r="L378" s="40">
        <f t="shared" si="40"/>
        <v>-0.90550716151097976</v>
      </c>
      <c r="M378" s="40">
        <f t="shared" si="41"/>
        <v>-0.58138905955228048</v>
      </c>
      <c r="O378" s="66"/>
      <c r="P378" s="66"/>
      <c r="Q378" s="66"/>
      <c r="R378" s="69"/>
      <c r="S378" s="69"/>
      <c r="T378" s="69"/>
      <c r="U378" s="69"/>
      <c r="V378" s="69"/>
      <c r="W378" s="66"/>
      <c r="X378" s="66"/>
      <c r="Y378" s="66"/>
    </row>
    <row r="379" spans="1:25" s="18" customFormat="1" x14ac:dyDescent="0.2">
      <c r="B379" s="51" t="s">
        <v>380</v>
      </c>
      <c r="C379" s="18" t="s">
        <v>381</v>
      </c>
      <c r="D379" s="19">
        <v>500000</v>
      </c>
      <c r="E379" s="19">
        <v>0</v>
      </c>
      <c r="F379" s="19">
        <v>0</v>
      </c>
      <c r="G379" s="19">
        <v>0</v>
      </c>
      <c r="H379" s="19">
        <v>0</v>
      </c>
      <c r="I379" s="19">
        <f t="shared" si="37"/>
        <v>0</v>
      </c>
      <c r="J379" s="19">
        <f t="shared" si="38"/>
        <v>0</v>
      </c>
      <c r="K379" s="40" t="str">
        <f t="shared" si="39"/>
        <v>NA</v>
      </c>
      <c r="L379" s="40" t="str">
        <f t="shared" si="40"/>
        <v>NA</v>
      </c>
      <c r="M379" s="40" t="str">
        <f t="shared" si="41"/>
        <v>NA</v>
      </c>
      <c r="O379" s="66"/>
      <c r="P379" s="66"/>
      <c r="Q379" s="66"/>
      <c r="R379" s="69"/>
      <c r="S379" s="69"/>
      <c r="T379" s="69"/>
      <c r="U379" s="69"/>
      <c r="V379" s="69"/>
      <c r="W379" s="66"/>
      <c r="X379" s="66"/>
      <c r="Y379" s="66"/>
    </row>
    <row r="380" spans="1:25" s="18" customFormat="1" x14ac:dyDescent="0.2">
      <c r="B380" s="51" t="s">
        <v>382</v>
      </c>
      <c r="C380" s="18" t="s">
        <v>383</v>
      </c>
      <c r="D380" s="19">
        <v>450000</v>
      </c>
      <c r="E380" s="19">
        <v>0</v>
      </c>
      <c r="F380" s="19">
        <v>0</v>
      </c>
      <c r="G380" s="19">
        <v>0</v>
      </c>
      <c r="H380" s="19">
        <v>0</v>
      </c>
      <c r="I380" s="19">
        <f t="shared" si="37"/>
        <v>0</v>
      </c>
      <c r="J380" s="19">
        <f t="shared" si="38"/>
        <v>0</v>
      </c>
      <c r="K380" s="40" t="str">
        <f t="shared" si="39"/>
        <v>NA</v>
      </c>
      <c r="L380" s="40" t="str">
        <f t="shared" si="40"/>
        <v>NA</v>
      </c>
      <c r="M380" s="40" t="str">
        <f t="shared" si="41"/>
        <v>NA</v>
      </c>
      <c r="O380" s="66"/>
      <c r="P380" s="66"/>
      <c r="Q380" s="66"/>
      <c r="R380" s="69"/>
      <c r="S380" s="69"/>
      <c r="T380" s="69"/>
      <c r="U380" s="69"/>
      <c r="V380" s="69"/>
      <c r="W380" s="66"/>
      <c r="X380" s="66"/>
      <c r="Y380" s="66"/>
    </row>
    <row r="381" spans="1:25" s="18" customFormat="1" x14ac:dyDescent="0.2">
      <c r="B381" s="51" t="s">
        <v>69</v>
      </c>
      <c r="C381" s="18" t="s">
        <v>70</v>
      </c>
      <c r="D381" s="19">
        <v>0</v>
      </c>
      <c r="E381" s="19">
        <v>279995</v>
      </c>
      <c r="F381" s="19">
        <v>23046</v>
      </c>
      <c r="G381" s="19">
        <v>79041</v>
      </c>
      <c r="H381" s="19">
        <v>0</v>
      </c>
      <c r="I381" s="19">
        <f t="shared" si="37"/>
        <v>79041</v>
      </c>
      <c r="J381" s="19">
        <f t="shared" si="38"/>
        <v>200954</v>
      </c>
      <c r="K381" s="40">
        <f t="shared" si="39"/>
        <v>0.71770567331559487</v>
      </c>
      <c r="L381" s="40">
        <f t="shared" si="40"/>
        <v>-0.91769138734620259</v>
      </c>
      <c r="M381" s="40">
        <f t="shared" si="41"/>
        <v>-0.71770567331559487</v>
      </c>
      <c r="O381" s="66"/>
      <c r="P381" s="66"/>
      <c r="Q381" s="66"/>
      <c r="R381" s="69"/>
      <c r="S381" s="69"/>
      <c r="T381" s="69"/>
      <c r="U381" s="69"/>
      <c r="V381" s="69"/>
      <c r="W381" s="66"/>
      <c r="X381" s="66"/>
      <c r="Y381" s="66"/>
    </row>
    <row r="382" spans="1:25" s="18" customFormat="1" x14ac:dyDescent="0.2">
      <c r="B382" s="51" t="s">
        <v>71</v>
      </c>
      <c r="C382" s="18" t="s">
        <v>72</v>
      </c>
      <c r="D382" s="19">
        <v>48000</v>
      </c>
      <c r="E382" s="19">
        <v>154500</v>
      </c>
      <c r="F382" s="19">
        <v>850</v>
      </c>
      <c r="G382" s="19">
        <v>87901.650000000009</v>
      </c>
      <c r="H382" s="19">
        <v>725</v>
      </c>
      <c r="I382" s="19">
        <f t="shared" si="37"/>
        <v>88626.650000000009</v>
      </c>
      <c r="J382" s="19">
        <f t="shared" si="38"/>
        <v>65873.349999999991</v>
      </c>
      <c r="K382" s="40">
        <f t="shared" si="39"/>
        <v>0.42636472491909377</v>
      </c>
      <c r="L382" s="40">
        <f t="shared" si="40"/>
        <v>-0.99449838187702266</v>
      </c>
      <c r="M382" s="40">
        <f t="shared" si="41"/>
        <v>-0.43105728155339801</v>
      </c>
      <c r="O382" s="66"/>
      <c r="P382" s="66"/>
      <c r="Q382" s="66"/>
      <c r="R382" s="69"/>
      <c r="S382" s="69"/>
      <c r="T382" s="69"/>
      <c r="U382" s="69"/>
      <c r="V382" s="69"/>
      <c r="W382" s="66"/>
      <c r="X382" s="66"/>
      <c r="Y382" s="66"/>
    </row>
    <row r="383" spans="1:25" s="18" customFormat="1" x14ac:dyDescent="0.2">
      <c r="B383" s="51" t="s">
        <v>73</v>
      </c>
      <c r="C383" s="18" t="s">
        <v>74</v>
      </c>
      <c r="D383" s="19">
        <v>600000</v>
      </c>
      <c r="E383" s="19">
        <v>0</v>
      </c>
      <c r="F383" s="19">
        <v>0</v>
      </c>
      <c r="G383" s="19">
        <v>0</v>
      </c>
      <c r="H383" s="19">
        <v>0</v>
      </c>
      <c r="I383" s="19">
        <f t="shared" si="37"/>
        <v>0</v>
      </c>
      <c r="J383" s="19">
        <f t="shared" si="38"/>
        <v>0</v>
      </c>
      <c r="K383" s="40" t="str">
        <f t="shared" si="39"/>
        <v>NA</v>
      </c>
      <c r="L383" s="40" t="str">
        <f t="shared" si="40"/>
        <v>NA</v>
      </c>
      <c r="M383" s="40" t="str">
        <f t="shared" si="41"/>
        <v>NA</v>
      </c>
      <c r="O383" s="66"/>
      <c r="P383" s="66"/>
      <c r="Q383" s="66"/>
      <c r="R383" s="69"/>
      <c r="S383" s="69"/>
      <c r="T383" s="69"/>
      <c r="U383" s="69"/>
      <c r="V383" s="69"/>
      <c r="W383" s="66"/>
      <c r="X383" s="66"/>
      <c r="Y383" s="66"/>
    </row>
    <row r="384" spans="1:25" s="18" customFormat="1" x14ac:dyDescent="0.2">
      <c r="A384" s="49" t="s">
        <v>121</v>
      </c>
      <c r="B384" s="52"/>
      <c r="C384" s="49"/>
      <c r="D384" s="24">
        <v>118562800.60999998</v>
      </c>
      <c r="E384" s="24">
        <v>119858300.02000003</v>
      </c>
      <c r="F384" s="24">
        <v>10103783.93</v>
      </c>
      <c r="G384" s="24">
        <v>103535128.33000001</v>
      </c>
      <c r="H384" s="24">
        <v>6680230.8600000003</v>
      </c>
      <c r="I384" s="24">
        <f t="shared" si="37"/>
        <v>110215359.19000001</v>
      </c>
      <c r="J384" s="24">
        <f t="shared" si="38"/>
        <v>9642940.8300000131</v>
      </c>
      <c r="K384" s="44">
        <f t="shared" si="39"/>
        <v>8.045284163375381E-2</v>
      </c>
      <c r="L384" s="44">
        <f t="shared" si="40"/>
        <v>-0.9157022590149031</v>
      </c>
      <c r="M384" s="44">
        <f t="shared" si="41"/>
        <v>-0.13618724516596892</v>
      </c>
      <c r="O384" s="66"/>
      <c r="P384" s="66"/>
      <c r="Q384" s="66"/>
      <c r="R384" s="69"/>
      <c r="S384" s="69"/>
      <c r="T384" s="69"/>
      <c r="U384" s="69"/>
      <c r="V384" s="69"/>
      <c r="W384" s="66"/>
      <c r="X384" s="66"/>
      <c r="Y384" s="66"/>
    </row>
    <row r="385" spans="1:25" s="18" customFormat="1" x14ac:dyDescent="0.2">
      <c r="A385" s="18" t="s">
        <v>122</v>
      </c>
      <c r="B385" s="51" t="s">
        <v>12</v>
      </c>
      <c r="C385" s="18" t="s">
        <v>13</v>
      </c>
      <c r="D385" s="19">
        <v>0</v>
      </c>
      <c r="E385" s="19">
        <v>0</v>
      </c>
      <c r="F385" s="19">
        <v>278612.2</v>
      </c>
      <c r="G385" s="19">
        <v>3028617.1700000004</v>
      </c>
      <c r="H385" s="19">
        <v>0</v>
      </c>
      <c r="I385" s="19">
        <f t="shared" si="37"/>
        <v>3028617.1700000004</v>
      </c>
      <c r="J385" s="19">
        <f t="shared" si="38"/>
        <v>-3028617.1700000004</v>
      </c>
      <c r="K385" s="40" t="str">
        <f t="shared" si="39"/>
        <v>NA</v>
      </c>
      <c r="L385" s="40" t="str">
        <f t="shared" si="40"/>
        <v>NA</v>
      </c>
      <c r="M385" s="40" t="str">
        <f t="shared" si="41"/>
        <v>NA</v>
      </c>
      <c r="O385" s="66"/>
      <c r="P385" s="66"/>
      <c r="Q385" s="66"/>
      <c r="R385" s="69"/>
      <c r="S385" s="69"/>
      <c r="T385" s="69"/>
      <c r="U385" s="69"/>
      <c r="V385" s="69"/>
      <c r="W385" s="66"/>
      <c r="X385" s="66"/>
      <c r="Y385" s="66"/>
    </row>
    <row r="386" spans="1:25" s="18" customFormat="1" x14ac:dyDescent="0.2">
      <c r="B386" s="51" t="s">
        <v>14</v>
      </c>
      <c r="C386" s="18" t="s">
        <v>15</v>
      </c>
      <c r="D386" s="19"/>
      <c r="E386" s="19"/>
      <c r="F386" s="19">
        <v>0</v>
      </c>
      <c r="G386" s="19">
        <v>0</v>
      </c>
      <c r="H386" s="19">
        <v>0</v>
      </c>
      <c r="I386" s="19">
        <f t="shared" si="37"/>
        <v>0</v>
      </c>
      <c r="J386" s="19">
        <f t="shared" si="38"/>
        <v>0</v>
      </c>
      <c r="K386" s="40" t="str">
        <f t="shared" si="39"/>
        <v>NA</v>
      </c>
      <c r="L386" s="40" t="str">
        <f t="shared" si="40"/>
        <v>NA</v>
      </c>
      <c r="M386" s="40" t="str">
        <f t="shared" si="41"/>
        <v>NA</v>
      </c>
      <c r="O386" s="66"/>
      <c r="P386" s="66"/>
      <c r="Q386" s="66"/>
      <c r="R386" s="69"/>
      <c r="S386" s="69"/>
      <c r="T386" s="69"/>
      <c r="U386" s="69"/>
      <c r="V386" s="69"/>
      <c r="W386" s="66"/>
      <c r="X386" s="66"/>
      <c r="Y386" s="66"/>
    </row>
    <row r="387" spans="1:25" s="18" customFormat="1" x14ac:dyDescent="0.2">
      <c r="B387" s="51" t="s">
        <v>97</v>
      </c>
      <c r="C387" s="18" t="s">
        <v>98</v>
      </c>
      <c r="D387" s="19">
        <v>0</v>
      </c>
      <c r="E387" s="19">
        <v>0</v>
      </c>
      <c r="F387" s="19">
        <v>0</v>
      </c>
      <c r="G387" s="19">
        <v>0</v>
      </c>
      <c r="H387" s="19">
        <v>0</v>
      </c>
      <c r="I387" s="19">
        <f t="shared" si="37"/>
        <v>0</v>
      </c>
      <c r="J387" s="19">
        <f t="shared" si="38"/>
        <v>0</v>
      </c>
      <c r="K387" s="40" t="str">
        <f t="shared" si="39"/>
        <v>NA</v>
      </c>
      <c r="L387" s="40" t="str">
        <f t="shared" si="40"/>
        <v>NA</v>
      </c>
      <c r="M387" s="40" t="str">
        <f t="shared" si="41"/>
        <v>NA</v>
      </c>
      <c r="O387" s="66"/>
      <c r="P387" s="66"/>
      <c r="Q387" s="66"/>
      <c r="R387" s="69"/>
      <c r="S387" s="69"/>
      <c r="T387" s="69"/>
      <c r="U387" s="69"/>
      <c r="V387" s="69"/>
      <c r="W387" s="66"/>
      <c r="X387" s="66"/>
      <c r="Y387" s="66"/>
    </row>
    <row r="388" spans="1:25" s="18" customFormat="1" x14ac:dyDescent="0.2">
      <c r="B388" s="51" t="s">
        <v>123</v>
      </c>
      <c r="C388" s="18" t="s">
        <v>124</v>
      </c>
      <c r="D388" s="19">
        <v>19840700.25</v>
      </c>
      <c r="E388" s="19">
        <v>14543818.25</v>
      </c>
      <c r="F388" s="19">
        <v>1364228.93</v>
      </c>
      <c r="G388" s="19">
        <v>14509380.499999998</v>
      </c>
      <c r="H388" s="19">
        <v>20</v>
      </c>
      <c r="I388" s="19">
        <f t="shared" si="37"/>
        <v>14509400.499999998</v>
      </c>
      <c r="J388" s="19">
        <f t="shared" si="38"/>
        <v>34417.750000001863</v>
      </c>
      <c r="K388" s="40">
        <f t="shared" si="39"/>
        <v>2.366486531141976E-3</v>
      </c>
      <c r="L388" s="40">
        <f t="shared" si="40"/>
        <v>-0.90619870885693998</v>
      </c>
      <c r="M388" s="40">
        <f t="shared" si="41"/>
        <v>-2.3678616858404332E-3</v>
      </c>
      <c r="O388" s="66"/>
      <c r="P388" s="66"/>
      <c r="Q388" s="66"/>
      <c r="R388" s="69"/>
      <c r="S388" s="69"/>
      <c r="T388" s="69"/>
      <c r="U388" s="69"/>
      <c r="V388" s="69"/>
      <c r="W388" s="66"/>
      <c r="X388" s="66"/>
      <c r="Y388" s="66"/>
    </row>
    <row r="389" spans="1:25" s="18" customFormat="1" x14ac:dyDescent="0.2">
      <c r="B389" s="51" t="s">
        <v>300</v>
      </c>
      <c r="C389" s="18" t="s">
        <v>301</v>
      </c>
      <c r="D389" s="19">
        <v>10020167.659999998</v>
      </c>
      <c r="E389" s="19">
        <v>10020167.659999998</v>
      </c>
      <c r="F389" s="19">
        <v>1038030.9299999999</v>
      </c>
      <c r="G389" s="19">
        <v>13784292.679999998</v>
      </c>
      <c r="H389" s="19">
        <v>0</v>
      </c>
      <c r="I389" s="19">
        <f t="shared" si="37"/>
        <v>13784292.679999998</v>
      </c>
      <c r="J389" s="19">
        <f t="shared" si="38"/>
        <v>-3764125.0199999996</v>
      </c>
      <c r="K389" s="40">
        <f t="shared" si="39"/>
        <v>-0.37565489398208335</v>
      </c>
      <c r="L389" s="40">
        <f t="shared" si="40"/>
        <v>-0.89640583219542658</v>
      </c>
      <c r="M389" s="40">
        <f t="shared" si="41"/>
        <v>0.37565489398208335</v>
      </c>
      <c r="O389" s="66"/>
      <c r="P389" s="66"/>
      <c r="Q389" s="66"/>
      <c r="R389" s="69"/>
      <c r="S389" s="69"/>
      <c r="T389" s="69"/>
      <c r="U389" s="69"/>
      <c r="V389" s="69"/>
      <c r="W389" s="66"/>
      <c r="X389" s="66"/>
      <c r="Y389" s="66"/>
    </row>
    <row r="390" spans="1:25" s="18" customFormat="1" x14ac:dyDescent="0.2">
      <c r="B390" s="51" t="s">
        <v>27</v>
      </c>
      <c r="C390" s="18" t="s">
        <v>28</v>
      </c>
      <c r="D390" s="19">
        <v>1300707.23</v>
      </c>
      <c r="E390" s="19">
        <v>1300707.23</v>
      </c>
      <c r="F390" s="19">
        <v>146085.06</v>
      </c>
      <c r="G390" s="19">
        <v>1742688.01</v>
      </c>
      <c r="H390" s="19">
        <v>0</v>
      </c>
      <c r="I390" s="19">
        <f t="shared" si="37"/>
        <v>1742688.01</v>
      </c>
      <c r="J390" s="19">
        <f t="shared" si="38"/>
        <v>-441980.78</v>
      </c>
      <c r="K390" s="40">
        <f t="shared" si="39"/>
        <v>-0.33980035614932352</v>
      </c>
      <c r="L390" s="40">
        <f t="shared" si="40"/>
        <v>-0.88768797725526594</v>
      </c>
      <c r="M390" s="40">
        <f t="shared" si="41"/>
        <v>0.33980035614932352</v>
      </c>
      <c r="O390" s="66"/>
      <c r="P390" s="66"/>
      <c r="Q390" s="66"/>
      <c r="R390" s="69"/>
      <c r="S390" s="69"/>
      <c r="T390" s="69"/>
      <c r="U390" s="69"/>
      <c r="V390" s="69"/>
      <c r="W390" s="66"/>
      <c r="X390" s="66"/>
      <c r="Y390" s="66"/>
    </row>
    <row r="391" spans="1:25" s="18" customFormat="1" x14ac:dyDescent="0.2">
      <c r="B391" s="51" t="s">
        <v>91</v>
      </c>
      <c r="C391" s="18" t="s">
        <v>92</v>
      </c>
      <c r="D391" s="19">
        <v>67524.08</v>
      </c>
      <c r="E391" s="19">
        <v>67524.08</v>
      </c>
      <c r="F391" s="19">
        <v>5855.49</v>
      </c>
      <c r="G391" s="19">
        <v>93338.19</v>
      </c>
      <c r="H391" s="19">
        <v>0</v>
      </c>
      <c r="I391" s="19">
        <f t="shared" si="37"/>
        <v>93338.19</v>
      </c>
      <c r="J391" s="19">
        <f t="shared" si="38"/>
        <v>-25814.11</v>
      </c>
      <c r="K391" s="40">
        <f t="shared" si="39"/>
        <v>-0.38229487910090743</v>
      </c>
      <c r="L391" s="40">
        <f t="shared" si="40"/>
        <v>-0.91328293550982109</v>
      </c>
      <c r="M391" s="40">
        <f t="shared" si="41"/>
        <v>0.38229487910090743</v>
      </c>
      <c r="O391" s="66"/>
      <c r="P391" s="66"/>
      <c r="Q391" s="66"/>
      <c r="R391" s="69"/>
      <c r="S391" s="69"/>
      <c r="T391" s="69"/>
      <c r="U391" s="69"/>
      <c r="V391" s="69"/>
      <c r="W391" s="66"/>
      <c r="X391" s="66"/>
      <c r="Y391" s="66"/>
    </row>
    <row r="392" spans="1:25" s="18" customFormat="1" x14ac:dyDescent="0.2">
      <c r="B392" s="51" t="s">
        <v>29</v>
      </c>
      <c r="C392" s="18" t="s">
        <v>30</v>
      </c>
      <c r="D392" s="19">
        <v>413732</v>
      </c>
      <c r="E392" s="19">
        <v>413732</v>
      </c>
      <c r="F392" s="19">
        <v>0</v>
      </c>
      <c r="G392" s="19">
        <v>1810000</v>
      </c>
      <c r="H392" s="19">
        <v>0</v>
      </c>
      <c r="I392" s="19">
        <f t="shared" si="37"/>
        <v>1810000</v>
      </c>
      <c r="J392" s="19">
        <f t="shared" si="38"/>
        <v>-1396268</v>
      </c>
      <c r="K392" s="40">
        <f t="shared" si="39"/>
        <v>-3.3748126806725125</v>
      </c>
      <c r="L392" s="40">
        <f t="shared" si="40"/>
        <v>-1</v>
      </c>
      <c r="M392" s="40">
        <f t="shared" si="41"/>
        <v>3.3748126806725125</v>
      </c>
      <c r="O392" s="66"/>
      <c r="P392" s="66"/>
      <c r="Q392" s="66"/>
      <c r="R392" s="69"/>
      <c r="S392" s="69"/>
      <c r="T392" s="69"/>
      <c r="U392" s="69"/>
      <c r="V392" s="69"/>
      <c r="W392" s="66"/>
      <c r="X392" s="66"/>
      <c r="Y392" s="66"/>
    </row>
    <row r="393" spans="1:25" s="18" customFormat="1" x14ac:dyDescent="0.2">
      <c r="B393" s="51" t="s">
        <v>31</v>
      </c>
      <c r="C393" s="18" t="s">
        <v>32</v>
      </c>
      <c r="D393" s="19">
        <v>8981280</v>
      </c>
      <c r="E393" s="19">
        <v>8981280</v>
      </c>
      <c r="F393" s="19">
        <v>543375</v>
      </c>
      <c r="G393" s="19">
        <v>5814194.3299999991</v>
      </c>
      <c r="H393" s="19">
        <v>0</v>
      </c>
      <c r="I393" s="19">
        <f t="shared" si="37"/>
        <v>5814194.3299999991</v>
      </c>
      <c r="J393" s="19">
        <f t="shared" si="38"/>
        <v>3167085.6700000009</v>
      </c>
      <c r="K393" s="40">
        <f t="shared" si="39"/>
        <v>0.35263188209253032</v>
      </c>
      <c r="L393" s="40">
        <f t="shared" si="40"/>
        <v>-0.93949915824915819</v>
      </c>
      <c r="M393" s="40">
        <f t="shared" si="41"/>
        <v>-0.35263188209253032</v>
      </c>
      <c r="O393" s="66"/>
      <c r="P393" s="66"/>
      <c r="Q393" s="66"/>
      <c r="R393" s="69"/>
      <c r="S393" s="69"/>
      <c r="T393" s="69"/>
      <c r="U393" s="69"/>
      <c r="V393" s="69"/>
      <c r="W393" s="66"/>
      <c r="X393" s="66"/>
      <c r="Y393" s="66"/>
    </row>
    <row r="394" spans="1:25" s="18" customFormat="1" x14ac:dyDescent="0.2">
      <c r="B394" s="51" t="s">
        <v>33</v>
      </c>
      <c r="C394" s="18" t="s">
        <v>34</v>
      </c>
      <c r="D394" s="19">
        <v>2019806</v>
      </c>
      <c r="E394" s="19">
        <v>2019806</v>
      </c>
      <c r="F394" s="19">
        <v>105500.04000000001</v>
      </c>
      <c r="G394" s="19">
        <v>1304535.8500000001</v>
      </c>
      <c r="H394" s="19">
        <v>0</v>
      </c>
      <c r="I394" s="19">
        <f t="shared" si="37"/>
        <v>1304535.8500000001</v>
      </c>
      <c r="J394" s="19">
        <f t="shared" si="38"/>
        <v>715270.14999999991</v>
      </c>
      <c r="K394" s="40">
        <f t="shared" si="39"/>
        <v>0.35412814399006631</v>
      </c>
      <c r="L394" s="40">
        <f t="shared" si="40"/>
        <v>-0.94776724101225562</v>
      </c>
      <c r="M394" s="40">
        <f t="shared" si="41"/>
        <v>-0.35412814399006631</v>
      </c>
      <c r="O394" s="66"/>
      <c r="P394" s="66"/>
      <c r="Q394" s="66"/>
      <c r="R394" s="69"/>
      <c r="S394" s="69"/>
      <c r="T394" s="69"/>
      <c r="U394" s="69"/>
      <c r="V394" s="69"/>
      <c r="W394" s="66"/>
      <c r="X394" s="66"/>
      <c r="Y394" s="66"/>
    </row>
    <row r="395" spans="1:25" s="18" customFormat="1" x14ac:dyDescent="0.2">
      <c r="B395" s="51" t="s">
        <v>35</v>
      </c>
      <c r="C395" s="18" t="s">
        <v>36</v>
      </c>
      <c r="D395" s="19">
        <v>8000</v>
      </c>
      <c r="E395" s="19">
        <v>8000</v>
      </c>
      <c r="F395" s="19">
        <v>0</v>
      </c>
      <c r="G395" s="19">
        <v>145969</v>
      </c>
      <c r="H395" s="19">
        <v>0</v>
      </c>
      <c r="I395" s="19">
        <f t="shared" si="37"/>
        <v>145969</v>
      </c>
      <c r="J395" s="19">
        <f t="shared" si="38"/>
        <v>-137969</v>
      </c>
      <c r="K395" s="40">
        <f t="shared" si="39"/>
        <v>-17.246124999999999</v>
      </c>
      <c r="L395" s="40">
        <f t="shared" si="40"/>
        <v>-1</v>
      </c>
      <c r="M395" s="40">
        <f t="shared" si="41"/>
        <v>17.246124999999999</v>
      </c>
      <c r="O395" s="66"/>
      <c r="P395" s="66"/>
      <c r="Q395" s="66"/>
      <c r="R395" s="69"/>
      <c r="S395" s="69"/>
      <c r="T395" s="69"/>
      <c r="U395" s="69"/>
      <c r="V395" s="69"/>
      <c r="W395" s="66"/>
      <c r="X395" s="66"/>
      <c r="Y395" s="66"/>
    </row>
    <row r="396" spans="1:25" s="18" customFormat="1" x14ac:dyDescent="0.2">
      <c r="B396" s="51" t="s">
        <v>368</v>
      </c>
      <c r="C396" s="18" t="s">
        <v>369</v>
      </c>
      <c r="D396" s="19">
        <v>700000</v>
      </c>
      <c r="E396" s="19">
        <v>700000</v>
      </c>
      <c r="F396" s="19">
        <v>0</v>
      </c>
      <c r="G396" s="19">
        <v>0</v>
      </c>
      <c r="H396" s="19">
        <v>0</v>
      </c>
      <c r="I396" s="19">
        <f t="shared" si="37"/>
        <v>0</v>
      </c>
      <c r="J396" s="19">
        <f t="shared" si="38"/>
        <v>700000</v>
      </c>
      <c r="K396" s="40">
        <f t="shared" si="39"/>
        <v>1</v>
      </c>
      <c r="L396" s="40">
        <f t="shared" si="40"/>
        <v>-1</v>
      </c>
      <c r="M396" s="40">
        <f t="shared" si="41"/>
        <v>-1</v>
      </c>
      <c r="O396" s="66"/>
      <c r="P396" s="66"/>
      <c r="Q396" s="66"/>
      <c r="R396" s="69"/>
      <c r="S396" s="69"/>
      <c r="T396" s="69"/>
      <c r="U396" s="69"/>
      <c r="V396" s="69"/>
      <c r="W396" s="66"/>
      <c r="X396" s="66"/>
      <c r="Y396" s="66"/>
    </row>
    <row r="397" spans="1:25" s="18" customFormat="1" x14ac:dyDescent="0.2">
      <c r="B397" s="51" t="s">
        <v>39</v>
      </c>
      <c r="C397" s="18" t="s">
        <v>40</v>
      </c>
      <c r="D397" s="19">
        <v>1872954</v>
      </c>
      <c r="E397" s="19">
        <v>1872954</v>
      </c>
      <c r="F397" s="19">
        <v>188166.53999999998</v>
      </c>
      <c r="G397" s="19">
        <v>2311758.9000000004</v>
      </c>
      <c r="H397" s="19">
        <v>0</v>
      </c>
      <c r="I397" s="19">
        <f t="shared" si="37"/>
        <v>2311758.9000000004</v>
      </c>
      <c r="J397" s="19">
        <f t="shared" si="38"/>
        <v>-438804.90000000037</v>
      </c>
      <c r="K397" s="40">
        <f t="shared" si="39"/>
        <v>-0.23428493171749032</v>
      </c>
      <c r="L397" s="40">
        <f t="shared" si="40"/>
        <v>-0.89953488446592922</v>
      </c>
      <c r="M397" s="40">
        <f t="shared" si="41"/>
        <v>0.23428493171749032</v>
      </c>
      <c r="O397" s="66"/>
      <c r="P397" s="66"/>
      <c r="Q397" s="66"/>
      <c r="R397" s="69"/>
      <c r="S397" s="69"/>
      <c r="T397" s="69"/>
      <c r="U397" s="69"/>
      <c r="V397" s="69"/>
      <c r="W397" s="66"/>
      <c r="X397" s="66"/>
      <c r="Y397" s="66"/>
    </row>
    <row r="398" spans="1:25" s="18" customFormat="1" x14ac:dyDescent="0.2">
      <c r="B398" s="51" t="s">
        <v>41</v>
      </c>
      <c r="C398" s="18" t="s">
        <v>42</v>
      </c>
      <c r="D398" s="19">
        <v>551000</v>
      </c>
      <c r="E398" s="19">
        <v>967832.5</v>
      </c>
      <c r="F398" s="19">
        <v>9238.7899999999991</v>
      </c>
      <c r="G398" s="19">
        <v>186728.52000000002</v>
      </c>
      <c r="H398" s="19">
        <v>107921.84999999999</v>
      </c>
      <c r="I398" s="19">
        <f t="shared" si="37"/>
        <v>294650.37</v>
      </c>
      <c r="J398" s="19">
        <f t="shared" si="38"/>
        <v>673182.13</v>
      </c>
      <c r="K398" s="40">
        <f t="shared" si="39"/>
        <v>0.69555644184298415</v>
      </c>
      <c r="L398" s="40">
        <f t="shared" si="40"/>
        <v>-0.99045414366638851</v>
      </c>
      <c r="M398" s="40">
        <f t="shared" si="41"/>
        <v>-0.80706525147688257</v>
      </c>
      <c r="O398" s="66"/>
      <c r="P398" s="66"/>
      <c r="Q398" s="66"/>
      <c r="R398" s="69"/>
      <c r="S398" s="69"/>
      <c r="T398" s="69"/>
      <c r="U398" s="69"/>
      <c r="V398" s="69"/>
      <c r="W398" s="66"/>
      <c r="X398" s="66"/>
      <c r="Y398" s="66"/>
    </row>
    <row r="399" spans="1:25" s="18" customFormat="1" x14ac:dyDescent="0.2">
      <c r="B399" s="51" t="s">
        <v>265</v>
      </c>
      <c r="C399" s="18" t="s">
        <v>266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f t="shared" si="37"/>
        <v>0</v>
      </c>
      <c r="J399" s="19">
        <f t="shared" si="38"/>
        <v>0</v>
      </c>
      <c r="K399" s="40" t="str">
        <f t="shared" si="39"/>
        <v>NA</v>
      </c>
      <c r="L399" s="40" t="str">
        <f t="shared" si="40"/>
        <v>NA</v>
      </c>
      <c r="M399" s="40" t="str">
        <f t="shared" si="41"/>
        <v>NA</v>
      </c>
      <c r="O399" s="66"/>
      <c r="P399" s="66"/>
      <c r="Q399" s="66"/>
      <c r="R399" s="69"/>
      <c r="S399" s="69"/>
      <c r="T399" s="69"/>
      <c r="U399" s="69"/>
      <c r="V399" s="69"/>
      <c r="W399" s="66"/>
      <c r="X399" s="66"/>
      <c r="Y399" s="66"/>
    </row>
    <row r="400" spans="1:25" s="18" customFormat="1" x14ac:dyDescent="0.2">
      <c r="B400" s="51" t="s">
        <v>282</v>
      </c>
      <c r="C400" s="18" t="s">
        <v>283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f t="shared" si="37"/>
        <v>0</v>
      </c>
      <c r="J400" s="19">
        <f t="shared" si="38"/>
        <v>0</v>
      </c>
      <c r="K400" s="40" t="str">
        <f t="shared" si="39"/>
        <v>NA</v>
      </c>
      <c r="L400" s="40" t="str">
        <f t="shared" si="40"/>
        <v>NA</v>
      </c>
      <c r="M400" s="40" t="str">
        <f t="shared" si="41"/>
        <v>NA</v>
      </c>
      <c r="O400" s="66"/>
      <c r="P400" s="66"/>
      <c r="Q400" s="66"/>
      <c r="R400" s="69"/>
      <c r="S400" s="69"/>
      <c r="T400" s="69"/>
      <c r="U400" s="69"/>
      <c r="V400" s="69"/>
      <c r="W400" s="66"/>
      <c r="X400" s="66"/>
      <c r="Y400" s="66"/>
    </row>
    <row r="401" spans="2:25" s="18" customFormat="1" x14ac:dyDescent="0.2">
      <c r="B401" s="51" t="s">
        <v>43</v>
      </c>
      <c r="C401" s="18" t="s">
        <v>44</v>
      </c>
      <c r="D401" s="19">
        <v>215500</v>
      </c>
      <c r="E401" s="19">
        <v>255500</v>
      </c>
      <c r="F401" s="19">
        <v>-3796.62</v>
      </c>
      <c r="G401" s="19">
        <v>14866.150000000009</v>
      </c>
      <c r="H401" s="19">
        <v>116394.63</v>
      </c>
      <c r="I401" s="19">
        <f t="shared" si="37"/>
        <v>131260.78000000003</v>
      </c>
      <c r="J401" s="19">
        <f t="shared" si="38"/>
        <v>124239.21999999997</v>
      </c>
      <c r="K401" s="40">
        <f t="shared" si="39"/>
        <v>0.48625917808219166</v>
      </c>
      <c r="L401" s="40">
        <f t="shared" si="40"/>
        <v>-1.0148595694716243</v>
      </c>
      <c r="M401" s="40">
        <f t="shared" si="41"/>
        <v>-0.94181545988258308</v>
      </c>
      <c r="O401" s="66"/>
      <c r="P401" s="66"/>
      <c r="Q401" s="66"/>
      <c r="R401" s="69"/>
      <c r="S401" s="69"/>
      <c r="T401" s="69"/>
      <c r="U401" s="69"/>
      <c r="V401" s="69"/>
      <c r="W401" s="66"/>
      <c r="X401" s="66"/>
      <c r="Y401" s="66"/>
    </row>
    <row r="402" spans="2:25" s="18" customFormat="1" x14ac:dyDescent="0.2">
      <c r="B402" s="51" t="s">
        <v>422</v>
      </c>
      <c r="C402" s="18" t="s">
        <v>423</v>
      </c>
      <c r="D402" s="19">
        <v>0</v>
      </c>
      <c r="E402" s="19">
        <v>200636</v>
      </c>
      <c r="F402" s="19">
        <v>31270</v>
      </c>
      <c r="G402" s="19">
        <v>139344.75</v>
      </c>
      <c r="H402" s="19">
        <v>39639.199999999997</v>
      </c>
      <c r="I402" s="19">
        <f t="shared" si="37"/>
        <v>178983.95</v>
      </c>
      <c r="J402" s="19">
        <f t="shared" si="38"/>
        <v>21652.049999999988</v>
      </c>
      <c r="K402" s="40">
        <f t="shared" si="39"/>
        <v>0.10791707370561608</v>
      </c>
      <c r="L402" s="40">
        <f t="shared" si="40"/>
        <v>-0.84414561693813672</v>
      </c>
      <c r="M402" s="40">
        <f t="shared" si="41"/>
        <v>-0.30548480830957553</v>
      </c>
      <c r="O402" s="66"/>
      <c r="P402" s="66"/>
      <c r="Q402" s="66"/>
      <c r="R402" s="69"/>
      <c r="S402" s="69"/>
      <c r="T402" s="69"/>
      <c r="U402" s="69"/>
      <c r="V402" s="69"/>
      <c r="W402" s="66"/>
      <c r="X402" s="66"/>
      <c r="Y402" s="66"/>
    </row>
    <row r="403" spans="2:25" s="18" customFormat="1" x14ac:dyDescent="0.2">
      <c r="B403" s="51" t="s">
        <v>45</v>
      </c>
      <c r="C403" s="18" t="s">
        <v>46</v>
      </c>
      <c r="D403" s="19">
        <v>5000</v>
      </c>
      <c r="E403" s="19">
        <v>15000</v>
      </c>
      <c r="F403" s="19">
        <v>246.84</v>
      </c>
      <c r="G403" s="19">
        <v>2360.98</v>
      </c>
      <c r="H403" s="19">
        <v>2629.54</v>
      </c>
      <c r="I403" s="19">
        <f t="shared" si="37"/>
        <v>4990.5200000000004</v>
      </c>
      <c r="J403" s="19">
        <f t="shared" si="38"/>
        <v>10009.48</v>
      </c>
      <c r="K403" s="40">
        <f t="shared" si="39"/>
        <v>0.6672986666666666</v>
      </c>
      <c r="L403" s="40">
        <f t="shared" si="40"/>
        <v>-0.98354399999999997</v>
      </c>
      <c r="M403" s="40">
        <f t="shared" si="41"/>
        <v>-0.84260133333333331</v>
      </c>
      <c r="O403" s="66"/>
      <c r="P403" s="66"/>
      <c r="Q403" s="66"/>
      <c r="R403" s="69"/>
      <c r="S403" s="69"/>
      <c r="T403" s="69"/>
      <c r="U403" s="69"/>
      <c r="V403" s="69"/>
      <c r="W403" s="66"/>
      <c r="X403" s="66"/>
      <c r="Y403" s="66"/>
    </row>
    <row r="404" spans="2:25" s="18" customFormat="1" x14ac:dyDescent="0.2">
      <c r="B404" s="51" t="s">
        <v>47</v>
      </c>
      <c r="C404" s="18" t="s">
        <v>48</v>
      </c>
      <c r="D404" s="19">
        <v>0</v>
      </c>
      <c r="E404" s="19">
        <v>2700</v>
      </c>
      <c r="F404" s="19">
        <v>0</v>
      </c>
      <c r="G404" s="19">
        <v>1250</v>
      </c>
      <c r="H404" s="19">
        <v>0</v>
      </c>
      <c r="I404" s="19">
        <f t="shared" si="37"/>
        <v>1250</v>
      </c>
      <c r="J404" s="19">
        <f t="shared" si="38"/>
        <v>1450</v>
      </c>
      <c r="K404" s="40">
        <f t="shared" si="39"/>
        <v>0.53703703703703709</v>
      </c>
      <c r="L404" s="40">
        <f t="shared" si="40"/>
        <v>-1</v>
      </c>
      <c r="M404" s="40">
        <f t="shared" si="41"/>
        <v>-0.53703703703703709</v>
      </c>
      <c r="O404" s="66"/>
      <c r="P404" s="66"/>
      <c r="Q404" s="66"/>
      <c r="R404" s="69"/>
      <c r="S404" s="69"/>
      <c r="T404" s="69"/>
      <c r="U404" s="69"/>
      <c r="V404" s="69"/>
      <c r="W404" s="66"/>
      <c r="X404" s="66"/>
      <c r="Y404" s="66"/>
    </row>
    <row r="405" spans="2:25" s="18" customFormat="1" x14ac:dyDescent="0.2">
      <c r="B405" s="51" t="s">
        <v>49</v>
      </c>
      <c r="C405" s="18" t="s">
        <v>50</v>
      </c>
      <c r="D405" s="19">
        <v>70000</v>
      </c>
      <c r="E405" s="19">
        <v>105000</v>
      </c>
      <c r="F405" s="19">
        <v>3050.23</v>
      </c>
      <c r="G405" s="19">
        <v>36827.68</v>
      </c>
      <c r="H405" s="19">
        <v>0</v>
      </c>
      <c r="I405" s="19">
        <f t="shared" si="37"/>
        <v>36827.68</v>
      </c>
      <c r="J405" s="19">
        <f t="shared" si="38"/>
        <v>68172.320000000007</v>
      </c>
      <c r="K405" s="40">
        <f t="shared" si="39"/>
        <v>0.64926019047619055</v>
      </c>
      <c r="L405" s="40">
        <f t="shared" si="40"/>
        <v>-0.97095019047619047</v>
      </c>
      <c r="M405" s="40">
        <f t="shared" si="41"/>
        <v>-0.64926019047619055</v>
      </c>
      <c r="O405" s="66"/>
      <c r="P405" s="66"/>
      <c r="Q405" s="66"/>
      <c r="R405" s="69"/>
      <c r="S405" s="69"/>
      <c r="T405" s="69"/>
      <c r="U405" s="69"/>
      <c r="V405" s="69"/>
      <c r="W405" s="66"/>
      <c r="X405" s="66"/>
      <c r="Y405" s="66"/>
    </row>
    <row r="406" spans="2:25" s="18" customFormat="1" x14ac:dyDescent="0.2">
      <c r="B406" s="51" t="s">
        <v>51</v>
      </c>
      <c r="C406" s="18" t="s">
        <v>52</v>
      </c>
      <c r="D406" s="19"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f t="shared" si="37"/>
        <v>0</v>
      </c>
      <c r="J406" s="19">
        <f t="shared" si="38"/>
        <v>0</v>
      </c>
      <c r="K406" s="40" t="str">
        <f t="shared" si="39"/>
        <v>NA</v>
      </c>
      <c r="L406" s="40" t="str">
        <f t="shared" si="40"/>
        <v>NA</v>
      </c>
      <c r="M406" s="40" t="str">
        <f t="shared" si="41"/>
        <v>NA</v>
      </c>
      <c r="O406" s="66"/>
      <c r="P406" s="66"/>
      <c r="Q406" s="66"/>
      <c r="R406" s="69"/>
      <c r="S406" s="69"/>
      <c r="T406" s="69"/>
      <c r="U406" s="69"/>
      <c r="V406" s="69"/>
      <c r="W406" s="66"/>
      <c r="X406" s="66"/>
      <c r="Y406" s="66"/>
    </row>
    <row r="407" spans="2:25" s="18" customFormat="1" x14ac:dyDescent="0.2">
      <c r="B407" s="51" t="s">
        <v>53</v>
      </c>
      <c r="C407" s="18" t="s">
        <v>54</v>
      </c>
      <c r="D407" s="19">
        <v>3066500</v>
      </c>
      <c r="E407" s="19">
        <v>1793040.37</v>
      </c>
      <c r="F407" s="19">
        <v>17793.36</v>
      </c>
      <c r="G407" s="19">
        <v>1197245.17</v>
      </c>
      <c r="H407" s="19">
        <v>53927.9</v>
      </c>
      <c r="I407" s="19">
        <f t="shared" si="37"/>
        <v>1251173.0699999998</v>
      </c>
      <c r="J407" s="19">
        <f t="shared" si="38"/>
        <v>541867.30000000028</v>
      </c>
      <c r="K407" s="40">
        <f t="shared" si="39"/>
        <v>0.30220585607896838</v>
      </c>
      <c r="L407" s="40">
        <f t="shared" si="40"/>
        <v>-0.9900764309060146</v>
      </c>
      <c r="M407" s="40">
        <f t="shared" si="41"/>
        <v>-0.33228208910879131</v>
      </c>
      <c r="O407" s="66"/>
      <c r="P407" s="66"/>
      <c r="Q407" s="66"/>
      <c r="R407" s="69"/>
      <c r="S407" s="69"/>
      <c r="T407" s="69"/>
      <c r="U407" s="69"/>
      <c r="V407" s="69"/>
      <c r="W407" s="66"/>
      <c r="X407" s="66"/>
      <c r="Y407" s="66"/>
    </row>
    <row r="408" spans="2:25" s="18" customFormat="1" x14ac:dyDescent="0.2">
      <c r="B408" s="51" t="s">
        <v>57</v>
      </c>
      <c r="C408" s="18" t="s">
        <v>58</v>
      </c>
      <c r="D408" s="19">
        <v>40500</v>
      </c>
      <c r="E408" s="19">
        <v>39300</v>
      </c>
      <c r="F408" s="19">
        <v>0</v>
      </c>
      <c r="G408" s="19">
        <v>21720</v>
      </c>
      <c r="H408" s="19">
        <v>0</v>
      </c>
      <c r="I408" s="19">
        <f t="shared" si="37"/>
        <v>21720</v>
      </c>
      <c r="J408" s="19">
        <f t="shared" si="38"/>
        <v>17580</v>
      </c>
      <c r="K408" s="40">
        <f t="shared" si="39"/>
        <v>0.44732824427480916</v>
      </c>
      <c r="L408" s="40">
        <f t="shared" si="40"/>
        <v>-1</v>
      </c>
      <c r="M408" s="40">
        <f t="shared" si="41"/>
        <v>-0.44732824427480916</v>
      </c>
      <c r="O408" s="66"/>
      <c r="P408" s="66"/>
      <c r="Q408" s="66"/>
      <c r="R408" s="69"/>
      <c r="S408" s="69"/>
      <c r="T408" s="69"/>
      <c r="U408" s="69"/>
      <c r="V408" s="69"/>
      <c r="W408" s="66"/>
      <c r="X408" s="66"/>
      <c r="Y408" s="66"/>
    </row>
    <row r="409" spans="2:25" s="18" customFormat="1" x14ac:dyDescent="0.2">
      <c r="B409" s="51" t="s">
        <v>59</v>
      </c>
      <c r="C409" s="18" t="s">
        <v>60</v>
      </c>
      <c r="D409" s="19">
        <v>0</v>
      </c>
      <c r="E409" s="19">
        <v>2787351.63</v>
      </c>
      <c r="F409" s="19">
        <v>374287.55</v>
      </c>
      <c r="G409" s="19">
        <v>1772402.92</v>
      </c>
      <c r="H409" s="19">
        <v>269458.5</v>
      </c>
      <c r="I409" s="19">
        <f t="shared" si="37"/>
        <v>2041861.42</v>
      </c>
      <c r="J409" s="19">
        <f t="shared" si="38"/>
        <v>745490.21</v>
      </c>
      <c r="K409" s="40">
        <f t="shared" si="39"/>
        <v>0.26745466986524408</v>
      </c>
      <c r="L409" s="40">
        <f t="shared" si="40"/>
        <v>-0.8657192921152902</v>
      </c>
      <c r="M409" s="40">
        <f t="shared" si="41"/>
        <v>-0.36412654186727061</v>
      </c>
      <c r="O409" s="66"/>
      <c r="P409" s="66"/>
      <c r="Q409" s="66"/>
      <c r="R409" s="69"/>
      <c r="S409" s="69"/>
      <c r="T409" s="69"/>
      <c r="U409" s="69"/>
      <c r="V409" s="69"/>
      <c r="W409" s="66"/>
      <c r="X409" s="66"/>
      <c r="Y409" s="66"/>
    </row>
    <row r="410" spans="2:25" s="18" customFormat="1" x14ac:dyDescent="0.2">
      <c r="B410" s="51" t="s">
        <v>61</v>
      </c>
      <c r="C410" s="18" t="s">
        <v>62</v>
      </c>
      <c r="D410" s="19">
        <v>10000</v>
      </c>
      <c r="E410" s="19">
        <v>47307</v>
      </c>
      <c r="F410" s="19">
        <v>9579.18</v>
      </c>
      <c r="G410" s="19">
        <v>14554.769999999999</v>
      </c>
      <c r="H410" s="19">
        <v>2519.94</v>
      </c>
      <c r="I410" s="19">
        <f t="shared" si="37"/>
        <v>17074.71</v>
      </c>
      <c r="J410" s="19">
        <f t="shared" si="38"/>
        <v>30232.29</v>
      </c>
      <c r="K410" s="40">
        <f t="shared" si="39"/>
        <v>0.63906588876910397</v>
      </c>
      <c r="L410" s="40">
        <f t="shared" si="40"/>
        <v>-0.79751030502885412</v>
      </c>
      <c r="M410" s="40">
        <f t="shared" si="41"/>
        <v>-0.69233369268818579</v>
      </c>
      <c r="O410" s="66"/>
      <c r="P410" s="66"/>
      <c r="Q410" s="66"/>
      <c r="R410" s="69"/>
      <c r="S410" s="69"/>
      <c r="T410" s="69"/>
      <c r="U410" s="69"/>
      <c r="V410" s="69"/>
      <c r="W410" s="66"/>
      <c r="X410" s="66"/>
      <c r="Y410" s="66"/>
    </row>
    <row r="411" spans="2:25" s="18" customFormat="1" x14ac:dyDescent="0.2">
      <c r="B411" s="51" t="s">
        <v>119</v>
      </c>
      <c r="C411" s="18" t="s">
        <v>120</v>
      </c>
      <c r="D411" s="19">
        <v>6000000</v>
      </c>
      <c r="E411" s="19">
        <v>8969500</v>
      </c>
      <c r="F411" s="19">
        <v>37416.46</v>
      </c>
      <c r="G411" s="19">
        <v>6718737.9000000004</v>
      </c>
      <c r="H411" s="19">
        <v>1497205.34</v>
      </c>
      <c r="I411" s="19">
        <f t="shared" si="37"/>
        <v>8215943.2400000002</v>
      </c>
      <c r="J411" s="19">
        <f t="shared" si="38"/>
        <v>753556.75999999978</v>
      </c>
      <c r="K411" s="40">
        <f t="shared" si="39"/>
        <v>8.4013240425887703E-2</v>
      </c>
      <c r="L411" s="40">
        <f t="shared" si="40"/>
        <v>-0.99582847873348557</v>
      </c>
      <c r="M411" s="40">
        <f t="shared" si="41"/>
        <v>-0.25093506884441713</v>
      </c>
      <c r="O411" s="66"/>
      <c r="P411" s="66"/>
      <c r="Q411" s="66"/>
      <c r="R411" s="69"/>
      <c r="S411" s="69"/>
      <c r="T411" s="69"/>
      <c r="U411" s="69"/>
      <c r="V411" s="69"/>
      <c r="W411" s="66"/>
      <c r="X411" s="66"/>
      <c r="Y411" s="66"/>
    </row>
    <row r="412" spans="2:25" s="18" customFormat="1" x14ac:dyDescent="0.2">
      <c r="B412" s="51" t="s">
        <v>491</v>
      </c>
      <c r="C412" s="18" t="s">
        <v>492</v>
      </c>
      <c r="D412" s="19">
        <v>0</v>
      </c>
      <c r="E412" s="19">
        <v>0</v>
      </c>
      <c r="F412" s="19">
        <v>0</v>
      </c>
      <c r="G412" s="19">
        <v>0</v>
      </c>
      <c r="H412" s="19">
        <v>0</v>
      </c>
      <c r="I412" s="19">
        <f t="shared" si="37"/>
        <v>0</v>
      </c>
      <c r="J412" s="19">
        <f t="shared" si="38"/>
        <v>0</v>
      </c>
      <c r="K412" s="40" t="str">
        <f t="shared" si="39"/>
        <v>NA</v>
      </c>
      <c r="L412" s="40" t="str">
        <f t="shared" si="40"/>
        <v>NA</v>
      </c>
      <c r="M412" s="40" t="str">
        <f t="shared" si="41"/>
        <v>NA</v>
      </c>
      <c r="O412" s="66"/>
      <c r="P412" s="66"/>
      <c r="Q412" s="66"/>
      <c r="R412" s="69"/>
      <c r="S412" s="69"/>
      <c r="T412" s="69"/>
      <c r="U412" s="69"/>
      <c r="V412" s="69"/>
      <c r="W412" s="66"/>
      <c r="X412" s="66"/>
      <c r="Y412" s="66"/>
    </row>
    <row r="413" spans="2:25" s="18" customFormat="1" x14ac:dyDescent="0.2">
      <c r="B413" s="51" t="s">
        <v>67</v>
      </c>
      <c r="C413" s="18" t="s">
        <v>68</v>
      </c>
      <c r="D413" s="19">
        <v>820000</v>
      </c>
      <c r="E413" s="19">
        <v>1116882</v>
      </c>
      <c r="F413" s="19">
        <v>270882</v>
      </c>
      <c r="G413" s="19">
        <v>1068104</v>
      </c>
      <c r="H413" s="19">
        <v>26000</v>
      </c>
      <c r="I413" s="19">
        <f t="shared" si="37"/>
        <v>1094104</v>
      </c>
      <c r="J413" s="19">
        <f t="shared" si="38"/>
        <v>22778</v>
      </c>
      <c r="K413" s="40">
        <f t="shared" si="39"/>
        <v>2.0394276208229697E-2</v>
      </c>
      <c r="L413" s="40">
        <f t="shared" si="40"/>
        <v>-0.75746587374494356</v>
      </c>
      <c r="M413" s="40">
        <f t="shared" si="41"/>
        <v>-4.3673369254764602E-2</v>
      </c>
      <c r="O413" s="66"/>
      <c r="P413" s="66"/>
      <c r="Q413" s="66"/>
      <c r="R413" s="69"/>
      <c r="S413" s="69"/>
      <c r="T413" s="69"/>
      <c r="U413" s="69"/>
      <c r="V413" s="69"/>
      <c r="W413" s="66"/>
      <c r="X413" s="66"/>
      <c r="Y413" s="66"/>
    </row>
    <row r="414" spans="2:25" s="18" customFormat="1" x14ac:dyDescent="0.2">
      <c r="B414" s="51" t="s">
        <v>188</v>
      </c>
      <c r="C414" s="18" t="s">
        <v>189</v>
      </c>
      <c r="D414" s="19">
        <v>1792388</v>
      </c>
      <c r="E414" s="19">
        <v>1792388</v>
      </c>
      <c r="F414" s="19">
        <v>831798</v>
      </c>
      <c r="G414" s="19">
        <v>1131706.3999999999</v>
      </c>
      <c r="H414" s="19">
        <v>0</v>
      </c>
      <c r="I414" s="19">
        <f t="shared" si="37"/>
        <v>1131706.3999999999</v>
      </c>
      <c r="J414" s="19">
        <f t="shared" si="38"/>
        <v>660681.60000000009</v>
      </c>
      <c r="K414" s="40">
        <f t="shared" si="39"/>
        <v>0.36860411919740599</v>
      </c>
      <c r="L414" s="40">
        <f t="shared" si="40"/>
        <v>-0.53592748891423059</v>
      </c>
      <c r="M414" s="40">
        <f t="shared" si="41"/>
        <v>-0.36860411919740599</v>
      </c>
      <c r="O414" s="66"/>
      <c r="P414" s="66"/>
      <c r="Q414" s="66"/>
      <c r="R414" s="69"/>
      <c r="S414" s="69"/>
      <c r="T414" s="69"/>
      <c r="U414" s="69"/>
      <c r="V414" s="69"/>
      <c r="W414" s="66"/>
      <c r="X414" s="66"/>
      <c r="Y414" s="66"/>
    </row>
    <row r="415" spans="2:25" s="18" customFormat="1" x14ac:dyDescent="0.2">
      <c r="B415" s="51" t="s">
        <v>69</v>
      </c>
      <c r="C415" s="18" t="s">
        <v>70</v>
      </c>
      <c r="D415" s="19">
        <v>22700</v>
      </c>
      <c r="E415" s="19">
        <v>20501</v>
      </c>
      <c r="F415" s="19">
        <v>0</v>
      </c>
      <c r="G415" s="19">
        <v>122.14</v>
      </c>
      <c r="H415" s="19">
        <v>14.13</v>
      </c>
      <c r="I415" s="19">
        <f t="shared" si="37"/>
        <v>136.27000000000001</v>
      </c>
      <c r="J415" s="19">
        <f t="shared" si="38"/>
        <v>20364.73</v>
      </c>
      <c r="K415" s="40">
        <f t="shared" si="39"/>
        <v>0.99335300717038189</v>
      </c>
      <c r="L415" s="40">
        <f t="shared" si="40"/>
        <v>-1</v>
      </c>
      <c r="M415" s="40">
        <f t="shared" si="41"/>
        <v>-0.99404224184186141</v>
      </c>
      <c r="O415" s="66"/>
      <c r="P415" s="66"/>
      <c r="Q415" s="66"/>
      <c r="R415" s="69"/>
      <c r="S415" s="69"/>
      <c r="T415" s="69"/>
      <c r="U415" s="69"/>
      <c r="V415" s="69"/>
      <c r="W415" s="66"/>
      <c r="X415" s="66"/>
      <c r="Y415" s="66"/>
    </row>
    <row r="416" spans="2:25" s="18" customFormat="1" x14ac:dyDescent="0.2">
      <c r="B416" s="51" t="s">
        <v>71</v>
      </c>
      <c r="C416" s="18" t="s">
        <v>72</v>
      </c>
      <c r="D416" s="19">
        <v>167060</v>
      </c>
      <c r="E416" s="19">
        <v>167060</v>
      </c>
      <c r="F416" s="19">
        <v>0</v>
      </c>
      <c r="G416" s="19">
        <v>518</v>
      </c>
      <c r="H416" s="19">
        <v>370</v>
      </c>
      <c r="I416" s="19">
        <f t="shared" si="37"/>
        <v>888</v>
      </c>
      <c r="J416" s="19">
        <f t="shared" si="38"/>
        <v>166172</v>
      </c>
      <c r="K416" s="40">
        <f t="shared" si="39"/>
        <v>0.99468454447503896</v>
      </c>
      <c r="L416" s="40">
        <f t="shared" si="40"/>
        <v>-1</v>
      </c>
      <c r="M416" s="40">
        <f t="shared" si="41"/>
        <v>-0.99689931761043937</v>
      </c>
      <c r="O416" s="66"/>
      <c r="P416" s="66"/>
      <c r="Q416" s="66"/>
      <c r="R416" s="69"/>
      <c r="S416" s="69"/>
      <c r="T416" s="69"/>
      <c r="U416" s="69"/>
      <c r="V416" s="69"/>
      <c r="W416" s="66"/>
      <c r="X416" s="66"/>
      <c r="Y416" s="66"/>
    </row>
    <row r="417" spans="1:25" s="18" customFormat="1" x14ac:dyDescent="0.2">
      <c r="B417" s="51" t="s">
        <v>73</v>
      </c>
      <c r="C417" s="18" t="s">
        <v>74</v>
      </c>
      <c r="D417" s="19">
        <v>900000</v>
      </c>
      <c r="E417" s="19">
        <v>0</v>
      </c>
      <c r="F417" s="19">
        <v>0</v>
      </c>
      <c r="G417" s="19">
        <v>0</v>
      </c>
      <c r="H417" s="19">
        <v>0</v>
      </c>
      <c r="I417" s="19">
        <f t="shared" si="37"/>
        <v>0</v>
      </c>
      <c r="J417" s="19">
        <f t="shared" si="38"/>
        <v>0</v>
      </c>
      <c r="K417" s="40" t="str">
        <f t="shared" si="39"/>
        <v>NA</v>
      </c>
      <c r="L417" s="40" t="str">
        <f t="shared" si="40"/>
        <v>NA</v>
      </c>
      <c r="M417" s="40" t="str">
        <f t="shared" si="41"/>
        <v>NA</v>
      </c>
      <c r="O417" s="66"/>
      <c r="P417" s="66"/>
      <c r="Q417" s="66"/>
      <c r="R417" s="69"/>
      <c r="S417" s="69"/>
      <c r="T417" s="69"/>
      <c r="U417" s="69"/>
      <c r="V417" s="69"/>
      <c r="W417" s="66"/>
      <c r="X417" s="66"/>
      <c r="Y417" s="66"/>
    </row>
    <row r="418" spans="1:25" s="18" customFormat="1" x14ac:dyDescent="0.2">
      <c r="B418" s="51" t="s">
        <v>125</v>
      </c>
      <c r="C418" s="18" t="s">
        <v>126</v>
      </c>
      <c r="D418" s="19">
        <v>0</v>
      </c>
      <c r="E418" s="19">
        <v>0</v>
      </c>
      <c r="F418" s="19">
        <v>0</v>
      </c>
      <c r="G418" s="19">
        <v>0</v>
      </c>
      <c r="H418" s="19">
        <v>0</v>
      </c>
      <c r="I418" s="19">
        <f t="shared" si="37"/>
        <v>0</v>
      </c>
      <c r="J418" s="19">
        <f t="shared" si="38"/>
        <v>0</v>
      </c>
      <c r="K418" s="40" t="str">
        <f t="shared" si="39"/>
        <v>NA</v>
      </c>
      <c r="L418" s="40" t="str">
        <f t="shared" si="40"/>
        <v>NA</v>
      </c>
      <c r="M418" s="40" t="str">
        <f t="shared" si="41"/>
        <v>NA</v>
      </c>
      <c r="O418" s="66"/>
      <c r="P418" s="66"/>
      <c r="Q418" s="66"/>
      <c r="R418" s="69"/>
      <c r="S418" s="69"/>
      <c r="T418" s="69"/>
      <c r="U418" s="69"/>
      <c r="V418" s="69"/>
      <c r="W418" s="66"/>
      <c r="X418" s="66"/>
      <c r="Y418" s="66"/>
    </row>
    <row r="419" spans="1:25" s="18" customFormat="1" x14ac:dyDescent="0.2">
      <c r="A419" s="49" t="s">
        <v>127</v>
      </c>
      <c r="B419" s="52"/>
      <c r="C419" s="49"/>
      <c r="D419" s="24">
        <v>58885519.219999999</v>
      </c>
      <c r="E419" s="24">
        <v>58207987.719999999</v>
      </c>
      <c r="F419" s="24">
        <v>5251619.9799999995</v>
      </c>
      <c r="G419" s="24">
        <v>56851264.009999998</v>
      </c>
      <c r="H419" s="24">
        <v>2116101.0299999998</v>
      </c>
      <c r="I419" s="24">
        <f t="shared" si="37"/>
        <v>58967365.039999999</v>
      </c>
      <c r="J419" s="24">
        <f t="shared" si="38"/>
        <v>-759377.3200000003</v>
      </c>
      <c r="K419" s="44">
        <f t="shared" si="39"/>
        <v>-1.3045929772608884E-2</v>
      </c>
      <c r="L419" s="44">
        <f t="shared" si="40"/>
        <v>-0.90977836228831588</v>
      </c>
      <c r="M419" s="44">
        <f t="shared" si="41"/>
        <v>-2.3308204992866243E-2</v>
      </c>
      <c r="O419" s="66"/>
      <c r="P419" s="66"/>
      <c r="Q419" s="66"/>
      <c r="R419" s="69"/>
      <c r="S419" s="69"/>
      <c r="T419" s="69"/>
      <c r="U419" s="69"/>
      <c r="V419" s="69"/>
      <c r="W419" s="66"/>
      <c r="X419" s="66"/>
      <c r="Y419" s="66"/>
    </row>
    <row r="420" spans="1:25" s="18" customFormat="1" x14ac:dyDescent="0.2">
      <c r="A420" s="18" t="s">
        <v>128</v>
      </c>
      <c r="B420" s="51" t="s">
        <v>16</v>
      </c>
      <c r="C420" s="18" t="s">
        <v>15</v>
      </c>
      <c r="D420" s="19">
        <v>9476.25</v>
      </c>
      <c r="E420" s="19">
        <v>9476.25</v>
      </c>
      <c r="F420" s="19">
        <v>63538.44</v>
      </c>
      <c r="G420" s="19">
        <v>740560.12999999989</v>
      </c>
      <c r="H420" s="19">
        <v>0</v>
      </c>
      <c r="I420" s="19">
        <f t="shared" si="37"/>
        <v>740560.12999999989</v>
      </c>
      <c r="J420" s="19">
        <f t="shared" si="38"/>
        <v>-731083.87999999989</v>
      </c>
      <c r="K420" s="40">
        <f t="shared" si="39"/>
        <v>-77.149070571164742</v>
      </c>
      <c r="L420" s="40">
        <f t="shared" si="40"/>
        <v>5.7050193905817173</v>
      </c>
      <c r="M420" s="40">
        <f t="shared" si="41"/>
        <v>77.149070571164742</v>
      </c>
      <c r="O420" s="66"/>
      <c r="P420" s="66"/>
      <c r="Q420" s="66"/>
      <c r="R420" s="69"/>
      <c r="S420" s="69"/>
      <c r="T420" s="69"/>
      <c r="U420" s="69"/>
      <c r="V420" s="69"/>
      <c r="W420" s="66"/>
      <c r="X420" s="66"/>
      <c r="Y420" s="66"/>
    </row>
    <row r="421" spans="1:25" s="18" customFormat="1" x14ac:dyDescent="0.2">
      <c r="B421" s="51" t="s">
        <v>97</v>
      </c>
      <c r="C421" s="18" t="s">
        <v>98</v>
      </c>
      <c r="D421" s="19">
        <v>10000</v>
      </c>
      <c r="E421" s="19">
        <v>10000</v>
      </c>
      <c r="F421" s="19">
        <v>0</v>
      </c>
      <c r="G421" s="19">
        <v>0</v>
      </c>
      <c r="H421" s="19">
        <v>0</v>
      </c>
      <c r="I421" s="19">
        <f t="shared" si="37"/>
        <v>0</v>
      </c>
      <c r="J421" s="19">
        <f t="shared" si="38"/>
        <v>10000</v>
      </c>
      <c r="K421" s="40">
        <f t="shared" si="39"/>
        <v>1</v>
      </c>
      <c r="L421" s="40">
        <f t="shared" si="40"/>
        <v>-1</v>
      </c>
      <c r="M421" s="40">
        <f t="shared" si="41"/>
        <v>-1</v>
      </c>
      <c r="O421" s="66"/>
      <c r="P421" s="66"/>
      <c r="Q421" s="66"/>
      <c r="R421" s="69"/>
      <c r="S421" s="69"/>
      <c r="T421" s="69"/>
      <c r="U421" s="69"/>
      <c r="V421" s="69"/>
      <c r="W421" s="66"/>
      <c r="X421" s="66"/>
      <c r="Y421" s="66"/>
    </row>
    <row r="422" spans="1:25" s="18" customFormat="1" x14ac:dyDescent="0.2">
      <c r="B422" s="51" t="s">
        <v>279</v>
      </c>
      <c r="C422" s="18" t="s">
        <v>280</v>
      </c>
      <c r="D422" s="19">
        <v>2365</v>
      </c>
      <c r="E422" s="19">
        <v>2365</v>
      </c>
      <c r="F422" s="19">
        <v>0</v>
      </c>
      <c r="G422" s="19">
        <v>0</v>
      </c>
      <c r="H422" s="19">
        <v>0</v>
      </c>
      <c r="I422" s="19">
        <f t="shared" si="37"/>
        <v>0</v>
      </c>
      <c r="J422" s="19">
        <f t="shared" si="38"/>
        <v>2365</v>
      </c>
      <c r="K422" s="40">
        <f t="shared" si="39"/>
        <v>1</v>
      </c>
      <c r="L422" s="40">
        <f t="shared" si="40"/>
        <v>-1</v>
      </c>
      <c r="M422" s="40">
        <f t="shared" si="41"/>
        <v>-1</v>
      </c>
      <c r="O422" s="66"/>
      <c r="P422" s="66"/>
      <c r="Q422" s="66"/>
      <c r="R422" s="69"/>
      <c r="S422" s="69"/>
      <c r="T422" s="69"/>
      <c r="U422" s="69"/>
      <c r="V422" s="69"/>
      <c r="W422" s="66"/>
      <c r="X422" s="66"/>
      <c r="Y422" s="66"/>
    </row>
    <row r="423" spans="1:25" s="18" customFormat="1" x14ac:dyDescent="0.2">
      <c r="B423" s="51" t="s">
        <v>77</v>
      </c>
      <c r="C423" s="18" t="s">
        <v>78</v>
      </c>
      <c r="D423" s="19">
        <v>1315177.0499999998</v>
      </c>
      <c r="E423" s="19">
        <v>1315177.0499999998</v>
      </c>
      <c r="F423" s="19">
        <v>116391.51000000001</v>
      </c>
      <c r="G423" s="19">
        <v>1299716.26</v>
      </c>
      <c r="H423" s="19">
        <v>0</v>
      </c>
      <c r="I423" s="19">
        <f t="shared" si="37"/>
        <v>1299716.26</v>
      </c>
      <c r="J423" s="19">
        <f t="shared" si="38"/>
        <v>15460.789999999804</v>
      </c>
      <c r="K423" s="40">
        <f t="shared" si="39"/>
        <v>1.1755671983479188E-2</v>
      </c>
      <c r="L423" s="40">
        <f t="shared" si="40"/>
        <v>-0.91150126137009457</v>
      </c>
      <c r="M423" s="40">
        <f t="shared" si="41"/>
        <v>-1.1755671983479188E-2</v>
      </c>
      <c r="O423" s="66"/>
      <c r="P423" s="66"/>
      <c r="Q423" s="66"/>
      <c r="R423" s="69"/>
      <c r="S423" s="69"/>
      <c r="T423" s="69"/>
      <c r="U423" s="69"/>
      <c r="V423" s="69"/>
      <c r="W423" s="66"/>
      <c r="X423" s="66"/>
      <c r="Y423" s="66"/>
    </row>
    <row r="424" spans="1:25" s="18" customFormat="1" x14ac:dyDescent="0.2">
      <c r="B424" s="51" t="s">
        <v>312</v>
      </c>
      <c r="C424" s="18" t="s">
        <v>313</v>
      </c>
      <c r="D424" s="19">
        <v>108348.11</v>
      </c>
      <c r="E424" s="19">
        <v>108348.11</v>
      </c>
      <c r="F424" s="19">
        <v>0</v>
      </c>
      <c r="G424" s="19">
        <v>70126.320000000007</v>
      </c>
      <c r="H424" s="19">
        <v>0</v>
      </c>
      <c r="I424" s="19">
        <f t="shared" si="37"/>
        <v>70126.320000000007</v>
      </c>
      <c r="J424" s="19">
        <f t="shared" si="38"/>
        <v>38221.789999999994</v>
      </c>
      <c r="K424" s="40">
        <f t="shared" si="39"/>
        <v>0.35276840546641741</v>
      </c>
      <c r="L424" s="40">
        <f t="shared" si="40"/>
        <v>-1</v>
      </c>
      <c r="M424" s="40">
        <f t="shared" si="41"/>
        <v>-0.35276840546641741</v>
      </c>
      <c r="O424" s="66"/>
      <c r="P424" s="66"/>
      <c r="Q424" s="66"/>
      <c r="R424" s="69"/>
      <c r="S424" s="69"/>
      <c r="T424" s="69"/>
      <c r="U424" s="69"/>
      <c r="V424" s="69"/>
      <c r="W424" s="66"/>
      <c r="X424" s="66"/>
      <c r="Y424" s="66"/>
    </row>
    <row r="425" spans="1:25" s="18" customFormat="1" x14ac:dyDescent="0.2">
      <c r="B425" s="51" t="s">
        <v>111</v>
      </c>
      <c r="C425" s="18" t="s">
        <v>112</v>
      </c>
      <c r="D425" s="19">
        <v>0</v>
      </c>
      <c r="E425" s="19">
        <v>0</v>
      </c>
      <c r="F425" s="19">
        <v>0</v>
      </c>
      <c r="G425" s="19">
        <v>0</v>
      </c>
      <c r="H425" s="19">
        <v>0</v>
      </c>
      <c r="I425" s="19">
        <f t="shared" si="37"/>
        <v>0</v>
      </c>
      <c r="J425" s="19">
        <f t="shared" si="38"/>
        <v>0</v>
      </c>
      <c r="K425" s="40" t="str">
        <f t="shared" si="39"/>
        <v>NA</v>
      </c>
      <c r="L425" s="40" t="str">
        <f t="shared" si="40"/>
        <v>NA</v>
      </c>
      <c r="M425" s="40" t="str">
        <f t="shared" si="41"/>
        <v>NA</v>
      </c>
      <c r="O425" s="66"/>
      <c r="P425" s="66"/>
      <c r="Q425" s="66"/>
      <c r="R425" s="69"/>
      <c r="S425" s="69"/>
      <c r="T425" s="69"/>
      <c r="U425" s="69"/>
      <c r="V425" s="69"/>
      <c r="W425" s="66"/>
      <c r="X425" s="66"/>
      <c r="Y425" s="66"/>
    </row>
    <row r="426" spans="1:25" s="18" customFormat="1" x14ac:dyDescent="0.2">
      <c r="B426" s="51" t="s">
        <v>275</v>
      </c>
      <c r="C426" s="18" t="s">
        <v>276</v>
      </c>
      <c r="D426" s="19">
        <v>0</v>
      </c>
      <c r="E426" s="19">
        <v>0</v>
      </c>
      <c r="F426" s="19">
        <v>0</v>
      </c>
      <c r="G426" s="19">
        <v>0</v>
      </c>
      <c r="H426" s="19">
        <v>0</v>
      </c>
      <c r="I426" s="19">
        <f t="shared" si="37"/>
        <v>0</v>
      </c>
      <c r="J426" s="19">
        <f t="shared" si="38"/>
        <v>0</v>
      </c>
      <c r="K426" s="40" t="str">
        <f t="shared" si="39"/>
        <v>NA</v>
      </c>
      <c r="L426" s="40" t="str">
        <f t="shared" si="40"/>
        <v>NA</v>
      </c>
      <c r="M426" s="40" t="str">
        <f t="shared" si="41"/>
        <v>NA</v>
      </c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</row>
    <row r="427" spans="1:25" s="18" customFormat="1" x14ac:dyDescent="0.2">
      <c r="B427" s="51" t="s">
        <v>300</v>
      </c>
      <c r="C427" s="18" t="s">
        <v>301</v>
      </c>
      <c r="D427" s="19">
        <v>0</v>
      </c>
      <c r="E427" s="19">
        <v>0</v>
      </c>
      <c r="F427" s="19">
        <v>0</v>
      </c>
      <c r="G427" s="19">
        <v>0</v>
      </c>
      <c r="H427" s="19">
        <v>0</v>
      </c>
      <c r="I427" s="19">
        <f t="shared" si="37"/>
        <v>0</v>
      </c>
      <c r="J427" s="19">
        <f t="shared" si="38"/>
        <v>0</v>
      </c>
      <c r="K427" s="40" t="str">
        <f t="shared" si="39"/>
        <v>NA</v>
      </c>
      <c r="L427" s="40" t="str">
        <f t="shared" si="40"/>
        <v>NA</v>
      </c>
      <c r="M427" s="40" t="str">
        <f t="shared" si="41"/>
        <v>NA</v>
      </c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</row>
    <row r="428" spans="1:25" s="18" customFormat="1" x14ac:dyDescent="0.2">
      <c r="B428" s="51" t="s">
        <v>27</v>
      </c>
      <c r="C428" s="18" t="s">
        <v>28</v>
      </c>
      <c r="D428" s="19">
        <v>2342884.02</v>
      </c>
      <c r="E428" s="19">
        <v>2317884.02</v>
      </c>
      <c r="F428" s="19">
        <v>189335.22999999998</v>
      </c>
      <c r="G428" s="19">
        <v>2255128.0500000003</v>
      </c>
      <c r="H428" s="19">
        <v>0</v>
      </c>
      <c r="I428" s="19">
        <f t="shared" si="37"/>
        <v>2255128.0500000003</v>
      </c>
      <c r="J428" s="19">
        <f t="shared" si="38"/>
        <v>62755.969999999739</v>
      </c>
      <c r="K428" s="40">
        <f t="shared" si="39"/>
        <v>2.7074680811682603E-2</v>
      </c>
      <c r="L428" s="40">
        <f t="shared" si="40"/>
        <v>-0.91831548586283451</v>
      </c>
      <c r="M428" s="40">
        <f t="shared" si="41"/>
        <v>-2.7074680811682603E-2</v>
      </c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</row>
    <row r="429" spans="1:25" s="18" customFormat="1" ht="12" customHeight="1" x14ac:dyDescent="0.2">
      <c r="B429" s="51" t="s">
        <v>91</v>
      </c>
      <c r="C429" s="18" t="s">
        <v>92</v>
      </c>
      <c r="D429" s="19">
        <v>11969758.4</v>
      </c>
      <c r="E429" s="19">
        <v>11969758.4</v>
      </c>
      <c r="F429" s="19">
        <v>853553.54</v>
      </c>
      <c r="G429" s="19">
        <v>9996161.0099999979</v>
      </c>
      <c r="H429" s="19">
        <v>0</v>
      </c>
      <c r="I429" s="19">
        <f t="shared" si="37"/>
        <v>9996161.0099999979</v>
      </c>
      <c r="J429" s="19">
        <f t="shared" si="38"/>
        <v>1973597.3900000025</v>
      </c>
      <c r="K429" s="40">
        <f t="shared" si="39"/>
        <v>0.1648819737247163</v>
      </c>
      <c r="L429" s="40">
        <f t="shared" si="40"/>
        <v>-0.92869082971632899</v>
      </c>
      <c r="M429" s="40">
        <f t="shared" si="41"/>
        <v>-0.1648819737247163</v>
      </c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</row>
    <row r="430" spans="1:25" s="18" customFormat="1" ht="12" customHeight="1" x14ac:dyDescent="0.2">
      <c r="B430" s="51" t="s">
        <v>29</v>
      </c>
      <c r="C430" s="18" t="s">
        <v>30</v>
      </c>
      <c r="D430" s="19">
        <v>249034</v>
      </c>
      <c r="E430" s="19">
        <v>249034</v>
      </c>
      <c r="F430" s="19">
        <v>39610.03</v>
      </c>
      <c r="G430" s="19">
        <v>654237.44000000006</v>
      </c>
      <c r="H430" s="19">
        <v>0</v>
      </c>
      <c r="I430" s="19">
        <f t="shared" si="37"/>
        <v>654237.44000000006</v>
      </c>
      <c r="J430" s="19">
        <f t="shared" si="38"/>
        <v>-405203.44000000006</v>
      </c>
      <c r="K430" s="40">
        <f t="shared" si="39"/>
        <v>-1.6271008777917877</v>
      </c>
      <c r="L430" s="40">
        <f t="shared" si="40"/>
        <v>-0.84094529261064754</v>
      </c>
      <c r="M430" s="40">
        <f t="shared" si="41"/>
        <v>1.6271008777917877</v>
      </c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</row>
    <row r="431" spans="1:25" s="18" customFormat="1" ht="12" customHeight="1" x14ac:dyDescent="0.2">
      <c r="B431" s="51" t="s">
        <v>389</v>
      </c>
      <c r="C431" s="18" t="s">
        <v>393</v>
      </c>
      <c r="D431" s="19">
        <v>0</v>
      </c>
      <c r="E431" s="19">
        <v>10000</v>
      </c>
      <c r="F431" s="19">
        <v>0</v>
      </c>
      <c r="G431" s="19">
        <v>0</v>
      </c>
      <c r="H431" s="19">
        <v>0</v>
      </c>
      <c r="I431" s="19">
        <f t="shared" si="37"/>
        <v>0</v>
      </c>
      <c r="J431" s="19">
        <f t="shared" si="38"/>
        <v>10000</v>
      </c>
      <c r="K431" s="40">
        <f t="shared" si="39"/>
        <v>1</v>
      </c>
      <c r="L431" s="40">
        <f t="shared" si="40"/>
        <v>-1</v>
      </c>
      <c r="M431" s="40">
        <f t="shared" si="41"/>
        <v>-1</v>
      </c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</row>
    <row r="432" spans="1:25" s="18" customFormat="1" ht="12" customHeight="1" x14ac:dyDescent="0.2">
      <c r="B432" s="51" t="s">
        <v>31</v>
      </c>
      <c r="C432" s="18" t="s">
        <v>32</v>
      </c>
      <c r="D432" s="19">
        <v>2207331</v>
      </c>
      <c r="E432" s="19">
        <v>2207331</v>
      </c>
      <c r="F432" s="19">
        <v>137948.45000000001</v>
      </c>
      <c r="G432" s="19">
        <v>1651677.1400000001</v>
      </c>
      <c r="H432" s="19">
        <v>0</v>
      </c>
      <c r="I432" s="19">
        <f t="shared" si="37"/>
        <v>1651677.1400000001</v>
      </c>
      <c r="J432" s="19">
        <f t="shared" si="38"/>
        <v>555653.85999999987</v>
      </c>
      <c r="K432" s="40">
        <f t="shared" si="39"/>
        <v>0.2517310996855478</v>
      </c>
      <c r="L432" s="40">
        <f t="shared" si="40"/>
        <v>-0.93750441143625496</v>
      </c>
      <c r="M432" s="40">
        <f t="shared" si="41"/>
        <v>-0.2517310996855478</v>
      </c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</row>
    <row r="433" spans="2:25" s="18" customFormat="1" ht="12" customHeight="1" x14ac:dyDescent="0.2">
      <c r="B433" s="51" t="s">
        <v>33</v>
      </c>
      <c r="C433" s="18" t="s">
        <v>34</v>
      </c>
      <c r="D433" s="19">
        <v>3147621</v>
      </c>
      <c r="E433" s="19">
        <v>3147621</v>
      </c>
      <c r="F433" s="19">
        <v>207367.40999999997</v>
      </c>
      <c r="G433" s="19">
        <v>2498388.52</v>
      </c>
      <c r="H433" s="19">
        <v>0</v>
      </c>
      <c r="I433" s="19">
        <f t="shared" si="37"/>
        <v>2498388.52</v>
      </c>
      <c r="J433" s="19">
        <f t="shared" si="38"/>
        <v>649232.48</v>
      </c>
      <c r="K433" s="40">
        <f t="shared" si="39"/>
        <v>0.20626132561702948</v>
      </c>
      <c r="L433" s="40">
        <f t="shared" si="40"/>
        <v>-0.93411932059164682</v>
      </c>
      <c r="M433" s="40">
        <f t="shared" si="41"/>
        <v>-0.20626132561702948</v>
      </c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</row>
    <row r="434" spans="2:25" s="18" customFormat="1" ht="12" customHeight="1" x14ac:dyDescent="0.2">
      <c r="B434" s="51" t="s">
        <v>314</v>
      </c>
      <c r="C434" s="18" t="s">
        <v>315</v>
      </c>
      <c r="D434" s="19">
        <v>0</v>
      </c>
      <c r="E434" s="19">
        <v>0</v>
      </c>
      <c r="F434" s="19">
        <v>14488.68</v>
      </c>
      <c r="G434" s="19">
        <v>172928.22</v>
      </c>
      <c r="H434" s="19">
        <v>0</v>
      </c>
      <c r="I434" s="19">
        <f t="shared" si="37"/>
        <v>172928.22</v>
      </c>
      <c r="J434" s="19">
        <f t="shared" si="38"/>
        <v>-172928.22</v>
      </c>
      <c r="K434" s="40" t="str">
        <f t="shared" si="39"/>
        <v>NA</v>
      </c>
      <c r="L434" s="40" t="str">
        <f t="shared" si="40"/>
        <v>NA</v>
      </c>
      <c r="M434" s="40" t="str">
        <f t="shared" si="41"/>
        <v>NA</v>
      </c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</row>
    <row r="435" spans="2:25" s="18" customFormat="1" ht="12" customHeight="1" x14ac:dyDescent="0.2">
      <c r="B435" s="51" t="s">
        <v>35</v>
      </c>
      <c r="C435" s="18" t="s">
        <v>36</v>
      </c>
      <c r="D435" s="19">
        <v>5000</v>
      </c>
      <c r="E435" s="19">
        <v>5000</v>
      </c>
      <c r="F435" s="19">
        <v>0</v>
      </c>
      <c r="G435" s="19">
        <v>4850</v>
      </c>
      <c r="H435" s="19">
        <v>0</v>
      </c>
      <c r="I435" s="19">
        <f t="shared" si="37"/>
        <v>4850</v>
      </c>
      <c r="J435" s="19">
        <f t="shared" si="38"/>
        <v>150</v>
      </c>
      <c r="K435" s="40">
        <f t="shared" si="39"/>
        <v>0.03</v>
      </c>
      <c r="L435" s="40">
        <f t="shared" si="40"/>
        <v>-1</v>
      </c>
      <c r="M435" s="40">
        <f t="shared" si="41"/>
        <v>-0.03</v>
      </c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</row>
    <row r="436" spans="2:25" s="18" customFormat="1" ht="12" customHeight="1" x14ac:dyDescent="0.2">
      <c r="B436" s="51" t="s">
        <v>368</v>
      </c>
      <c r="C436" s="18" t="s">
        <v>369</v>
      </c>
      <c r="D436" s="19">
        <v>185000</v>
      </c>
      <c r="E436" s="19">
        <v>185000</v>
      </c>
      <c r="F436" s="19">
        <v>0</v>
      </c>
      <c r="G436" s="19">
        <v>0</v>
      </c>
      <c r="H436" s="19">
        <v>0</v>
      </c>
      <c r="I436" s="19">
        <f t="shared" si="37"/>
        <v>0</v>
      </c>
      <c r="J436" s="19">
        <f t="shared" si="38"/>
        <v>185000</v>
      </c>
      <c r="K436" s="40">
        <f t="shared" si="39"/>
        <v>1</v>
      </c>
      <c r="L436" s="40">
        <f t="shared" si="40"/>
        <v>-1</v>
      </c>
      <c r="M436" s="40">
        <f t="shared" si="41"/>
        <v>-1</v>
      </c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</row>
    <row r="437" spans="2:25" s="18" customFormat="1" ht="12" customHeight="1" x14ac:dyDescent="0.2">
      <c r="B437" s="51" t="s">
        <v>39</v>
      </c>
      <c r="C437" s="18" t="s">
        <v>40</v>
      </c>
      <c r="D437" s="19">
        <v>429362</v>
      </c>
      <c r="E437" s="19">
        <v>429362</v>
      </c>
      <c r="F437" s="19">
        <v>48146.809999999983</v>
      </c>
      <c r="G437" s="19">
        <v>586501.96</v>
      </c>
      <c r="H437" s="19">
        <v>0</v>
      </c>
      <c r="I437" s="19">
        <f t="shared" si="37"/>
        <v>586501.96</v>
      </c>
      <c r="J437" s="19">
        <f t="shared" si="38"/>
        <v>-157139.95999999996</v>
      </c>
      <c r="K437" s="40">
        <f t="shared" si="39"/>
        <v>-0.3659847867300785</v>
      </c>
      <c r="L437" s="40">
        <f t="shared" si="40"/>
        <v>-0.8878642963280402</v>
      </c>
      <c r="M437" s="40">
        <f t="shared" si="41"/>
        <v>0.3659847867300785</v>
      </c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</row>
    <row r="438" spans="2:25" s="18" customFormat="1" ht="12" customHeight="1" x14ac:dyDescent="0.2">
      <c r="B438" s="51" t="s">
        <v>41</v>
      </c>
      <c r="C438" s="18" t="s">
        <v>42</v>
      </c>
      <c r="D438" s="19">
        <v>1163900</v>
      </c>
      <c r="E438" s="19">
        <v>2061745.75</v>
      </c>
      <c r="F438" s="19">
        <v>440253.00000000006</v>
      </c>
      <c r="G438" s="19">
        <v>1421960.27</v>
      </c>
      <c r="H438" s="19">
        <v>137242.41</v>
      </c>
      <c r="I438" s="19">
        <f t="shared" si="37"/>
        <v>1559202.68</v>
      </c>
      <c r="J438" s="19">
        <f t="shared" si="38"/>
        <v>502543.07000000007</v>
      </c>
      <c r="K438" s="40">
        <f t="shared" si="39"/>
        <v>0.2437463833743807</v>
      </c>
      <c r="L438" s="40">
        <f t="shared" si="40"/>
        <v>-0.78646591123081011</v>
      </c>
      <c r="M438" s="40">
        <f t="shared" si="41"/>
        <v>-0.31031250094731611</v>
      </c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</row>
    <row r="439" spans="2:25" s="18" customFormat="1" ht="12" customHeight="1" x14ac:dyDescent="0.2">
      <c r="B439" s="51" t="s">
        <v>316</v>
      </c>
      <c r="C439" s="18" t="s">
        <v>317</v>
      </c>
      <c r="D439" s="19">
        <v>15000</v>
      </c>
      <c r="E439" s="19">
        <v>38000</v>
      </c>
      <c r="F439" s="19">
        <v>2185.5</v>
      </c>
      <c r="G439" s="19">
        <v>13453.5</v>
      </c>
      <c r="H439" s="19">
        <v>2995</v>
      </c>
      <c r="I439" s="19">
        <f t="shared" si="37"/>
        <v>16448.5</v>
      </c>
      <c r="J439" s="19">
        <f t="shared" si="38"/>
        <v>21551.5</v>
      </c>
      <c r="K439" s="40">
        <f t="shared" si="39"/>
        <v>0.56714473684210531</v>
      </c>
      <c r="L439" s="40">
        <f t="shared" si="40"/>
        <v>-0.94248684210526312</v>
      </c>
      <c r="M439" s="40">
        <f t="shared" si="41"/>
        <v>-0.64596052631578948</v>
      </c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</row>
    <row r="440" spans="2:25" s="18" customFormat="1" ht="12" customHeight="1" x14ac:dyDescent="0.2">
      <c r="B440" s="51" t="s">
        <v>420</v>
      </c>
      <c r="C440" s="18" t="s">
        <v>421</v>
      </c>
      <c r="D440" s="19">
        <v>0</v>
      </c>
      <c r="E440" s="19">
        <v>144131.5</v>
      </c>
      <c r="F440" s="19">
        <v>9484.2999999999993</v>
      </c>
      <c r="G440" s="19">
        <v>143571</v>
      </c>
      <c r="H440" s="19">
        <v>0</v>
      </c>
      <c r="I440" s="19">
        <f t="shared" si="37"/>
        <v>143571</v>
      </c>
      <c r="J440" s="19">
        <f t="shared" si="38"/>
        <v>560.5</v>
      </c>
      <c r="K440" s="40">
        <f t="shared" si="39"/>
        <v>3.8888098715409193E-3</v>
      </c>
      <c r="L440" s="40">
        <f t="shared" si="40"/>
        <v>-0.93419689658402227</v>
      </c>
      <c r="M440" s="40">
        <f t="shared" si="41"/>
        <v>-3.8888098715409193E-3</v>
      </c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</row>
    <row r="441" spans="2:25" s="18" customFormat="1" ht="12" customHeight="1" x14ac:dyDescent="0.2">
      <c r="B441" s="51" t="s">
        <v>93</v>
      </c>
      <c r="C441" s="18" t="s">
        <v>94</v>
      </c>
      <c r="D441" s="19">
        <v>0</v>
      </c>
      <c r="E441" s="19">
        <v>59000</v>
      </c>
      <c r="F441" s="19">
        <v>42388.229999999996</v>
      </c>
      <c r="G441" s="19">
        <v>42388.229999999996</v>
      </c>
      <c r="H441" s="19">
        <v>224.97</v>
      </c>
      <c r="I441" s="19">
        <f t="shared" si="37"/>
        <v>42613.2</v>
      </c>
      <c r="J441" s="19">
        <f t="shared" si="38"/>
        <v>16386.800000000003</v>
      </c>
      <c r="K441" s="40">
        <f t="shared" si="39"/>
        <v>0.277742372881356</v>
      </c>
      <c r="L441" s="40">
        <f t="shared" si="40"/>
        <v>-0.28155542372881365</v>
      </c>
      <c r="M441" s="40">
        <f t="shared" si="41"/>
        <v>-0.28155542372881365</v>
      </c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</row>
    <row r="442" spans="2:25" s="18" customFormat="1" ht="12" customHeight="1" x14ac:dyDescent="0.2">
      <c r="B442" s="51" t="s">
        <v>267</v>
      </c>
      <c r="C442" s="18" t="s">
        <v>268</v>
      </c>
      <c r="D442" s="19">
        <v>0</v>
      </c>
      <c r="E442" s="19">
        <v>0</v>
      </c>
      <c r="F442" s="19">
        <v>0</v>
      </c>
      <c r="G442" s="19">
        <v>0</v>
      </c>
      <c r="H442" s="19">
        <v>0</v>
      </c>
      <c r="I442" s="19">
        <f t="shared" si="32"/>
        <v>0</v>
      </c>
      <c r="J442" s="19">
        <f t="shared" si="33"/>
        <v>0</v>
      </c>
      <c r="K442" s="40" t="str">
        <f t="shared" si="34"/>
        <v>NA</v>
      </c>
      <c r="L442" s="40" t="str">
        <f t="shared" si="35"/>
        <v>NA</v>
      </c>
      <c r="M442" s="40" t="str">
        <f t="shared" si="36"/>
        <v>NA</v>
      </c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</row>
    <row r="443" spans="2:25" s="18" customFormat="1" ht="12" customHeight="1" x14ac:dyDescent="0.2">
      <c r="B443" s="51" t="s">
        <v>45</v>
      </c>
      <c r="C443" s="18" t="s">
        <v>46</v>
      </c>
      <c r="D443" s="19">
        <v>108990</v>
      </c>
      <c r="E443" s="19">
        <v>560839.19999999995</v>
      </c>
      <c r="F443" s="19">
        <v>208671.35999999999</v>
      </c>
      <c r="G443" s="19">
        <v>451962.13999999996</v>
      </c>
      <c r="H443" s="19">
        <v>14759.7</v>
      </c>
      <c r="I443" s="19">
        <f t="shared" si="32"/>
        <v>466721.83999999997</v>
      </c>
      <c r="J443" s="19">
        <f t="shared" si="33"/>
        <v>94117.359999999986</v>
      </c>
      <c r="K443" s="40">
        <f t="shared" si="34"/>
        <v>0.1678152311749963</v>
      </c>
      <c r="L443" s="40">
        <f t="shared" si="35"/>
        <v>-0.62793014468318187</v>
      </c>
      <c r="M443" s="40">
        <f t="shared" si="36"/>
        <v>-0.19413240016033118</v>
      </c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</row>
    <row r="444" spans="2:25" s="18" customFormat="1" ht="12" customHeight="1" x14ac:dyDescent="0.2">
      <c r="B444" s="51" t="s">
        <v>47</v>
      </c>
      <c r="C444" s="18" t="s">
        <v>48</v>
      </c>
      <c r="D444" s="19">
        <v>0</v>
      </c>
      <c r="E444" s="19">
        <v>11260</v>
      </c>
      <c r="F444" s="19">
        <v>9011.25</v>
      </c>
      <c r="G444" s="19">
        <v>10271.25</v>
      </c>
      <c r="H444" s="19">
        <v>0</v>
      </c>
      <c r="I444" s="19">
        <f t="shared" si="32"/>
        <v>10271.25</v>
      </c>
      <c r="J444" s="19">
        <f t="shared" si="33"/>
        <v>988.75</v>
      </c>
      <c r="K444" s="40">
        <f t="shared" si="34"/>
        <v>8.7810834813499106E-2</v>
      </c>
      <c r="L444" s="40">
        <f t="shared" si="35"/>
        <v>-0.1997113676731794</v>
      </c>
      <c r="M444" s="40">
        <f t="shared" si="36"/>
        <v>-8.7810834813499106E-2</v>
      </c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 spans="2:25" s="18" customFormat="1" ht="12" customHeight="1" x14ac:dyDescent="0.2">
      <c r="B445" s="51" t="s">
        <v>49</v>
      </c>
      <c r="C445" s="18" t="s">
        <v>50</v>
      </c>
      <c r="D445" s="19">
        <v>186000</v>
      </c>
      <c r="E445" s="19">
        <v>169000</v>
      </c>
      <c r="F445" s="19">
        <v>2993.33</v>
      </c>
      <c r="G445" s="19">
        <v>25614.059999999998</v>
      </c>
      <c r="H445" s="19">
        <v>299.39</v>
      </c>
      <c r="I445" s="19">
        <f t="shared" si="32"/>
        <v>25913.449999999997</v>
      </c>
      <c r="J445" s="19">
        <f t="shared" si="33"/>
        <v>143086.54999999999</v>
      </c>
      <c r="K445" s="40">
        <f t="shared" si="34"/>
        <v>0.84666597633136087</v>
      </c>
      <c r="L445" s="40">
        <f t="shared" si="35"/>
        <v>-0.98228798816568053</v>
      </c>
      <c r="M445" s="40">
        <f t="shared" si="36"/>
        <v>-0.84843751479289942</v>
      </c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 spans="2:25" s="18" customFormat="1" ht="12" customHeight="1" x14ac:dyDescent="0.2">
      <c r="B446" s="51" t="s">
        <v>53</v>
      </c>
      <c r="C446" s="18" t="s">
        <v>54</v>
      </c>
      <c r="D446" s="19">
        <v>487424.19</v>
      </c>
      <c r="E446" s="19">
        <v>272449.29000000004</v>
      </c>
      <c r="F446" s="19">
        <v>16544.599999999999</v>
      </c>
      <c r="G446" s="19">
        <v>144024.06999999998</v>
      </c>
      <c r="H446" s="19">
        <v>47321.36</v>
      </c>
      <c r="I446" s="19">
        <f t="shared" si="32"/>
        <v>191345.43</v>
      </c>
      <c r="J446" s="19">
        <f t="shared" si="33"/>
        <v>81103.860000000044</v>
      </c>
      <c r="K446" s="40">
        <f t="shared" si="34"/>
        <v>0.29768424061593274</v>
      </c>
      <c r="L446" s="40">
        <f t="shared" si="35"/>
        <v>-0.93927457105870971</v>
      </c>
      <c r="M446" s="40">
        <f t="shared" si="36"/>
        <v>-0.47137292961930655</v>
      </c>
      <c r="O446" s="66"/>
      <c r="P446" s="66"/>
      <c r="Q446" s="66"/>
      <c r="R446" s="69"/>
      <c r="S446" s="69"/>
      <c r="T446" s="69"/>
      <c r="U446" s="69"/>
      <c r="V446" s="69"/>
      <c r="W446" s="66"/>
      <c r="X446" s="66"/>
      <c r="Y446" s="66"/>
    </row>
    <row r="447" spans="2:25" s="18" customFormat="1" ht="12" customHeight="1" x14ac:dyDescent="0.2">
      <c r="B447" s="51" t="s">
        <v>55</v>
      </c>
      <c r="C447" s="18" t="s">
        <v>56</v>
      </c>
      <c r="D447" s="19">
        <v>0</v>
      </c>
      <c r="E447" s="19">
        <v>4500</v>
      </c>
      <c r="F447" s="19">
        <v>820.47</v>
      </c>
      <c r="G447" s="19">
        <v>1492.42</v>
      </c>
      <c r="H447" s="19">
        <v>0</v>
      </c>
      <c r="I447" s="19">
        <f t="shared" si="32"/>
        <v>1492.42</v>
      </c>
      <c r="J447" s="19">
        <f t="shared" si="33"/>
        <v>3007.58</v>
      </c>
      <c r="K447" s="40">
        <f t="shared" si="34"/>
        <v>0.66835111111111112</v>
      </c>
      <c r="L447" s="40">
        <f t="shared" si="35"/>
        <v>-0.81767333333333325</v>
      </c>
      <c r="M447" s="40">
        <f t="shared" si="36"/>
        <v>-0.66835111111111112</v>
      </c>
      <c r="O447" s="66"/>
      <c r="P447" s="66"/>
      <c r="Q447" s="66"/>
      <c r="R447" s="69"/>
      <c r="S447" s="69"/>
      <c r="T447" s="69"/>
      <c r="U447" s="69"/>
      <c r="V447" s="69"/>
      <c r="W447" s="66"/>
      <c r="X447" s="66"/>
      <c r="Y447" s="66"/>
    </row>
    <row r="448" spans="2:25" s="18" customFormat="1" ht="12" customHeight="1" x14ac:dyDescent="0.2">
      <c r="B448" s="51" t="s">
        <v>57</v>
      </c>
      <c r="C448" s="18" t="s">
        <v>58</v>
      </c>
      <c r="D448" s="19">
        <v>110000</v>
      </c>
      <c r="E448" s="19">
        <v>66000</v>
      </c>
      <c r="F448" s="19">
        <v>0</v>
      </c>
      <c r="G448" s="19">
        <v>50407.05</v>
      </c>
      <c r="H448" s="19">
        <v>0</v>
      </c>
      <c r="I448" s="19">
        <f t="shared" si="32"/>
        <v>50407.05</v>
      </c>
      <c r="J448" s="19">
        <f t="shared" si="33"/>
        <v>15592.949999999997</v>
      </c>
      <c r="K448" s="40">
        <f t="shared" si="34"/>
        <v>0.23625681818181815</v>
      </c>
      <c r="L448" s="40">
        <f t="shared" si="35"/>
        <v>-1</v>
      </c>
      <c r="M448" s="40">
        <f t="shared" si="36"/>
        <v>-0.23625681818181815</v>
      </c>
      <c r="O448" s="66"/>
      <c r="P448" s="66"/>
      <c r="Q448" s="66"/>
      <c r="R448" s="69"/>
      <c r="S448" s="69"/>
      <c r="T448" s="69"/>
      <c r="U448" s="69"/>
      <c r="V448" s="69"/>
      <c r="W448" s="66"/>
      <c r="X448" s="66"/>
      <c r="Y448" s="66"/>
    </row>
    <row r="449" spans="1:25" s="18" customFormat="1" x14ac:dyDescent="0.2">
      <c r="B449" s="51" t="s">
        <v>59</v>
      </c>
      <c r="C449" s="18" t="s">
        <v>60</v>
      </c>
      <c r="D449" s="19">
        <v>23601</v>
      </c>
      <c r="E449" s="19">
        <v>24101</v>
      </c>
      <c r="F449" s="19">
        <v>364.66999999999996</v>
      </c>
      <c r="G449" s="19">
        <v>8954.61</v>
      </c>
      <c r="H449" s="19">
        <v>3004.62</v>
      </c>
      <c r="I449" s="19">
        <f t="shared" si="32"/>
        <v>11959.23</v>
      </c>
      <c r="J449" s="19">
        <f t="shared" si="33"/>
        <v>12141.77</v>
      </c>
      <c r="K449" s="40">
        <f t="shared" si="34"/>
        <v>0.50378697979336962</v>
      </c>
      <c r="L449" s="40">
        <f t="shared" si="35"/>
        <v>-0.9848690925687732</v>
      </c>
      <c r="M449" s="40">
        <f t="shared" si="36"/>
        <v>-0.62845483589892537</v>
      </c>
      <c r="O449" s="66"/>
      <c r="P449" s="66"/>
      <c r="Q449" s="66"/>
      <c r="R449" s="69"/>
      <c r="S449" s="69"/>
      <c r="T449" s="69"/>
      <c r="U449" s="69"/>
      <c r="V449" s="69"/>
      <c r="W449" s="66"/>
      <c r="X449" s="66"/>
      <c r="Y449" s="66"/>
    </row>
    <row r="450" spans="1:25" s="18" customFormat="1" x14ac:dyDescent="0.2">
      <c r="B450" s="51" t="s">
        <v>61</v>
      </c>
      <c r="C450" s="18" t="s">
        <v>62</v>
      </c>
      <c r="D450" s="19">
        <v>38000</v>
      </c>
      <c r="E450" s="19">
        <v>54020</v>
      </c>
      <c r="F450" s="19">
        <v>6708.28</v>
      </c>
      <c r="G450" s="19">
        <v>22302.78</v>
      </c>
      <c r="H450" s="19">
        <v>9901.08</v>
      </c>
      <c r="I450" s="19">
        <f t="shared" si="32"/>
        <v>32203.86</v>
      </c>
      <c r="J450" s="19">
        <f t="shared" si="33"/>
        <v>21816.14</v>
      </c>
      <c r="K450" s="40">
        <f t="shared" si="34"/>
        <v>0.40385301740096258</v>
      </c>
      <c r="L450" s="40">
        <f t="shared" si="35"/>
        <v>-0.87581858570899673</v>
      </c>
      <c r="M450" s="40">
        <f t="shared" si="36"/>
        <v>-0.5871384672343577</v>
      </c>
      <c r="O450" s="66"/>
      <c r="P450" s="66"/>
      <c r="Q450" s="66"/>
      <c r="R450" s="69"/>
      <c r="S450" s="69"/>
      <c r="T450" s="69"/>
      <c r="U450" s="69"/>
      <c r="V450" s="69"/>
      <c r="W450" s="66"/>
      <c r="X450" s="66"/>
      <c r="Y450" s="66"/>
    </row>
    <row r="451" spans="1:25" s="18" customFormat="1" x14ac:dyDescent="0.2">
      <c r="B451" s="51" t="s">
        <v>65</v>
      </c>
      <c r="C451" s="18" t="s">
        <v>66</v>
      </c>
      <c r="D451" s="19">
        <v>0</v>
      </c>
      <c r="E451" s="19">
        <v>3000</v>
      </c>
      <c r="F451" s="19">
        <v>1260.8600000000001</v>
      </c>
      <c r="G451" s="19">
        <v>1260.8600000000001</v>
      </c>
      <c r="H451" s="19">
        <v>1181.4100000000001</v>
      </c>
      <c r="I451" s="19">
        <f t="shared" si="32"/>
        <v>2442.2700000000004</v>
      </c>
      <c r="J451" s="19">
        <f t="shared" si="33"/>
        <v>557.72999999999956</v>
      </c>
      <c r="K451" s="40">
        <f t="shared" si="34"/>
        <v>0.18590999999999985</v>
      </c>
      <c r="L451" s="40">
        <f t="shared" si="35"/>
        <v>-0.5797133333333333</v>
      </c>
      <c r="M451" s="40">
        <f t="shared" si="36"/>
        <v>-0.5797133333333333</v>
      </c>
      <c r="O451" s="66"/>
      <c r="P451" s="66"/>
      <c r="Q451" s="66"/>
      <c r="R451" s="69"/>
      <c r="S451" s="69"/>
      <c r="T451" s="69"/>
      <c r="U451" s="69"/>
      <c r="V451" s="69"/>
      <c r="W451" s="66"/>
      <c r="X451" s="66"/>
      <c r="Y451" s="66"/>
    </row>
    <row r="452" spans="1:25" s="18" customFormat="1" x14ac:dyDescent="0.2">
      <c r="B452" s="51" t="s">
        <v>67</v>
      </c>
      <c r="C452" s="18" t="s">
        <v>68</v>
      </c>
      <c r="D452" s="19">
        <v>12000</v>
      </c>
      <c r="E452" s="19">
        <v>52000</v>
      </c>
      <c r="F452" s="19">
        <v>36529</v>
      </c>
      <c r="G452" s="19">
        <v>36529</v>
      </c>
      <c r="H452" s="19">
        <v>431.38</v>
      </c>
      <c r="I452" s="19">
        <f t="shared" si="32"/>
        <v>36960.379999999997</v>
      </c>
      <c r="J452" s="19">
        <f t="shared" si="33"/>
        <v>15039.620000000003</v>
      </c>
      <c r="K452" s="40">
        <f t="shared" si="34"/>
        <v>0.28922346153846157</v>
      </c>
      <c r="L452" s="40">
        <f t="shared" si="35"/>
        <v>-0.29751923076923076</v>
      </c>
      <c r="M452" s="40">
        <f t="shared" si="36"/>
        <v>-0.29751923076923076</v>
      </c>
      <c r="O452" s="66"/>
      <c r="P452" s="66"/>
      <c r="Q452" s="66"/>
      <c r="R452" s="69"/>
      <c r="S452" s="69"/>
      <c r="T452" s="69"/>
      <c r="U452" s="69"/>
      <c r="V452" s="69"/>
      <c r="W452" s="66"/>
      <c r="X452" s="66"/>
      <c r="Y452" s="66"/>
    </row>
    <row r="453" spans="1:25" s="18" customFormat="1" x14ac:dyDescent="0.2">
      <c r="B453" s="51" t="s">
        <v>360</v>
      </c>
      <c r="C453" s="18" t="s">
        <v>361</v>
      </c>
      <c r="D453" s="19">
        <v>190517</v>
      </c>
      <c r="E453" s="19">
        <v>104517</v>
      </c>
      <c r="F453" s="19">
        <v>0</v>
      </c>
      <c r="G453" s="19">
        <v>0</v>
      </c>
      <c r="H453" s="19">
        <v>0</v>
      </c>
      <c r="I453" s="19">
        <f t="shared" si="32"/>
        <v>0</v>
      </c>
      <c r="J453" s="19">
        <f t="shared" si="33"/>
        <v>104517</v>
      </c>
      <c r="K453" s="40">
        <f t="shared" si="34"/>
        <v>1</v>
      </c>
      <c r="L453" s="40">
        <f t="shared" si="35"/>
        <v>-1</v>
      </c>
      <c r="M453" s="40">
        <f t="shared" si="36"/>
        <v>-1</v>
      </c>
      <c r="O453" s="66"/>
      <c r="P453" s="66"/>
      <c r="Q453" s="66"/>
      <c r="R453" s="69"/>
      <c r="S453" s="69"/>
      <c r="T453" s="69"/>
      <c r="U453" s="69"/>
      <c r="V453" s="69"/>
      <c r="W453" s="66"/>
      <c r="X453" s="66"/>
      <c r="Y453" s="66"/>
    </row>
    <row r="454" spans="1:25" s="18" customFormat="1" x14ac:dyDescent="0.2">
      <c r="B454" s="51" t="s">
        <v>71</v>
      </c>
      <c r="C454" s="18" t="s">
        <v>72</v>
      </c>
      <c r="D454" s="19">
        <v>346300</v>
      </c>
      <c r="E454" s="19">
        <v>258126</v>
      </c>
      <c r="F454" s="19">
        <v>259</v>
      </c>
      <c r="G454" s="19">
        <v>77740.510000000009</v>
      </c>
      <c r="H454" s="19">
        <v>3797.12</v>
      </c>
      <c r="I454" s="19">
        <f t="shared" si="32"/>
        <v>81537.63</v>
      </c>
      <c r="J454" s="19">
        <f t="shared" si="33"/>
        <v>176588.37</v>
      </c>
      <c r="K454" s="40">
        <f t="shared" si="34"/>
        <v>0.68411694288835678</v>
      </c>
      <c r="L454" s="40">
        <f t="shared" si="35"/>
        <v>-0.99899661405670104</v>
      </c>
      <c r="M454" s="40">
        <f t="shared" si="36"/>
        <v>-0.69882727815098045</v>
      </c>
      <c r="O454" s="66"/>
      <c r="P454" s="66"/>
      <c r="Q454" s="66"/>
      <c r="R454" s="69"/>
      <c r="S454" s="69"/>
      <c r="T454" s="69"/>
      <c r="U454" s="69"/>
      <c r="V454" s="69"/>
      <c r="W454" s="66"/>
      <c r="X454" s="66"/>
      <c r="Y454" s="66"/>
    </row>
    <row r="455" spans="1:25" s="18" customFormat="1" x14ac:dyDescent="0.2">
      <c r="B455" s="51" t="s">
        <v>73</v>
      </c>
      <c r="C455" s="18" t="s">
        <v>74</v>
      </c>
      <c r="D455" s="19">
        <v>0</v>
      </c>
      <c r="E455" s="19">
        <v>0</v>
      </c>
      <c r="F455" s="19">
        <v>0</v>
      </c>
      <c r="G455" s="19">
        <v>0</v>
      </c>
      <c r="H455" s="19">
        <v>0</v>
      </c>
      <c r="I455" s="19">
        <f t="shared" si="32"/>
        <v>0</v>
      </c>
      <c r="J455" s="19">
        <f t="shared" si="33"/>
        <v>0</v>
      </c>
      <c r="K455" s="40" t="str">
        <f t="shared" si="34"/>
        <v>NA</v>
      </c>
      <c r="L455" s="40" t="str">
        <f t="shared" si="35"/>
        <v>NA</v>
      </c>
      <c r="M455" s="40" t="str">
        <f t="shared" si="36"/>
        <v>NA</v>
      </c>
      <c r="O455" s="66"/>
      <c r="P455" s="66"/>
      <c r="Q455" s="66"/>
      <c r="R455" s="69"/>
      <c r="S455" s="69"/>
      <c r="T455" s="69"/>
      <c r="U455" s="69"/>
      <c r="V455" s="69"/>
      <c r="W455" s="66"/>
      <c r="X455" s="66"/>
      <c r="Y455" s="66"/>
    </row>
    <row r="456" spans="1:25" s="18" customFormat="1" x14ac:dyDescent="0.2">
      <c r="A456" s="49" t="s">
        <v>129</v>
      </c>
      <c r="B456" s="52"/>
      <c r="C456" s="49"/>
      <c r="D456" s="24">
        <v>24663089.02</v>
      </c>
      <c r="E456" s="24">
        <v>25849046.569999997</v>
      </c>
      <c r="F456" s="24">
        <v>2447853.9499999997</v>
      </c>
      <c r="G456" s="24">
        <v>22382206.800000001</v>
      </c>
      <c r="H456" s="24">
        <v>221158.44</v>
      </c>
      <c r="I456" s="24">
        <f t="shared" si="32"/>
        <v>22603365.240000002</v>
      </c>
      <c r="J456" s="24">
        <f t="shared" si="33"/>
        <v>3245681.3299999945</v>
      </c>
      <c r="K456" s="44">
        <f t="shared" si="34"/>
        <v>0.12556290311174889</v>
      </c>
      <c r="L456" s="44">
        <f t="shared" si="35"/>
        <v>-0.90530196371571625</v>
      </c>
      <c r="M456" s="44">
        <f t="shared" si="36"/>
        <v>-0.13411867089997651</v>
      </c>
      <c r="O456" s="66"/>
      <c r="P456" s="66"/>
      <c r="Q456" s="66"/>
      <c r="R456" s="69"/>
      <c r="S456" s="69"/>
      <c r="T456" s="69"/>
      <c r="U456" s="69"/>
      <c r="V456" s="69"/>
      <c r="W456" s="66"/>
      <c r="X456" s="66"/>
      <c r="Y456" s="66"/>
    </row>
    <row r="457" spans="1:25" s="18" customFormat="1" x14ac:dyDescent="0.2">
      <c r="A457" s="18" t="s">
        <v>130</v>
      </c>
      <c r="B457" s="51" t="s">
        <v>89</v>
      </c>
      <c r="C457" s="18" t="s">
        <v>90</v>
      </c>
      <c r="D457" s="19"/>
      <c r="E457" s="19"/>
      <c r="F457" s="19">
        <v>0</v>
      </c>
      <c r="G457" s="19">
        <v>0</v>
      </c>
      <c r="H457" s="19">
        <v>0</v>
      </c>
      <c r="I457" s="19">
        <f t="shared" si="32"/>
        <v>0</v>
      </c>
      <c r="J457" s="19">
        <f t="shared" si="33"/>
        <v>0</v>
      </c>
      <c r="K457" s="40" t="str">
        <f t="shared" si="34"/>
        <v>NA</v>
      </c>
      <c r="L457" s="40" t="str">
        <f t="shared" si="35"/>
        <v>NA</v>
      </c>
      <c r="M457" s="40" t="str">
        <f t="shared" si="36"/>
        <v>NA</v>
      </c>
      <c r="O457" s="66"/>
      <c r="P457" s="66"/>
      <c r="Q457" s="66"/>
      <c r="R457" s="69"/>
      <c r="S457" s="69"/>
      <c r="T457" s="69"/>
      <c r="U457" s="69"/>
      <c r="V457" s="69"/>
      <c r="W457" s="66"/>
      <c r="X457" s="66"/>
      <c r="Y457" s="66"/>
    </row>
    <row r="458" spans="1:25" s="18" customFormat="1" x14ac:dyDescent="0.2">
      <c r="B458" s="51" t="s">
        <v>27</v>
      </c>
      <c r="C458" s="18" t="s">
        <v>28</v>
      </c>
      <c r="D458" s="19">
        <v>0</v>
      </c>
      <c r="E458" s="19">
        <v>0</v>
      </c>
      <c r="F458" s="19">
        <v>0</v>
      </c>
      <c r="G458" s="19">
        <v>0</v>
      </c>
      <c r="H458" s="19">
        <v>0</v>
      </c>
      <c r="I458" s="19">
        <f t="shared" si="32"/>
        <v>0</v>
      </c>
      <c r="J458" s="19">
        <f t="shared" si="33"/>
        <v>0</v>
      </c>
      <c r="K458" s="40" t="str">
        <f t="shared" si="34"/>
        <v>NA</v>
      </c>
      <c r="L458" s="40" t="str">
        <f t="shared" si="35"/>
        <v>NA</v>
      </c>
      <c r="M458" s="40" t="str">
        <f t="shared" si="36"/>
        <v>NA</v>
      </c>
      <c r="O458" s="66"/>
      <c r="P458" s="66"/>
      <c r="Q458" s="66"/>
      <c r="R458" s="69"/>
      <c r="S458" s="69"/>
      <c r="T458" s="69"/>
      <c r="U458" s="69"/>
      <c r="V458" s="69"/>
      <c r="W458" s="66"/>
      <c r="X458" s="66"/>
      <c r="Y458" s="66"/>
    </row>
    <row r="459" spans="1:25" s="18" customFormat="1" x14ac:dyDescent="0.2">
      <c r="B459" s="51" t="s">
        <v>29</v>
      </c>
      <c r="C459" s="18" t="s">
        <v>30</v>
      </c>
      <c r="D459" s="19">
        <v>862414.08</v>
      </c>
      <c r="E459" s="19">
        <v>862414.08</v>
      </c>
      <c r="F459" s="19">
        <v>28157.29</v>
      </c>
      <c r="G459" s="19">
        <v>1007183.76</v>
      </c>
      <c r="H459" s="19">
        <v>0</v>
      </c>
      <c r="I459" s="19">
        <f t="shared" si="32"/>
        <v>1007183.76</v>
      </c>
      <c r="J459" s="19">
        <f t="shared" si="33"/>
        <v>-144769.68000000005</v>
      </c>
      <c r="K459" s="40">
        <f t="shared" si="34"/>
        <v>-0.16786562668364605</v>
      </c>
      <c r="L459" s="40">
        <f t="shared" si="35"/>
        <v>-0.96735061422002755</v>
      </c>
      <c r="M459" s="40">
        <f t="shared" si="36"/>
        <v>0.16786562668364605</v>
      </c>
      <c r="O459" s="66"/>
      <c r="P459" s="66"/>
      <c r="Q459" s="66"/>
      <c r="R459" s="69"/>
      <c r="S459" s="69"/>
      <c r="T459" s="69"/>
      <c r="U459" s="69"/>
      <c r="V459" s="69"/>
      <c r="W459" s="66"/>
      <c r="X459" s="66"/>
      <c r="Y459" s="66"/>
    </row>
    <row r="460" spans="1:25" s="18" customFormat="1" x14ac:dyDescent="0.2">
      <c r="B460" s="51" t="s">
        <v>31</v>
      </c>
      <c r="C460" s="18" t="s">
        <v>32</v>
      </c>
      <c r="D460" s="19">
        <v>11340</v>
      </c>
      <c r="E460" s="19">
        <v>11340</v>
      </c>
      <c r="F460" s="19">
        <v>945</v>
      </c>
      <c r="G460" s="19">
        <v>11340</v>
      </c>
      <c r="H460" s="19">
        <v>0</v>
      </c>
      <c r="I460" s="19">
        <f t="shared" si="32"/>
        <v>11340</v>
      </c>
      <c r="J460" s="19">
        <f t="shared" si="33"/>
        <v>0</v>
      </c>
      <c r="K460" s="40">
        <f t="shared" si="34"/>
        <v>0</v>
      </c>
      <c r="L460" s="40">
        <f t="shared" si="35"/>
        <v>-0.91666666666666663</v>
      </c>
      <c r="M460" s="40">
        <f t="shared" si="36"/>
        <v>0</v>
      </c>
      <c r="O460" s="66"/>
      <c r="P460" s="66"/>
      <c r="Q460" s="66"/>
      <c r="R460" s="69"/>
      <c r="S460" s="69"/>
      <c r="T460" s="69"/>
      <c r="U460" s="69"/>
      <c r="V460" s="69"/>
      <c r="W460" s="66"/>
      <c r="X460" s="66"/>
      <c r="Y460" s="66"/>
    </row>
    <row r="461" spans="1:25" s="18" customFormat="1" x14ac:dyDescent="0.2">
      <c r="B461" s="51" t="s">
        <v>33</v>
      </c>
      <c r="C461" s="18" t="s">
        <v>34</v>
      </c>
      <c r="D461" s="19">
        <v>6423</v>
      </c>
      <c r="E461" s="19">
        <v>6423</v>
      </c>
      <c r="F461" s="19">
        <v>520.98</v>
      </c>
      <c r="G461" s="19">
        <v>6502.4599999999991</v>
      </c>
      <c r="H461" s="19">
        <v>0</v>
      </c>
      <c r="I461" s="19">
        <f t="shared" si="32"/>
        <v>6502.4599999999991</v>
      </c>
      <c r="J461" s="19">
        <f t="shared" si="33"/>
        <v>-79.459999999999127</v>
      </c>
      <c r="K461" s="40">
        <f t="shared" si="34"/>
        <v>-1.2371166121749825E-2</v>
      </c>
      <c r="L461" s="40">
        <f t="shared" si="35"/>
        <v>-0.91888836992059797</v>
      </c>
      <c r="M461" s="40">
        <f t="shared" si="36"/>
        <v>1.2371166121749825E-2</v>
      </c>
      <c r="O461" s="66"/>
      <c r="P461" s="66"/>
      <c r="Q461" s="66"/>
      <c r="R461" s="69"/>
      <c r="S461" s="69"/>
      <c r="T461" s="69"/>
      <c r="U461" s="69"/>
      <c r="V461" s="69"/>
      <c r="W461" s="66"/>
      <c r="X461" s="66"/>
      <c r="Y461" s="66"/>
    </row>
    <row r="462" spans="1:25" s="18" customFormat="1" x14ac:dyDescent="0.2">
      <c r="B462" s="51" t="s">
        <v>368</v>
      </c>
      <c r="C462" s="18" t="s">
        <v>369</v>
      </c>
      <c r="D462" s="19">
        <v>14000</v>
      </c>
      <c r="E462" s="19">
        <v>14000</v>
      </c>
      <c r="F462" s="19">
        <v>0</v>
      </c>
      <c r="G462" s="19">
        <v>0</v>
      </c>
      <c r="H462" s="19">
        <v>0</v>
      </c>
      <c r="I462" s="19">
        <f t="shared" si="32"/>
        <v>0</v>
      </c>
      <c r="J462" s="19">
        <f t="shared" si="33"/>
        <v>14000</v>
      </c>
      <c r="K462" s="40">
        <f t="shared" si="34"/>
        <v>1</v>
      </c>
      <c r="L462" s="40">
        <f t="shared" si="35"/>
        <v>-1</v>
      </c>
      <c r="M462" s="40">
        <f t="shared" si="36"/>
        <v>-1</v>
      </c>
      <c r="O462" s="66"/>
      <c r="P462" s="66"/>
      <c r="Q462" s="66"/>
      <c r="R462" s="69"/>
      <c r="S462" s="69"/>
      <c r="T462" s="69"/>
      <c r="U462" s="69"/>
      <c r="V462" s="69"/>
      <c r="W462" s="66"/>
      <c r="X462" s="66"/>
      <c r="Y462" s="66"/>
    </row>
    <row r="463" spans="1:25" s="18" customFormat="1" x14ac:dyDescent="0.2">
      <c r="B463" s="51" t="s">
        <v>39</v>
      </c>
      <c r="C463" s="18" t="s">
        <v>40</v>
      </c>
      <c r="D463" s="19">
        <v>64314</v>
      </c>
      <c r="E463" s="19">
        <v>64314</v>
      </c>
      <c r="F463" s="19">
        <v>1930.4099999999999</v>
      </c>
      <c r="G463" s="19">
        <v>74551.22</v>
      </c>
      <c r="H463" s="19">
        <v>0</v>
      </c>
      <c r="I463" s="19">
        <f t="shared" si="32"/>
        <v>74551.22</v>
      </c>
      <c r="J463" s="19">
        <f t="shared" si="33"/>
        <v>-10237.220000000001</v>
      </c>
      <c r="K463" s="40">
        <f t="shared" si="34"/>
        <v>-0.15917560717728646</v>
      </c>
      <c r="L463" s="40">
        <f t="shared" si="35"/>
        <v>-0.96998460677301979</v>
      </c>
      <c r="M463" s="40">
        <f t="shared" si="36"/>
        <v>0.15917560717728646</v>
      </c>
      <c r="O463" s="66"/>
      <c r="P463" s="66"/>
      <c r="Q463" s="66"/>
      <c r="R463" s="69"/>
      <c r="S463" s="69"/>
      <c r="T463" s="69"/>
      <c r="U463" s="69"/>
      <c r="V463" s="69"/>
      <c r="W463" s="66"/>
      <c r="X463" s="66"/>
      <c r="Y463" s="66"/>
    </row>
    <row r="464" spans="1:25" s="18" customFormat="1" x14ac:dyDescent="0.2">
      <c r="B464" s="51" t="s">
        <v>41</v>
      </c>
      <c r="C464" s="18" t="s">
        <v>42</v>
      </c>
      <c r="D464" s="19">
        <v>0</v>
      </c>
      <c r="E464" s="19">
        <v>0</v>
      </c>
      <c r="F464" s="19">
        <v>0</v>
      </c>
      <c r="G464" s="19">
        <v>70938</v>
      </c>
      <c r="H464" s="19">
        <v>0</v>
      </c>
      <c r="I464" s="19">
        <f t="shared" si="32"/>
        <v>70938</v>
      </c>
      <c r="J464" s="19">
        <f t="shared" si="33"/>
        <v>-70938</v>
      </c>
      <c r="K464" s="40" t="str">
        <f t="shared" si="34"/>
        <v>NA</v>
      </c>
      <c r="L464" s="40" t="str">
        <f t="shared" si="35"/>
        <v>NA</v>
      </c>
      <c r="M464" s="40" t="str">
        <f t="shared" si="36"/>
        <v>NA</v>
      </c>
      <c r="O464" s="66"/>
      <c r="P464" s="66"/>
      <c r="Q464" s="66"/>
      <c r="R464" s="69"/>
      <c r="S464" s="69"/>
      <c r="T464" s="69"/>
      <c r="U464" s="69"/>
      <c r="V464" s="69"/>
      <c r="W464" s="66"/>
      <c r="X464" s="66"/>
      <c r="Y464" s="66"/>
    </row>
    <row r="465" spans="1:25" s="18" customFormat="1" x14ac:dyDescent="0.2">
      <c r="B465" s="51" t="s">
        <v>53</v>
      </c>
      <c r="C465" s="18" t="s">
        <v>54</v>
      </c>
      <c r="D465" s="19">
        <v>0</v>
      </c>
      <c r="E465" s="19">
        <v>60000</v>
      </c>
      <c r="F465" s="19">
        <v>0</v>
      </c>
      <c r="G465" s="19">
        <v>37464</v>
      </c>
      <c r="H465" s="19">
        <v>0</v>
      </c>
      <c r="I465" s="19">
        <f t="shared" si="32"/>
        <v>37464</v>
      </c>
      <c r="J465" s="19">
        <f t="shared" si="33"/>
        <v>22536</v>
      </c>
      <c r="K465" s="40">
        <f t="shared" si="34"/>
        <v>0.37559999999999999</v>
      </c>
      <c r="L465" s="40">
        <f t="shared" si="35"/>
        <v>-1</v>
      </c>
      <c r="M465" s="40">
        <f t="shared" si="36"/>
        <v>-0.37559999999999999</v>
      </c>
      <c r="O465" s="66"/>
      <c r="P465" s="66"/>
      <c r="Q465" s="66"/>
      <c r="R465" s="69"/>
      <c r="S465" s="69"/>
      <c r="T465" s="69"/>
      <c r="U465" s="69"/>
      <c r="V465" s="69"/>
      <c r="W465" s="66"/>
      <c r="X465" s="66"/>
      <c r="Y465" s="66"/>
    </row>
    <row r="466" spans="1:25" s="18" customFormat="1" x14ac:dyDescent="0.2">
      <c r="B466" s="51" t="s">
        <v>65</v>
      </c>
      <c r="C466" s="18" t="s">
        <v>66</v>
      </c>
      <c r="D466" s="19"/>
      <c r="E466" s="19"/>
      <c r="F466" s="19">
        <v>0</v>
      </c>
      <c r="G466" s="19">
        <v>0</v>
      </c>
      <c r="H466" s="19">
        <v>0</v>
      </c>
      <c r="I466" s="19">
        <f t="shared" si="32"/>
        <v>0</v>
      </c>
      <c r="J466" s="19">
        <f t="shared" si="33"/>
        <v>0</v>
      </c>
      <c r="K466" s="40" t="str">
        <f t="shared" si="34"/>
        <v>NA</v>
      </c>
      <c r="L466" s="40" t="str">
        <f t="shared" si="35"/>
        <v>NA</v>
      </c>
      <c r="M466" s="40" t="str">
        <f t="shared" si="36"/>
        <v>NA</v>
      </c>
      <c r="O466" s="66"/>
      <c r="P466" s="66"/>
      <c r="Q466" s="66"/>
      <c r="R466" s="69"/>
      <c r="S466" s="69"/>
      <c r="T466" s="69"/>
      <c r="U466" s="69"/>
      <c r="V466" s="69"/>
      <c r="W466" s="66"/>
      <c r="X466" s="66"/>
      <c r="Y466" s="66"/>
    </row>
    <row r="467" spans="1:25" s="18" customFormat="1" x14ac:dyDescent="0.2">
      <c r="B467" s="51" t="s">
        <v>73</v>
      </c>
      <c r="C467" s="18" t="s">
        <v>74</v>
      </c>
      <c r="D467" s="19">
        <v>300000</v>
      </c>
      <c r="E467" s="19">
        <v>249174</v>
      </c>
      <c r="F467" s="19">
        <v>0</v>
      </c>
      <c r="G467" s="19">
        <v>0</v>
      </c>
      <c r="H467" s="19">
        <v>0</v>
      </c>
      <c r="I467" s="19">
        <f t="shared" si="32"/>
        <v>0</v>
      </c>
      <c r="J467" s="19">
        <f t="shared" si="33"/>
        <v>249174</v>
      </c>
      <c r="K467" s="40">
        <f t="shared" si="34"/>
        <v>1</v>
      </c>
      <c r="L467" s="40">
        <f t="shared" si="35"/>
        <v>-1</v>
      </c>
      <c r="M467" s="40">
        <f t="shared" si="36"/>
        <v>-1</v>
      </c>
      <c r="O467" s="66"/>
      <c r="P467" s="66"/>
      <c r="Q467" s="66"/>
      <c r="R467" s="69"/>
      <c r="S467" s="69"/>
      <c r="T467" s="69"/>
      <c r="U467" s="69"/>
      <c r="V467" s="69"/>
      <c r="W467" s="66"/>
      <c r="X467" s="66"/>
      <c r="Y467" s="66"/>
    </row>
    <row r="468" spans="1:25" s="18" customFormat="1" x14ac:dyDescent="0.2">
      <c r="A468" s="49" t="s">
        <v>131</v>
      </c>
      <c r="B468" s="52"/>
      <c r="C468" s="49"/>
      <c r="D468" s="24">
        <v>1258491.08</v>
      </c>
      <c r="E468" s="24">
        <v>1267665.08</v>
      </c>
      <c r="F468" s="24">
        <v>31553.68</v>
      </c>
      <c r="G468" s="24">
        <v>1207979.44</v>
      </c>
      <c r="H468" s="24">
        <v>0</v>
      </c>
      <c r="I468" s="24">
        <f t="shared" si="32"/>
        <v>1207979.44</v>
      </c>
      <c r="J468" s="24">
        <f t="shared" si="33"/>
        <v>59685.64000000013</v>
      </c>
      <c r="K468" s="44">
        <f t="shared" si="34"/>
        <v>4.708313019082306E-2</v>
      </c>
      <c r="L468" s="44">
        <f t="shared" si="35"/>
        <v>-0.97510881975229613</v>
      </c>
      <c r="M468" s="44">
        <f t="shared" si="36"/>
        <v>-4.708313019082306E-2</v>
      </c>
      <c r="O468" s="66"/>
      <c r="P468" s="66"/>
      <c r="Q468" s="66"/>
      <c r="R468" s="69"/>
      <c r="S468" s="69"/>
      <c r="T468" s="69"/>
      <c r="U468" s="69"/>
      <c r="V468" s="69"/>
      <c r="W468" s="66"/>
      <c r="X468" s="66"/>
      <c r="Y468" s="66"/>
    </row>
    <row r="469" spans="1:25" s="18" customFormat="1" x14ac:dyDescent="0.2">
      <c r="A469" s="18" t="s">
        <v>132</v>
      </c>
      <c r="B469" s="51" t="s">
        <v>368</v>
      </c>
      <c r="C469" s="18" t="s">
        <v>369</v>
      </c>
      <c r="D469" s="19">
        <v>335000</v>
      </c>
      <c r="E469" s="19">
        <v>335000</v>
      </c>
      <c r="F469" s="19">
        <v>0</v>
      </c>
      <c r="G469" s="19">
        <v>0</v>
      </c>
      <c r="H469" s="19">
        <v>0</v>
      </c>
      <c r="I469" s="19">
        <f t="shared" si="32"/>
        <v>0</v>
      </c>
      <c r="J469" s="19">
        <f t="shared" si="33"/>
        <v>335000</v>
      </c>
      <c r="K469" s="40">
        <f t="shared" si="34"/>
        <v>1</v>
      </c>
      <c r="L469" s="40">
        <f t="shared" si="35"/>
        <v>-1</v>
      </c>
      <c r="M469" s="40">
        <f t="shared" si="36"/>
        <v>-1</v>
      </c>
      <c r="O469" s="66"/>
      <c r="P469" s="66"/>
      <c r="Q469" s="66"/>
      <c r="R469" s="69"/>
      <c r="S469" s="69"/>
      <c r="T469" s="69"/>
      <c r="U469" s="69"/>
      <c r="V469" s="69"/>
      <c r="W469" s="66"/>
      <c r="X469" s="66"/>
      <c r="Y469" s="66"/>
    </row>
    <row r="470" spans="1:25" s="18" customFormat="1" x14ac:dyDescent="0.2">
      <c r="B470" s="51" t="s">
        <v>67</v>
      </c>
      <c r="C470" s="18" t="s">
        <v>68</v>
      </c>
      <c r="D470" s="19">
        <v>0</v>
      </c>
      <c r="E470" s="19">
        <v>0</v>
      </c>
      <c r="F470" s="19">
        <v>0</v>
      </c>
      <c r="G470" s="19">
        <v>0</v>
      </c>
      <c r="H470" s="19">
        <v>0</v>
      </c>
      <c r="I470" s="19">
        <f t="shared" si="32"/>
        <v>0</v>
      </c>
      <c r="J470" s="19">
        <f t="shared" si="33"/>
        <v>0</v>
      </c>
      <c r="K470" s="40" t="str">
        <f t="shared" si="34"/>
        <v>NA</v>
      </c>
      <c r="L470" s="40" t="str">
        <f t="shared" si="35"/>
        <v>NA</v>
      </c>
      <c r="M470" s="40" t="str">
        <f t="shared" si="36"/>
        <v>NA</v>
      </c>
      <c r="O470" s="66"/>
      <c r="P470" s="66"/>
      <c r="Q470" s="66"/>
      <c r="R470" s="69"/>
      <c r="S470" s="69"/>
      <c r="T470" s="69"/>
      <c r="U470" s="69"/>
      <c r="V470" s="69"/>
      <c r="W470" s="66"/>
      <c r="X470" s="66"/>
      <c r="Y470" s="66"/>
    </row>
    <row r="471" spans="1:25" s="18" customFormat="1" x14ac:dyDescent="0.2">
      <c r="A471" s="49" t="s">
        <v>133</v>
      </c>
      <c r="B471" s="52"/>
      <c r="C471" s="49"/>
      <c r="D471" s="24">
        <v>335000</v>
      </c>
      <c r="E471" s="24">
        <v>335000</v>
      </c>
      <c r="F471" s="24">
        <v>0</v>
      </c>
      <c r="G471" s="24">
        <v>0</v>
      </c>
      <c r="H471" s="24">
        <v>0</v>
      </c>
      <c r="I471" s="24">
        <f t="shared" si="32"/>
        <v>0</v>
      </c>
      <c r="J471" s="24">
        <f t="shared" si="33"/>
        <v>335000</v>
      </c>
      <c r="K471" s="44">
        <f t="shared" si="34"/>
        <v>1</v>
      </c>
      <c r="L471" s="44">
        <f t="shared" si="35"/>
        <v>-1</v>
      </c>
      <c r="M471" s="44">
        <f t="shared" si="36"/>
        <v>-1</v>
      </c>
      <c r="O471" s="66"/>
      <c r="P471" s="66"/>
      <c r="Q471" s="66"/>
      <c r="R471" s="69"/>
      <c r="S471" s="69"/>
      <c r="T471" s="69"/>
      <c r="U471" s="69"/>
      <c r="V471" s="69"/>
      <c r="W471" s="66"/>
      <c r="X471" s="66"/>
      <c r="Y471" s="66"/>
    </row>
    <row r="472" spans="1:25" s="18" customFormat="1" x14ac:dyDescent="0.2">
      <c r="A472" s="18" t="s">
        <v>190</v>
      </c>
      <c r="B472" s="51" t="s">
        <v>300</v>
      </c>
      <c r="C472" s="18" t="s">
        <v>301</v>
      </c>
      <c r="D472" s="19">
        <v>0</v>
      </c>
      <c r="E472" s="19">
        <v>0</v>
      </c>
      <c r="F472" s="19">
        <v>0</v>
      </c>
      <c r="G472" s="19">
        <v>0</v>
      </c>
      <c r="H472" s="19">
        <v>0</v>
      </c>
      <c r="I472" s="19">
        <f t="shared" si="32"/>
        <v>0</v>
      </c>
      <c r="J472" s="19">
        <f t="shared" si="33"/>
        <v>0</v>
      </c>
      <c r="K472" s="40" t="str">
        <f t="shared" si="34"/>
        <v>NA</v>
      </c>
      <c r="L472" s="40" t="str">
        <f t="shared" si="35"/>
        <v>NA</v>
      </c>
      <c r="M472" s="40" t="str">
        <f t="shared" si="36"/>
        <v>NA</v>
      </c>
      <c r="O472" s="66"/>
      <c r="P472" s="66"/>
      <c r="Q472" s="66"/>
      <c r="R472" s="69"/>
      <c r="S472" s="69"/>
      <c r="T472" s="69"/>
      <c r="U472" s="69"/>
      <c r="V472" s="69"/>
      <c r="W472" s="66"/>
      <c r="X472" s="66"/>
      <c r="Y472" s="66"/>
    </row>
    <row r="473" spans="1:25" s="18" customFormat="1" x14ac:dyDescent="0.2">
      <c r="B473" s="51" t="s">
        <v>29</v>
      </c>
      <c r="C473" s="18" t="s">
        <v>30</v>
      </c>
      <c r="D473" s="19">
        <v>0</v>
      </c>
      <c r="E473" s="19">
        <v>0</v>
      </c>
      <c r="F473" s="19">
        <v>0</v>
      </c>
      <c r="G473" s="19">
        <v>0</v>
      </c>
      <c r="H473" s="19">
        <v>0</v>
      </c>
      <c r="I473" s="19">
        <f t="shared" si="32"/>
        <v>0</v>
      </c>
      <c r="J473" s="19">
        <f t="shared" si="33"/>
        <v>0</v>
      </c>
      <c r="K473" s="40" t="str">
        <f t="shared" si="34"/>
        <v>NA</v>
      </c>
      <c r="L473" s="40" t="str">
        <f t="shared" si="35"/>
        <v>NA</v>
      </c>
      <c r="M473" s="40" t="str">
        <f t="shared" si="36"/>
        <v>NA</v>
      </c>
      <c r="O473" s="66"/>
      <c r="P473" s="66"/>
      <c r="Q473" s="66"/>
      <c r="R473" s="69"/>
      <c r="S473" s="69"/>
      <c r="T473" s="69"/>
      <c r="U473" s="69"/>
      <c r="V473" s="69"/>
      <c r="W473" s="66"/>
      <c r="X473" s="66"/>
      <c r="Y473" s="66"/>
    </row>
    <row r="474" spans="1:25" s="18" customFormat="1" x14ac:dyDescent="0.2">
      <c r="B474" s="51" t="s">
        <v>33</v>
      </c>
      <c r="C474" s="18" t="s">
        <v>34</v>
      </c>
      <c r="D474" s="19">
        <v>0</v>
      </c>
      <c r="E474" s="19">
        <v>0</v>
      </c>
      <c r="F474" s="19">
        <v>0</v>
      </c>
      <c r="G474" s="19">
        <v>0</v>
      </c>
      <c r="H474" s="19">
        <v>0</v>
      </c>
      <c r="I474" s="19">
        <f t="shared" si="32"/>
        <v>0</v>
      </c>
      <c r="J474" s="19">
        <f t="shared" si="33"/>
        <v>0</v>
      </c>
      <c r="K474" s="40" t="str">
        <f t="shared" si="34"/>
        <v>NA</v>
      </c>
      <c r="L474" s="40" t="str">
        <f t="shared" si="35"/>
        <v>NA</v>
      </c>
      <c r="M474" s="40" t="str">
        <f t="shared" si="36"/>
        <v>NA</v>
      </c>
      <c r="O474" s="66"/>
      <c r="P474" s="66"/>
      <c r="Q474" s="66"/>
      <c r="R474" s="69"/>
      <c r="S474" s="69"/>
      <c r="T474" s="69"/>
      <c r="U474" s="69"/>
      <c r="V474" s="69"/>
      <c r="W474" s="66"/>
      <c r="X474" s="66"/>
      <c r="Y474" s="66"/>
    </row>
    <row r="475" spans="1:25" s="18" customFormat="1" x14ac:dyDescent="0.2">
      <c r="B475" s="51" t="s">
        <v>39</v>
      </c>
      <c r="C475" s="18" t="s">
        <v>40</v>
      </c>
      <c r="D475" s="19">
        <v>0</v>
      </c>
      <c r="E475" s="19">
        <v>0</v>
      </c>
      <c r="F475" s="19">
        <v>0</v>
      </c>
      <c r="G475" s="19">
        <v>0</v>
      </c>
      <c r="H475" s="19">
        <v>0</v>
      </c>
      <c r="I475" s="19">
        <f t="shared" si="32"/>
        <v>0</v>
      </c>
      <c r="J475" s="19">
        <f t="shared" si="33"/>
        <v>0</v>
      </c>
      <c r="K475" s="40" t="str">
        <f t="shared" si="34"/>
        <v>NA</v>
      </c>
      <c r="L475" s="40" t="str">
        <f t="shared" si="35"/>
        <v>NA</v>
      </c>
      <c r="M475" s="40" t="str">
        <f t="shared" si="36"/>
        <v>NA</v>
      </c>
      <c r="O475" s="66"/>
      <c r="P475" s="66"/>
      <c r="Q475" s="66"/>
      <c r="R475" s="69"/>
      <c r="S475" s="69"/>
      <c r="T475" s="69"/>
      <c r="U475" s="69"/>
      <c r="V475" s="69"/>
      <c r="W475" s="66"/>
      <c r="X475" s="66"/>
      <c r="Y475" s="66"/>
    </row>
    <row r="476" spans="1:25" s="18" customFormat="1" x14ac:dyDescent="0.2">
      <c r="A476" s="49" t="s">
        <v>191</v>
      </c>
      <c r="B476" s="52"/>
      <c r="C476" s="49"/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f t="shared" si="32"/>
        <v>0</v>
      </c>
      <c r="J476" s="24">
        <f t="shared" si="33"/>
        <v>0</v>
      </c>
      <c r="K476" s="44" t="str">
        <f t="shared" si="34"/>
        <v>NA</v>
      </c>
      <c r="L476" s="44" t="str">
        <f t="shared" si="35"/>
        <v>NA</v>
      </c>
      <c r="M476" s="44" t="str">
        <f t="shared" si="36"/>
        <v>NA</v>
      </c>
      <c r="O476" s="66"/>
      <c r="P476" s="66"/>
      <c r="Q476" s="66"/>
      <c r="R476" s="69"/>
      <c r="S476" s="69"/>
      <c r="T476" s="69"/>
      <c r="U476" s="69"/>
      <c r="V476" s="69"/>
      <c r="W476" s="66"/>
      <c r="X476" s="66"/>
      <c r="Y476" s="66"/>
    </row>
    <row r="477" spans="1:25" s="18" customFormat="1" x14ac:dyDescent="0.2">
      <c r="A477" s="18" t="s">
        <v>192</v>
      </c>
      <c r="B477" s="51" t="s">
        <v>27</v>
      </c>
      <c r="C477" s="18" t="s">
        <v>28</v>
      </c>
      <c r="D477" s="19"/>
      <c r="E477" s="19"/>
      <c r="F477" s="19">
        <v>0</v>
      </c>
      <c r="G477" s="19">
        <v>0</v>
      </c>
      <c r="H477" s="19">
        <v>0</v>
      </c>
      <c r="I477" s="19">
        <f t="shared" si="32"/>
        <v>0</v>
      </c>
      <c r="J477" s="19">
        <f t="shared" si="33"/>
        <v>0</v>
      </c>
      <c r="K477" s="40" t="str">
        <f t="shared" si="34"/>
        <v>NA</v>
      </c>
      <c r="L477" s="40" t="str">
        <f t="shared" si="35"/>
        <v>NA</v>
      </c>
      <c r="M477" s="40" t="str">
        <f t="shared" si="36"/>
        <v>NA</v>
      </c>
      <c r="O477" s="66"/>
      <c r="P477" s="66"/>
      <c r="Q477" s="66"/>
      <c r="R477" s="69"/>
      <c r="S477" s="69"/>
      <c r="T477" s="69"/>
      <c r="U477" s="69"/>
      <c r="V477" s="69"/>
      <c r="W477" s="66"/>
      <c r="X477" s="66"/>
      <c r="Y477" s="66"/>
    </row>
    <row r="478" spans="1:25" s="18" customFormat="1" x14ac:dyDescent="0.2">
      <c r="B478" s="51" t="s">
        <v>31</v>
      </c>
      <c r="C478" s="18" t="s">
        <v>32</v>
      </c>
      <c r="D478" s="19"/>
      <c r="E478" s="19"/>
      <c r="F478" s="19">
        <v>0</v>
      </c>
      <c r="G478" s="19">
        <v>0</v>
      </c>
      <c r="H478" s="19">
        <v>0</v>
      </c>
      <c r="I478" s="19">
        <f t="shared" si="32"/>
        <v>0</v>
      </c>
      <c r="J478" s="19">
        <f t="shared" si="33"/>
        <v>0</v>
      </c>
      <c r="K478" s="40" t="str">
        <f t="shared" si="34"/>
        <v>NA</v>
      </c>
      <c r="L478" s="40" t="str">
        <f t="shared" si="35"/>
        <v>NA</v>
      </c>
      <c r="M478" s="40" t="str">
        <f t="shared" si="36"/>
        <v>NA</v>
      </c>
      <c r="O478" s="66"/>
      <c r="P478" s="66"/>
      <c r="Q478" s="66"/>
      <c r="R478" s="69"/>
      <c r="S478" s="69"/>
      <c r="T478" s="69"/>
      <c r="U478" s="69"/>
      <c r="V478" s="69"/>
      <c r="W478" s="66"/>
      <c r="X478" s="66"/>
      <c r="Y478" s="66"/>
    </row>
    <row r="479" spans="1:25" s="18" customFormat="1" x14ac:dyDescent="0.2">
      <c r="B479" s="51" t="s">
        <v>33</v>
      </c>
      <c r="C479" s="18" t="s">
        <v>34</v>
      </c>
      <c r="D479" s="19"/>
      <c r="E479" s="19"/>
      <c r="F479" s="19">
        <v>0</v>
      </c>
      <c r="G479" s="19">
        <v>0</v>
      </c>
      <c r="H479" s="19">
        <v>0</v>
      </c>
      <c r="I479" s="19">
        <f t="shared" si="32"/>
        <v>0</v>
      </c>
      <c r="J479" s="19">
        <f t="shared" si="33"/>
        <v>0</v>
      </c>
      <c r="K479" s="40" t="str">
        <f t="shared" si="34"/>
        <v>NA</v>
      </c>
      <c r="L479" s="40" t="str">
        <f t="shared" si="35"/>
        <v>NA</v>
      </c>
      <c r="M479" s="40" t="str">
        <f t="shared" si="36"/>
        <v>NA</v>
      </c>
      <c r="O479" s="66"/>
      <c r="P479" s="66"/>
      <c r="Q479" s="66"/>
      <c r="R479" s="69"/>
      <c r="S479" s="69"/>
      <c r="T479" s="69"/>
      <c r="U479" s="69"/>
      <c r="V479" s="69"/>
      <c r="W479" s="66"/>
      <c r="X479" s="66"/>
      <c r="Y479" s="66"/>
    </row>
    <row r="480" spans="1:25" s="18" customFormat="1" x14ac:dyDescent="0.2">
      <c r="B480" s="51" t="s">
        <v>39</v>
      </c>
      <c r="C480" s="18" t="s">
        <v>40</v>
      </c>
      <c r="D480" s="19"/>
      <c r="E480" s="19"/>
      <c r="F480" s="19">
        <v>0</v>
      </c>
      <c r="G480" s="19">
        <v>0</v>
      </c>
      <c r="H480" s="19">
        <v>0</v>
      </c>
      <c r="I480" s="19">
        <f t="shared" si="32"/>
        <v>0</v>
      </c>
      <c r="J480" s="19">
        <f t="shared" si="33"/>
        <v>0</v>
      </c>
      <c r="K480" s="40" t="str">
        <f t="shared" si="34"/>
        <v>NA</v>
      </c>
      <c r="L480" s="40" t="str">
        <f t="shared" si="35"/>
        <v>NA</v>
      </c>
      <c r="M480" s="40" t="str">
        <f t="shared" si="36"/>
        <v>NA</v>
      </c>
      <c r="O480" s="66"/>
      <c r="P480" s="66"/>
      <c r="Q480" s="66"/>
      <c r="R480" s="69"/>
      <c r="S480" s="69"/>
      <c r="T480" s="69"/>
      <c r="U480" s="69"/>
      <c r="V480" s="69"/>
      <c r="W480" s="66"/>
      <c r="X480" s="66"/>
      <c r="Y480" s="66"/>
    </row>
    <row r="481" spans="1:25" s="18" customFormat="1" x14ac:dyDescent="0.2">
      <c r="B481" s="51" t="s">
        <v>438</v>
      </c>
      <c r="C481" s="18" t="s">
        <v>439</v>
      </c>
      <c r="D481" s="19">
        <v>0</v>
      </c>
      <c r="E481" s="19">
        <v>0</v>
      </c>
      <c r="F481" s="19">
        <v>0</v>
      </c>
      <c r="G481" s="19">
        <v>0</v>
      </c>
      <c r="H481" s="19">
        <v>0</v>
      </c>
      <c r="I481" s="19">
        <f t="shared" si="32"/>
        <v>0</v>
      </c>
      <c r="J481" s="19">
        <f t="shared" si="33"/>
        <v>0</v>
      </c>
      <c r="K481" s="40" t="str">
        <f t="shared" si="34"/>
        <v>NA</v>
      </c>
      <c r="L481" s="40" t="str">
        <f t="shared" si="35"/>
        <v>NA</v>
      </c>
      <c r="M481" s="40" t="str">
        <f t="shared" si="36"/>
        <v>NA</v>
      </c>
      <c r="O481" s="66"/>
      <c r="P481" s="66"/>
      <c r="Q481" s="66"/>
      <c r="R481" s="69"/>
      <c r="S481" s="69"/>
      <c r="T481" s="69"/>
      <c r="U481" s="69"/>
      <c r="V481" s="69"/>
      <c r="W481" s="66"/>
      <c r="X481" s="66"/>
      <c r="Y481" s="66"/>
    </row>
    <row r="482" spans="1:25" s="18" customFormat="1" x14ac:dyDescent="0.2">
      <c r="B482" s="51" t="s">
        <v>430</v>
      </c>
      <c r="C482" s="18" t="s">
        <v>431</v>
      </c>
      <c r="D482" s="19">
        <v>0</v>
      </c>
      <c r="E482" s="19">
        <v>0</v>
      </c>
      <c r="F482" s="19">
        <v>0</v>
      </c>
      <c r="G482" s="19">
        <v>0</v>
      </c>
      <c r="H482" s="19">
        <v>0</v>
      </c>
      <c r="I482" s="19">
        <f t="shared" si="32"/>
        <v>0</v>
      </c>
      <c r="J482" s="19">
        <f t="shared" si="33"/>
        <v>0</v>
      </c>
      <c r="K482" s="40" t="str">
        <f t="shared" si="34"/>
        <v>NA</v>
      </c>
      <c r="L482" s="40" t="str">
        <f t="shared" si="35"/>
        <v>NA</v>
      </c>
      <c r="M482" s="40" t="str">
        <f t="shared" si="36"/>
        <v>NA</v>
      </c>
      <c r="O482" s="66"/>
      <c r="P482" s="66"/>
      <c r="Q482" s="66"/>
      <c r="R482" s="69"/>
      <c r="S482" s="69"/>
      <c r="T482" s="69"/>
      <c r="U482" s="69"/>
      <c r="V482" s="69"/>
      <c r="W482" s="66"/>
      <c r="X482" s="66"/>
      <c r="Y482" s="66"/>
    </row>
    <row r="483" spans="1:25" s="18" customFormat="1" x14ac:dyDescent="0.2">
      <c r="B483" s="51" t="s">
        <v>186</v>
      </c>
      <c r="C483" s="18" t="s">
        <v>187</v>
      </c>
      <c r="D483" s="19">
        <v>0</v>
      </c>
      <c r="E483" s="19">
        <v>0</v>
      </c>
      <c r="F483" s="19">
        <v>0</v>
      </c>
      <c r="G483" s="19">
        <v>0</v>
      </c>
      <c r="H483" s="19">
        <v>0</v>
      </c>
      <c r="I483" s="19">
        <f t="shared" ref="I483:I492" si="42">SUM(G483:H483)</f>
        <v>0</v>
      </c>
      <c r="J483" s="19">
        <f t="shared" ref="J483:J492" si="43">E483-I483</f>
        <v>0</v>
      </c>
      <c r="K483" s="40" t="str">
        <f t="shared" ref="K483:K492" si="44">IF(E483=0,"NA",J483/E483)</f>
        <v>NA</v>
      </c>
      <c r="L483" s="40" t="str">
        <f t="shared" ref="L483:L492" si="45">IF(E483=0,"NA",(  ( F483 - (E483/$L$6)) / (E483/$L$6)))</f>
        <v>NA</v>
      </c>
      <c r="M483" s="40" t="str">
        <f t="shared" ref="M483:M492" si="46">IF(E483=0,"NA",(  ( G483 - ($M$6*(E483/12))) / ($M$6*(E483/12))))</f>
        <v>NA</v>
      </c>
      <c r="O483" s="66"/>
      <c r="P483" s="66"/>
      <c r="Q483" s="66"/>
      <c r="R483" s="69"/>
      <c r="S483" s="69"/>
      <c r="T483" s="69"/>
      <c r="U483" s="69"/>
      <c r="V483" s="69"/>
      <c r="W483" s="66"/>
      <c r="X483" s="66"/>
      <c r="Y483" s="66"/>
    </row>
    <row r="484" spans="1:25" s="18" customFormat="1" x14ac:dyDescent="0.2">
      <c r="B484" s="51" t="s">
        <v>67</v>
      </c>
      <c r="C484" s="18" t="s">
        <v>68</v>
      </c>
      <c r="D484" s="19">
        <v>0</v>
      </c>
      <c r="E484" s="19">
        <v>0</v>
      </c>
      <c r="F484" s="19">
        <v>0</v>
      </c>
      <c r="G484" s="19">
        <v>0</v>
      </c>
      <c r="H484" s="19">
        <v>0</v>
      </c>
      <c r="I484" s="19">
        <f t="shared" si="42"/>
        <v>0</v>
      </c>
      <c r="J484" s="19">
        <f t="shared" si="43"/>
        <v>0</v>
      </c>
      <c r="K484" s="40" t="str">
        <f t="shared" si="44"/>
        <v>NA</v>
      </c>
      <c r="L484" s="40" t="str">
        <f t="shared" si="45"/>
        <v>NA</v>
      </c>
      <c r="M484" s="40" t="str">
        <f t="shared" si="46"/>
        <v>NA</v>
      </c>
      <c r="O484" s="66"/>
      <c r="P484" s="66"/>
      <c r="Q484" s="66"/>
      <c r="R484" s="69"/>
      <c r="S484" s="69"/>
      <c r="T484" s="69"/>
      <c r="U484" s="69"/>
      <c r="V484" s="69"/>
      <c r="W484" s="66"/>
      <c r="X484" s="66"/>
      <c r="Y484" s="66"/>
    </row>
    <row r="485" spans="1:25" s="18" customFormat="1" x14ac:dyDescent="0.2">
      <c r="A485" s="49" t="s">
        <v>193</v>
      </c>
      <c r="B485" s="52"/>
      <c r="C485" s="49"/>
      <c r="D485" s="24">
        <v>0</v>
      </c>
      <c r="E485" s="24">
        <v>0</v>
      </c>
      <c r="F485" s="24">
        <v>0</v>
      </c>
      <c r="G485" s="24">
        <v>0</v>
      </c>
      <c r="H485" s="24">
        <v>0</v>
      </c>
      <c r="I485" s="24">
        <f t="shared" si="42"/>
        <v>0</v>
      </c>
      <c r="J485" s="24">
        <f t="shared" si="43"/>
        <v>0</v>
      </c>
      <c r="K485" s="44" t="str">
        <f t="shared" si="44"/>
        <v>NA</v>
      </c>
      <c r="L485" s="44" t="str">
        <f t="shared" si="45"/>
        <v>NA</v>
      </c>
      <c r="M485" s="44" t="str">
        <f t="shared" si="46"/>
        <v>NA</v>
      </c>
      <c r="O485" s="66"/>
      <c r="P485" s="66"/>
      <c r="Q485" s="66"/>
      <c r="R485" s="69"/>
      <c r="S485" s="69"/>
      <c r="T485" s="69"/>
      <c r="U485" s="69"/>
      <c r="V485" s="69"/>
      <c r="W485" s="66"/>
      <c r="X485" s="66"/>
      <c r="Y485" s="66"/>
    </row>
    <row r="486" spans="1:25" s="18" customFormat="1" x14ac:dyDescent="0.2">
      <c r="A486" s="18" t="s">
        <v>134</v>
      </c>
      <c r="B486" s="51" t="s">
        <v>73</v>
      </c>
      <c r="C486" s="18" t="s">
        <v>74</v>
      </c>
      <c r="D486" s="19">
        <v>0</v>
      </c>
      <c r="E486" s="19">
        <v>0</v>
      </c>
      <c r="F486" s="19">
        <v>0</v>
      </c>
      <c r="G486" s="19">
        <v>0</v>
      </c>
      <c r="H486" s="19">
        <v>0</v>
      </c>
      <c r="I486" s="19">
        <f t="shared" si="42"/>
        <v>0</v>
      </c>
      <c r="J486" s="19">
        <f t="shared" si="43"/>
        <v>0</v>
      </c>
      <c r="K486" s="40" t="str">
        <f t="shared" si="44"/>
        <v>NA</v>
      </c>
      <c r="L486" s="40" t="str">
        <f t="shared" si="45"/>
        <v>NA</v>
      </c>
      <c r="M486" s="40" t="str">
        <f t="shared" si="46"/>
        <v>NA</v>
      </c>
      <c r="O486" s="66"/>
      <c r="P486" s="66"/>
      <c r="Q486" s="66"/>
      <c r="R486" s="69"/>
      <c r="S486" s="69"/>
      <c r="T486" s="69"/>
      <c r="U486" s="69"/>
      <c r="V486" s="69"/>
      <c r="W486" s="66"/>
      <c r="X486" s="66"/>
      <c r="Y486" s="66"/>
    </row>
    <row r="487" spans="1:25" s="18" customFormat="1" x14ac:dyDescent="0.2">
      <c r="B487" s="51" t="s">
        <v>135</v>
      </c>
      <c r="C487" s="18" t="s">
        <v>136</v>
      </c>
      <c r="D487" s="19">
        <v>1506787.08</v>
      </c>
      <c r="E487" s="19">
        <v>1506787.08</v>
      </c>
      <c r="F487" s="19">
        <v>0</v>
      </c>
      <c r="G487" s="19">
        <v>0</v>
      </c>
      <c r="H487" s="19">
        <v>0</v>
      </c>
      <c r="I487" s="19">
        <f t="shared" si="42"/>
        <v>0</v>
      </c>
      <c r="J487" s="19">
        <f t="shared" si="43"/>
        <v>1506787.08</v>
      </c>
      <c r="K487" s="40">
        <f t="shared" si="44"/>
        <v>1</v>
      </c>
      <c r="L487" s="40">
        <f t="shared" si="45"/>
        <v>-1</v>
      </c>
      <c r="M487" s="40">
        <f t="shared" si="46"/>
        <v>-1</v>
      </c>
      <c r="O487" s="66"/>
      <c r="P487" s="66"/>
      <c r="Q487" s="66"/>
      <c r="R487" s="69"/>
      <c r="S487" s="69"/>
      <c r="T487" s="69"/>
      <c r="U487" s="69"/>
      <c r="V487" s="69"/>
      <c r="W487" s="66"/>
      <c r="X487" s="66"/>
      <c r="Y487" s="66"/>
    </row>
    <row r="488" spans="1:25" s="18" customFormat="1" x14ac:dyDescent="0.2">
      <c r="B488" s="51" t="s">
        <v>125</v>
      </c>
      <c r="C488" s="18" t="s">
        <v>126</v>
      </c>
      <c r="D488" s="19">
        <v>0</v>
      </c>
      <c r="E488" s="19">
        <v>0</v>
      </c>
      <c r="F488" s="19">
        <v>0</v>
      </c>
      <c r="G488" s="19">
        <v>0</v>
      </c>
      <c r="H488" s="19">
        <v>0</v>
      </c>
      <c r="I488" s="19">
        <f t="shared" si="42"/>
        <v>0</v>
      </c>
      <c r="J488" s="19">
        <f t="shared" si="43"/>
        <v>0</v>
      </c>
      <c r="K488" s="40" t="str">
        <f t="shared" si="44"/>
        <v>NA</v>
      </c>
      <c r="L488" s="40" t="str">
        <f t="shared" si="45"/>
        <v>NA</v>
      </c>
      <c r="M488" s="40" t="str">
        <f t="shared" si="46"/>
        <v>NA</v>
      </c>
      <c r="O488" s="66"/>
      <c r="P488" s="66"/>
      <c r="Q488" s="66"/>
      <c r="R488" s="69"/>
      <c r="S488" s="69"/>
      <c r="T488" s="69"/>
      <c r="U488" s="69"/>
      <c r="V488" s="69"/>
      <c r="W488" s="66"/>
      <c r="X488" s="66"/>
      <c r="Y488" s="66"/>
    </row>
    <row r="489" spans="1:25" s="18" customFormat="1" x14ac:dyDescent="0.2">
      <c r="A489" s="49" t="s">
        <v>137</v>
      </c>
      <c r="B489" s="52"/>
      <c r="C489" s="49"/>
      <c r="D489" s="24">
        <v>1506787.08</v>
      </c>
      <c r="E489" s="24">
        <v>1506787.08</v>
      </c>
      <c r="F489" s="24">
        <v>0</v>
      </c>
      <c r="G489" s="24">
        <v>0</v>
      </c>
      <c r="H489" s="24">
        <v>0</v>
      </c>
      <c r="I489" s="24">
        <f t="shared" si="42"/>
        <v>0</v>
      </c>
      <c r="J489" s="24">
        <f t="shared" si="43"/>
        <v>1506787.08</v>
      </c>
      <c r="K489" s="44">
        <f t="shared" si="44"/>
        <v>1</v>
      </c>
      <c r="L489" s="44">
        <f t="shared" si="45"/>
        <v>-1</v>
      </c>
      <c r="M489" s="44">
        <f t="shared" si="46"/>
        <v>-1</v>
      </c>
      <c r="O489" s="66"/>
      <c r="P489" s="66"/>
      <c r="Q489" s="66"/>
      <c r="R489" s="69"/>
      <c r="S489" s="69"/>
      <c r="T489" s="69"/>
      <c r="U489" s="69"/>
      <c r="V489" s="69"/>
      <c r="W489" s="66"/>
      <c r="X489" s="66"/>
      <c r="Y489" s="66"/>
    </row>
    <row r="490" spans="1:25" s="18" customFormat="1" x14ac:dyDescent="0.2">
      <c r="A490" s="18" t="s">
        <v>138</v>
      </c>
      <c r="B490" s="51" t="s">
        <v>139</v>
      </c>
      <c r="C490" s="18" t="s">
        <v>140</v>
      </c>
      <c r="D490" s="19">
        <v>0</v>
      </c>
      <c r="E490" s="19">
        <v>0</v>
      </c>
      <c r="F490" s="19">
        <v>0</v>
      </c>
      <c r="G490" s="19">
        <v>0</v>
      </c>
      <c r="H490" s="19">
        <v>0</v>
      </c>
      <c r="I490" s="19">
        <f t="shared" si="42"/>
        <v>0</v>
      </c>
      <c r="J490" s="19">
        <f t="shared" si="43"/>
        <v>0</v>
      </c>
      <c r="K490" s="40" t="str">
        <f t="shared" si="44"/>
        <v>NA</v>
      </c>
      <c r="L490" s="40" t="str">
        <f t="shared" si="45"/>
        <v>NA</v>
      </c>
      <c r="M490" s="40" t="str">
        <f t="shared" si="46"/>
        <v>NA</v>
      </c>
      <c r="O490" s="66"/>
      <c r="P490" s="66"/>
      <c r="Q490" s="66"/>
      <c r="R490" s="69"/>
      <c r="S490" s="69"/>
      <c r="T490" s="69"/>
      <c r="U490" s="69"/>
      <c r="V490" s="69"/>
      <c r="W490" s="66"/>
      <c r="X490" s="66"/>
      <c r="Y490" s="66"/>
    </row>
    <row r="491" spans="1:25" s="18" customFormat="1" x14ac:dyDescent="0.2">
      <c r="B491" s="51" t="s">
        <v>194</v>
      </c>
      <c r="C491" s="18" t="s">
        <v>195</v>
      </c>
      <c r="D491" s="19">
        <v>0</v>
      </c>
      <c r="E491" s="19">
        <v>0</v>
      </c>
      <c r="F491" s="19">
        <v>0</v>
      </c>
      <c r="G491" s="19">
        <v>0</v>
      </c>
      <c r="H491" s="19">
        <v>0</v>
      </c>
      <c r="I491" s="19">
        <f t="shared" si="42"/>
        <v>0</v>
      </c>
      <c r="J491" s="19">
        <f t="shared" si="43"/>
        <v>0</v>
      </c>
      <c r="K491" s="40" t="str">
        <f t="shared" si="44"/>
        <v>NA</v>
      </c>
      <c r="L491" s="40" t="str">
        <f t="shared" si="45"/>
        <v>NA</v>
      </c>
      <c r="M491" s="40" t="str">
        <f t="shared" si="46"/>
        <v>NA</v>
      </c>
      <c r="O491" s="66"/>
      <c r="P491" s="66"/>
      <c r="Q491" s="66"/>
      <c r="R491" s="69"/>
      <c r="S491" s="69"/>
      <c r="T491" s="69"/>
      <c r="U491" s="69"/>
      <c r="V491" s="69"/>
      <c r="W491" s="66"/>
      <c r="X491" s="66"/>
      <c r="Y491" s="66"/>
    </row>
    <row r="492" spans="1:25" s="18" customFormat="1" x14ac:dyDescent="0.2">
      <c r="A492" s="49" t="s">
        <v>141</v>
      </c>
      <c r="B492" s="52"/>
      <c r="C492" s="49"/>
      <c r="D492" s="24">
        <v>0</v>
      </c>
      <c r="E492" s="24">
        <v>0</v>
      </c>
      <c r="F492" s="24">
        <v>0</v>
      </c>
      <c r="G492" s="24">
        <v>0</v>
      </c>
      <c r="H492" s="24">
        <v>0</v>
      </c>
      <c r="I492" s="24">
        <f t="shared" si="42"/>
        <v>0</v>
      </c>
      <c r="J492" s="24">
        <f t="shared" si="43"/>
        <v>0</v>
      </c>
      <c r="K492" s="44" t="str">
        <f t="shared" si="44"/>
        <v>NA</v>
      </c>
      <c r="L492" s="44" t="str">
        <f t="shared" si="45"/>
        <v>NA</v>
      </c>
      <c r="M492" s="44" t="str">
        <f t="shared" si="46"/>
        <v>NA</v>
      </c>
      <c r="O492" s="66"/>
      <c r="P492" s="66"/>
      <c r="Q492" s="66"/>
      <c r="R492" s="69"/>
      <c r="S492" s="69"/>
      <c r="T492" s="69"/>
      <c r="U492" s="69"/>
      <c r="V492" s="69"/>
      <c r="W492" s="66"/>
      <c r="X492" s="66"/>
      <c r="Y492" s="66"/>
    </row>
    <row r="493" spans="1:25" s="18" customFormat="1" x14ac:dyDescent="0.2">
      <c r="A493" s="26"/>
      <c r="B493" s="34"/>
      <c r="C493" s="26"/>
      <c r="D493" s="19"/>
      <c r="E493" s="19"/>
      <c r="F493" s="19"/>
      <c r="G493" s="19"/>
      <c r="H493" s="19"/>
      <c r="I493" s="19"/>
      <c r="J493" s="19"/>
      <c r="K493" s="40"/>
      <c r="L493" s="40"/>
      <c r="M493" s="40"/>
      <c r="O493" s="66"/>
      <c r="P493" s="66"/>
      <c r="Q493" s="66"/>
      <c r="R493" s="66"/>
      <c r="S493" s="66"/>
      <c r="T493" s="66"/>
      <c r="U493" s="66"/>
      <c r="V493" s="66"/>
      <c r="W493" s="65"/>
      <c r="X493" s="65"/>
      <c r="Y493" s="66"/>
    </row>
    <row r="494" spans="1:25" ht="15.75" x14ac:dyDescent="0.25">
      <c r="A494" s="28" t="s">
        <v>178</v>
      </c>
      <c r="B494" s="35"/>
      <c r="C494" s="28"/>
      <c r="D494" s="6">
        <f>+D100+D146+D181+D194+D217+D268+D285+D318+D384+D419+D456+D468+D471+D476+D485+D489+D492</f>
        <v>1196229680.3600001</v>
      </c>
      <c r="E494" s="6">
        <f t="shared" ref="E494:J494" si="47">+E100+E146+E181+E194+E217+E268+E285+E318+E384+E419+E456+E468+E471+E476+E485+E489+E492</f>
        <v>1198291400.2000003</v>
      </c>
      <c r="F494" s="6">
        <f t="shared" si="47"/>
        <v>104492888.31000003</v>
      </c>
      <c r="G494" s="6">
        <f t="shared" si="47"/>
        <v>1139032581.8400006</v>
      </c>
      <c r="H494" s="6">
        <f t="shared" si="47"/>
        <v>11529530.439999999</v>
      </c>
      <c r="I494" s="6">
        <f t="shared" si="47"/>
        <v>1150562112.2800007</v>
      </c>
      <c r="J494" s="6">
        <f t="shared" si="47"/>
        <v>47729287.919999927</v>
      </c>
      <c r="K494" s="41">
        <f>IF(E494=0,"NA",J494/E494)</f>
        <v>3.9831119468965302E-2</v>
      </c>
      <c r="L494" s="41">
        <f>IF(E494=0,"NA",(  ( F494 - (E494/$L$6)) / (E494/$L$6)))</f>
        <v>-0.91279843259113802</v>
      </c>
      <c r="M494" s="41">
        <f>IF(E494=0,"NA",(  ( G494 - ($M$6*(E494/12))) / ($M$6*(E494/12))))</f>
        <v>-4.9452761114791521E-2</v>
      </c>
    </row>
    <row r="496" spans="1:25" x14ac:dyDescent="0.2">
      <c r="B496" s="67" t="s">
        <v>432</v>
      </c>
      <c r="C496" s="68" t="s">
        <v>433</v>
      </c>
    </row>
    <row r="497" spans="2:27" x14ac:dyDescent="0.2">
      <c r="K497" s="15"/>
    </row>
    <row r="498" spans="2:27" x14ac:dyDescent="0.2">
      <c r="K498" s="15"/>
    </row>
    <row r="499" spans="2:27" x14ac:dyDescent="0.2">
      <c r="K499" s="11"/>
      <c r="L499" s="11"/>
      <c r="M499" s="11"/>
    </row>
    <row r="500" spans="2:27" x14ac:dyDescent="0.2">
      <c r="K500" s="15"/>
    </row>
    <row r="502" spans="2:27" x14ac:dyDescent="0.2">
      <c r="K502" s="15"/>
    </row>
    <row r="503" spans="2:27" x14ac:dyDescent="0.2">
      <c r="K503" s="15"/>
    </row>
    <row r="504" spans="2:27" x14ac:dyDescent="0.2">
      <c r="B504" s="27"/>
      <c r="C504" s="27"/>
      <c r="D504" s="36"/>
      <c r="E504" s="20"/>
      <c r="K504" s="15"/>
      <c r="L504" s="15"/>
      <c r="M504" s="15"/>
      <c r="N504" s="42"/>
      <c r="O504" s="42"/>
      <c r="P504" s="11"/>
      <c r="W504" s="66"/>
      <c r="X504" s="66"/>
      <c r="Z504" s="65"/>
      <c r="AA504" s="65"/>
    </row>
    <row r="505" spans="2:27" x14ac:dyDescent="0.2">
      <c r="B505" s="27"/>
      <c r="C505" s="27"/>
      <c r="D505" s="36"/>
      <c r="E505" s="20"/>
      <c r="K505" s="15"/>
      <c r="L505" s="15"/>
      <c r="M505" s="15"/>
      <c r="N505" s="42"/>
      <c r="O505" s="42"/>
      <c r="P505" s="11"/>
      <c r="W505" s="66"/>
      <c r="X505" s="66"/>
      <c r="Z505" s="65"/>
      <c r="AA505" s="65"/>
    </row>
    <row r="506" spans="2:27" x14ac:dyDescent="0.2">
      <c r="K506" s="15"/>
    </row>
    <row r="507" spans="2:27" x14ac:dyDescent="0.2">
      <c r="K507" s="15"/>
    </row>
    <row r="508" spans="2:27" x14ac:dyDescent="0.2">
      <c r="K508" s="15"/>
    </row>
  </sheetData>
  <autoFilter ref="A7:M494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2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6" bestFit="1" customWidth="1"/>
    <col min="2" max="2" width="8" style="34" customWidth="1"/>
    <col min="3" max="3" width="29.42578125" style="26" bestFit="1" customWidth="1"/>
    <col min="4" max="4" width="16.28515625" style="19" bestFit="1" customWidth="1"/>
    <col min="5" max="5" width="18" style="19" bestFit="1" customWidth="1"/>
    <col min="6" max="7" width="15.42578125" style="19" customWidth="1"/>
    <col min="8" max="8" width="15.85546875" style="19" customWidth="1"/>
    <col min="9" max="9" width="16.28515625" style="19" bestFit="1" customWidth="1"/>
    <col min="10" max="10" width="18" style="19" bestFit="1" customWidth="1"/>
    <col min="11" max="11" width="14" style="61" customWidth="1"/>
    <col min="12" max="12" width="10.85546875" style="40" customWidth="1"/>
    <col min="13" max="13" width="14.42578125" style="40" bestFit="1" customWidth="1"/>
    <col min="14" max="14" width="9.140625" style="18"/>
    <col min="15" max="15" width="31.140625" style="18" bestFit="1" customWidth="1"/>
    <col min="16" max="16" width="7" style="18" bestFit="1" customWidth="1"/>
    <col min="17" max="17" width="29.42578125" style="18" bestFit="1" customWidth="1"/>
    <col min="18" max="19" width="14" style="18" bestFit="1" customWidth="1"/>
    <col min="20" max="21" width="12.85546875" style="18" bestFit="1" customWidth="1"/>
    <col min="22" max="22" width="5" style="18" bestFit="1" customWidth="1"/>
    <col min="23" max="16384" width="9.140625" style="18"/>
  </cols>
  <sheetData>
    <row r="1" spans="1:22" s="1" customFormat="1" ht="1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O1" s="12"/>
      <c r="P1" s="12"/>
      <c r="Q1" s="12"/>
      <c r="R1" s="12"/>
      <c r="S1" s="12"/>
      <c r="T1" s="12"/>
      <c r="U1" s="12"/>
      <c r="V1" s="12"/>
    </row>
    <row r="2" spans="1:22" s="1" customFormat="1" ht="18.75" x14ac:dyDescent="0.3">
      <c r="A2" s="71" t="s">
        <v>318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O2" s="12"/>
      <c r="P2" s="12"/>
      <c r="Q2" s="12"/>
      <c r="R2" s="12"/>
      <c r="S2" s="12"/>
      <c r="T2" s="12"/>
      <c r="U2" s="12"/>
      <c r="V2" s="12"/>
    </row>
    <row r="3" spans="1:22" s="1" customFormat="1" ht="1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O3" s="12"/>
      <c r="P3" s="12"/>
      <c r="Q3" s="12"/>
      <c r="R3" s="12"/>
      <c r="S3" s="12"/>
      <c r="T3" s="12"/>
      <c r="U3" s="12"/>
      <c r="V3" s="12"/>
    </row>
    <row r="4" spans="1:22" s="1" customFormat="1" ht="15" x14ac:dyDescent="0.25">
      <c r="A4" s="72">
        <v>44742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O4" s="12"/>
      <c r="P4" s="12"/>
      <c r="Q4" s="12"/>
      <c r="R4" s="12"/>
      <c r="S4" s="12"/>
      <c r="T4" s="12"/>
      <c r="U4" s="12"/>
      <c r="V4" s="12"/>
    </row>
    <row r="5" spans="1:22" s="1" customFormat="1" ht="15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O5" s="12"/>
      <c r="P5" s="12"/>
      <c r="Q5" s="12"/>
      <c r="R5" s="12"/>
      <c r="S5" s="12"/>
      <c r="T5" s="12"/>
      <c r="U5" s="12"/>
      <c r="V5" s="12"/>
    </row>
    <row r="6" spans="1:22" s="1" customFormat="1" ht="15.75" thickBot="1" x14ac:dyDescent="0.3">
      <c r="A6" s="29"/>
      <c r="B6" s="30"/>
      <c r="C6" s="25"/>
      <c r="D6" s="3"/>
      <c r="E6" s="3"/>
      <c r="F6" s="3"/>
      <c r="G6" s="3"/>
      <c r="H6" s="3"/>
      <c r="I6" s="3"/>
      <c r="J6" s="3"/>
      <c r="K6" s="9"/>
      <c r="L6" s="46">
        <f>'GENERAL FUND'!L6</f>
        <v>1</v>
      </c>
      <c r="M6" s="46">
        <f>'GENERAL FUND'!M6</f>
        <v>12</v>
      </c>
      <c r="O6" s="12"/>
      <c r="P6" s="12"/>
      <c r="Q6" s="12"/>
      <c r="R6" s="12"/>
      <c r="S6" s="12"/>
      <c r="T6" s="12"/>
      <c r="U6" s="12"/>
      <c r="V6" s="12"/>
    </row>
    <row r="7" spans="1:22" s="2" customFormat="1" ht="45.75" thickBot="1" x14ac:dyDescent="0.25">
      <c r="A7" s="31" t="s">
        <v>234</v>
      </c>
      <c r="B7" s="32" t="s">
        <v>9</v>
      </c>
      <c r="C7" s="32" t="s">
        <v>10</v>
      </c>
      <c r="D7" s="4" t="s">
        <v>348</v>
      </c>
      <c r="E7" s="4" t="s">
        <v>349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10" t="s">
        <v>8</v>
      </c>
      <c r="L7" s="39" t="s">
        <v>226</v>
      </c>
      <c r="M7" s="39" t="s">
        <v>227</v>
      </c>
      <c r="O7" s="13"/>
      <c r="P7" s="13"/>
      <c r="Q7" s="13"/>
      <c r="R7" s="13"/>
      <c r="S7" s="13"/>
      <c r="T7" s="13"/>
      <c r="U7" s="13"/>
      <c r="V7" s="13"/>
    </row>
    <row r="8" spans="1:22" x14ac:dyDescent="0.2">
      <c r="A8" s="18" t="s">
        <v>142</v>
      </c>
      <c r="B8" s="51" t="s">
        <v>143</v>
      </c>
      <c r="C8" s="18" t="s">
        <v>144</v>
      </c>
      <c r="D8" s="19">
        <v>38750</v>
      </c>
      <c r="E8" s="19">
        <v>116859.57</v>
      </c>
      <c r="F8" s="19">
        <v>63000</v>
      </c>
      <c r="G8" s="19">
        <v>111109.57</v>
      </c>
      <c r="H8" s="19">
        <v>0</v>
      </c>
      <c r="I8" s="19">
        <f t="shared" ref="I8:I24" si="0">SUM(G8:H8)</f>
        <v>111109.57</v>
      </c>
      <c r="J8" s="19">
        <f t="shared" ref="J8:J24" si="1">E8-I8</f>
        <v>5750</v>
      </c>
      <c r="K8" s="40">
        <f>IF(E8=0,"NA",J8/E8)</f>
        <v>4.9204356990189164E-2</v>
      </c>
      <c r="L8" s="40">
        <f>IF(E8=0,"NA",(  ( F8 - (E8/$L$6)) / (E8/$L$6)))</f>
        <v>-0.46089139297705789</v>
      </c>
      <c r="M8" s="40">
        <f>IF(E8=0,"NA",(  ( G8 - ($M$6*(E8/12))) / ($M$6*(E8/12))))</f>
        <v>-4.9204356990189164E-2</v>
      </c>
      <c r="R8" s="26"/>
      <c r="S8" s="26"/>
      <c r="T8" s="26"/>
      <c r="U8" s="26"/>
      <c r="V8" s="26"/>
    </row>
    <row r="9" spans="1:22" x14ac:dyDescent="0.2">
      <c r="A9" s="18"/>
      <c r="B9" s="51" t="s">
        <v>243</v>
      </c>
      <c r="C9" s="18" t="s">
        <v>244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f t="shared" si="0"/>
        <v>0</v>
      </c>
      <c r="J9" s="19">
        <f t="shared" si="1"/>
        <v>0</v>
      </c>
      <c r="K9" s="40" t="str">
        <f t="shared" ref="K9:K24" si="2">IF(E9=0,"NA",J9/E9)</f>
        <v>NA</v>
      </c>
      <c r="L9" s="40" t="str">
        <f t="shared" ref="L9:L24" si="3">IF(E9=0,"NA",(  ( F9 - (E9/$L$6)) / (E9/$L$6)))</f>
        <v>NA</v>
      </c>
      <c r="M9" s="40" t="str">
        <f t="shared" ref="M9:M24" si="4">IF(E9=0,"NA",(  ( G9 - ($M$6*(E9/12))) / ($M$6*(E9/12))))</f>
        <v>NA</v>
      </c>
      <c r="R9" s="26"/>
      <c r="S9" s="26"/>
      <c r="T9" s="26"/>
      <c r="U9" s="26"/>
      <c r="V9" s="26"/>
    </row>
    <row r="10" spans="1:22" x14ac:dyDescent="0.2">
      <c r="A10" s="18"/>
      <c r="B10" s="51" t="s">
        <v>145</v>
      </c>
      <c r="C10" s="18" t="s">
        <v>146</v>
      </c>
      <c r="D10" s="19">
        <v>5650</v>
      </c>
      <c r="E10" s="19">
        <v>5650</v>
      </c>
      <c r="F10" s="19">
        <v>0</v>
      </c>
      <c r="G10" s="19">
        <v>0</v>
      </c>
      <c r="H10" s="19">
        <v>0</v>
      </c>
      <c r="I10" s="19">
        <f t="shared" si="0"/>
        <v>0</v>
      </c>
      <c r="J10" s="19">
        <f t="shared" si="1"/>
        <v>5650</v>
      </c>
      <c r="K10" s="40">
        <f t="shared" si="2"/>
        <v>1</v>
      </c>
      <c r="L10" s="40">
        <f t="shared" si="3"/>
        <v>-1</v>
      </c>
      <c r="M10" s="40">
        <f t="shared" si="4"/>
        <v>-1</v>
      </c>
      <c r="R10" s="26"/>
      <c r="S10" s="26"/>
      <c r="T10" s="26"/>
      <c r="U10" s="26"/>
      <c r="V10" s="26"/>
    </row>
    <row r="11" spans="1:22" x14ac:dyDescent="0.2">
      <c r="A11" s="18"/>
      <c r="B11" s="51" t="s">
        <v>245</v>
      </c>
      <c r="C11" s="18" t="s">
        <v>246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f t="shared" si="0"/>
        <v>0</v>
      </c>
      <c r="J11" s="19">
        <f t="shared" si="1"/>
        <v>0</v>
      </c>
      <c r="K11" s="40" t="str">
        <f t="shared" si="2"/>
        <v>NA</v>
      </c>
      <c r="L11" s="40" t="str">
        <f t="shared" si="3"/>
        <v>NA</v>
      </c>
      <c r="M11" s="40" t="str">
        <f t="shared" si="4"/>
        <v>NA</v>
      </c>
      <c r="R11" s="26"/>
      <c r="S11" s="26"/>
      <c r="T11" s="26"/>
      <c r="U11" s="26"/>
      <c r="V11" s="26"/>
    </row>
    <row r="12" spans="1:22" x14ac:dyDescent="0.2">
      <c r="A12" s="18"/>
      <c r="B12" s="51" t="s">
        <v>147</v>
      </c>
      <c r="C12" s="18" t="s">
        <v>148</v>
      </c>
      <c r="D12" s="19">
        <v>900</v>
      </c>
      <c r="E12" s="19">
        <v>900</v>
      </c>
      <c r="F12" s="19">
        <v>0</v>
      </c>
      <c r="G12" s="19">
        <v>0</v>
      </c>
      <c r="H12" s="19">
        <v>0</v>
      </c>
      <c r="I12" s="19">
        <f t="shared" si="0"/>
        <v>0</v>
      </c>
      <c r="J12" s="19">
        <f t="shared" si="1"/>
        <v>900</v>
      </c>
      <c r="K12" s="40">
        <f t="shared" si="2"/>
        <v>1</v>
      </c>
      <c r="L12" s="40">
        <f t="shared" si="3"/>
        <v>-1</v>
      </c>
      <c r="M12" s="40">
        <f t="shared" si="4"/>
        <v>-1</v>
      </c>
      <c r="R12" s="26"/>
      <c r="S12" s="26"/>
      <c r="T12" s="26"/>
      <c r="U12" s="26"/>
      <c r="V12" s="26"/>
    </row>
    <row r="13" spans="1:22" x14ac:dyDescent="0.2">
      <c r="A13" s="18"/>
      <c r="B13" s="51" t="s">
        <v>149</v>
      </c>
      <c r="C13" s="18" t="s">
        <v>150</v>
      </c>
      <c r="D13" s="19">
        <v>32020613</v>
      </c>
      <c r="E13" s="19">
        <v>32335154.219999999</v>
      </c>
      <c r="F13" s="19">
        <v>2763066.4400000004</v>
      </c>
      <c r="G13" s="19">
        <v>34206415.56000001</v>
      </c>
      <c r="H13" s="19">
        <v>0</v>
      </c>
      <c r="I13" s="19">
        <f t="shared" si="0"/>
        <v>34206415.56000001</v>
      </c>
      <c r="J13" s="19">
        <f t="shared" si="1"/>
        <v>-1871261.340000011</v>
      </c>
      <c r="K13" s="40">
        <f t="shared" si="2"/>
        <v>-5.7870803004941136E-2</v>
      </c>
      <c r="L13" s="40">
        <f t="shared" si="3"/>
        <v>-0.91454914916437957</v>
      </c>
      <c r="M13" s="40">
        <f t="shared" si="4"/>
        <v>5.7870803004941136E-2</v>
      </c>
      <c r="R13" s="26"/>
      <c r="S13" s="26"/>
      <c r="T13" s="26"/>
      <c r="U13" s="26"/>
      <c r="V13" s="26"/>
    </row>
    <row r="14" spans="1:22" x14ac:dyDescent="0.2">
      <c r="A14" s="18"/>
      <c r="B14" s="51" t="s">
        <v>151</v>
      </c>
      <c r="C14" s="18" t="s">
        <v>152</v>
      </c>
      <c r="D14" s="19">
        <v>188346</v>
      </c>
      <c r="E14" s="19">
        <v>188346</v>
      </c>
      <c r="F14" s="19">
        <v>90564.159999999989</v>
      </c>
      <c r="G14" s="19">
        <v>521134.67999999993</v>
      </c>
      <c r="H14" s="19">
        <v>0</v>
      </c>
      <c r="I14" s="19">
        <f t="shared" si="0"/>
        <v>521134.67999999993</v>
      </c>
      <c r="J14" s="19">
        <f t="shared" si="1"/>
        <v>-332788.67999999993</v>
      </c>
      <c r="K14" s="40">
        <f t="shared" si="2"/>
        <v>-1.7669007040234459</v>
      </c>
      <c r="L14" s="40">
        <f t="shared" si="3"/>
        <v>-0.51916069361706652</v>
      </c>
      <c r="M14" s="40">
        <f t="shared" si="4"/>
        <v>1.7669007040234459</v>
      </c>
      <c r="R14" s="26"/>
      <c r="S14" s="26"/>
      <c r="T14" s="26"/>
      <c r="U14" s="26"/>
      <c r="V14" s="26"/>
    </row>
    <row r="15" spans="1:22" x14ac:dyDescent="0.2">
      <c r="A15" s="18"/>
      <c r="B15" s="51" t="s">
        <v>501</v>
      </c>
      <c r="C15" s="18" t="s">
        <v>502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f t="shared" si="0"/>
        <v>0</v>
      </c>
      <c r="J15" s="19">
        <f t="shared" si="1"/>
        <v>0</v>
      </c>
      <c r="K15" s="40" t="str">
        <f t="shared" si="2"/>
        <v>NA</v>
      </c>
      <c r="L15" s="40" t="str">
        <f t="shared" si="3"/>
        <v>NA</v>
      </c>
      <c r="M15" s="40" t="str">
        <f t="shared" si="4"/>
        <v>NA</v>
      </c>
      <c r="R15" s="26"/>
      <c r="S15" s="26"/>
      <c r="T15" s="26"/>
      <c r="U15" s="26"/>
      <c r="V15" s="26"/>
    </row>
    <row r="16" spans="1:22" x14ac:dyDescent="0.2">
      <c r="A16" s="18"/>
      <c r="B16" s="51" t="s">
        <v>503</v>
      </c>
      <c r="C16" s="18" t="s">
        <v>504</v>
      </c>
      <c r="F16" s="19">
        <v>0</v>
      </c>
      <c r="G16" s="19">
        <v>0</v>
      </c>
      <c r="H16" s="19">
        <v>0</v>
      </c>
      <c r="I16" s="19">
        <f t="shared" si="0"/>
        <v>0</v>
      </c>
      <c r="J16" s="19">
        <f t="shared" si="1"/>
        <v>0</v>
      </c>
      <c r="K16" s="40" t="str">
        <f t="shared" si="2"/>
        <v>NA</v>
      </c>
      <c r="L16" s="40" t="str">
        <f t="shared" si="3"/>
        <v>NA</v>
      </c>
      <c r="M16" s="40" t="str">
        <f t="shared" si="4"/>
        <v>NA</v>
      </c>
      <c r="R16" s="26"/>
      <c r="S16" s="26"/>
      <c r="T16" s="26"/>
      <c r="U16" s="26"/>
      <c r="V16" s="26"/>
    </row>
    <row r="17" spans="1:22" x14ac:dyDescent="0.2">
      <c r="A17" s="18"/>
      <c r="B17" s="51" t="s">
        <v>505</v>
      </c>
      <c r="C17" s="18" t="s">
        <v>506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f t="shared" si="0"/>
        <v>0</v>
      </c>
      <c r="J17" s="19">
        <f t="shared" si="1"/>
        <v>0</v>
      </c>
      <c r="K17" s="40" t="str">
        <f t="shared" si="2"/>
        <v>NA</v>
      </c>
      <c r="L17" s="40" t="str">
        <f t="shared" si="3"/>
        <v>NA</v>
      </c>
      <c r="M17" s="40" t="str">
        <f t="shared" si="4"/>
        <v>NA</v>
      </c>
      <c r="R17" s="26"/>
      <c r="S17" s="26"/>
      <c r="T17" s="26"/>
      <c r="U17" s="26"/>
      <c r="V17" s="26"/>
    </row>
    <row r="18" spans="1:22" x14ac:dyDescent="0.2">
      <c r="A18" s="18"/>
      <c r="B18" s="51" t="s">
        <v>507</v>
      </c>
      <c r="C18" s="18" t="s">
        <v>508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f t="shared" si="0"/>
        <v>0</v>
      </c>
      <c r="J18" s="19">
        <f t="shared" si="1"/>
        <v>0</v>
      </c>
      <c r="K18" s="40" t="str">
        <f t="shared" si="2"/>
        <v>NA</v>
      </c>
      <c r="L18" s="40" t="str">
        <f t="shared" si="3"/>
        <v>NA</v>
      </c>
      <c r="M18" s="40" t="str">
        <f t="shared" si="4"/>
        <v>NA</v>
      </c>
      <c r="R18" s="26"/>
      <c r="S18" s="26"/>
      <c r="T18" s="26"/>
      <c r="U18" s="26"/>
      <c r="V18" s="26"/>
    </row>
    <row r="19" spans="1:22" x14ac:dyDescent="0.2">
      <c r="A19" s="18"/>
      <c r="B19" s="51" t="s">
        <v>509</v>
      </c>
      <c r="C19" s="18" t="s">
        <v>510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f t="shared" si="0"/>
        <v>0</v>
      </c>
      <c r="J19" s="19">
        <f t="shared" si="1"/>
        <v>0</v>
      </c>
      <c r="K19" s="40" t="str">
        <f t="shared" si="2"/>
        <v>NA</v>
      </c>
      <c r="L19" s="40" t="str">
        <f t="shared" si="3"/>
        <v>NA</v>
      </c>
      <c r="M19" s="40" t="str">
        <f t="shared" si="4"/>
        <v>NA</v>
      </c>
      <c r="R19" s="26"/>
      <c r="S19" s="26"/>
      <c r="T19" s="26"/>
      <c r="U19" s="26"/>
      <c r="V19" s="26"/>
    </row>
    <row r="20" spans="1:22" x14ac:dyDescent="0.2">
      <c r="A20" s="18"/>
      <c r="B20" s="51" t="s">
        <v>511</v>
      </c>
      <c r="C20" s="18" t="s">
        <v>512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f t="shared" si="0"/>
        <v>0</v>
      </c>
      <c r="J20" s="19">
        <f t="shared" si="1"/>
        <v>0</v>
      </c>
      <c r="K20" s="40" t="str">
        <f t="shared" si="2"/>
        <v>NA</v>
      </c>
      <c r="L20" s="40" t="str">
        <f t="shared" si="3"/>
        <v>NA</v>
      </c>
      <c r="M20" s="40" t="str">
        <f t="shared" si="4"/>
        <v>NA</v>
      </c>
      <c r="R20" s="26"/>
      <c r="S20" s="26"/>
      <c r="T20" s="26"/>
      <c r="U20" s="26"/>
      <c r="V20" s="26"/>
    </row>
    <row r="21" spans="1:22" x14ac:dyDescent="0.2">
      <c r="A21" s="18"/>
      <c r="B21" s="51" t="s">
        <v>513</v>
      </c>
      <c r="C21" s="18" t="s">
        <v>514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f t="shared" si="0"/>
        <v>0</v>
      </c>
      <c r="J21" s="19">
        <f t="shared" si="1"/>
        <v>0</v>
      </c>
      <c r="K21" s="40" t="str">
        <f t="shared" si="2"/>
        <v>NA</v>
      </c>
      <c r="L21" s="40" t="str">
        <f t="shared" si="3"/>
        <v>NA</v>
      </c>
      <c r="M21" s="40" t="str">
        <f t="shared" si="4"/>
        <v>NA</v>
      </c>
      <c r="R21" s="26"/>
      <c r="S21" s="26"/>
      <c r="T21" s="26"/>
      <c r="U21" s="26"/>
      <c r="V21" s="26"/>
    </row>
    <row r="22" spans="1:22" x14ac:dyDescent="0.2">
      <c r="A22" s="18"/>
      <c r="B22" s="51" t="s">
        <v>515</v>
      </c>
      <c r="C22" s="18" t="s">
        <v>516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si="0"/>
        <v>0</v>
      </c>
      <c r="J22" s="19">
        <f t="shared" si="1"/>
        <v>0</v>
      </c>
      <c r="K22" s="40" t="str">
        <f t="shared" si="2"/>
        <v>NA</v>
      </c>
      <c r="L22" s="40" t="str">
        <f t="shared" si="3"/>
        <v>NA</v>
      </c>
      <c r="M22" s="40" t="str">
        <f t="shared" si="4"/>
        <v>NA</v>
      </c>
      <c r="R22" s="26"/>
      <c r="S22" s="26"/>
      <c r="T22" s="26"/>
      <c r="U22" s="26"/>
      <c r="V22" s="26"/>
    </row>
    <row r="23" spans="1:22" x14ac:dyDescent="0.2">
      <c r="A23" s="18"/>
      <c r="B23" s="51" t="s">
        <v>517</v>
      </c>
      <c r="C23" s="18" t="s">
        <v>518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f t="shared" si="0"/>
        <v>0</v>
      </c>
      <c r="J23" s="19">
        <f t="shared" si="1"/>
        <v>0</v>
      </c>
      <c r="K23" s="40" t="str">
        <f t="shared" si="2"/>
        <v>NA</v>
      </c>
      <c r="L23" s="40" t="str">
        <f t="shared" si="3"/>
        <v>NA</v>
      </c>
      <c r="M23" s="40" t="str">
        <f t="shared" si="4"/>
        <v>NA</v>
      </c>
      <c r="R23" s="26"/>
      <c r="S23" s="26"/>
      <c r="T23" s="26"/>
      <c r="U23" s="26"/>
      <c r="V23" s="26"/>
    </row>
    <row r="24" spans="1:22" x14ac:dyDescent="0.2">
      <c r="A24" s="18"/>
      <c r="B24" s="51" t="s">
        <v>519</v>
      </c>
      <c r="C24" s="18" t="s">
        <v>520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f t="shared" si="0"/>
        <v>0</v>
      </c>
      <c r="J24" s="19">
        <f t="shared" si="1"/>
        <v>0</v>
      </c>
      <c r="K24" s="40" t="str">
        <f t="shared" si="2"/>
        <v>NA</v>
      </c>
      <c r="L24" s="40" t="str">
        <f t="shared" si="3"/>
        <v>NA</v>
      </c>
      <c r="M24" s="40" t="str">
        <f t="shared" si="4"/>
        <v>NA</v>
      </c>
      <c r="R24" s="26"/>
      <c r="S24" s="26"/>
      <c r="T24" s="26"/>
      <c r="U24" s="26"/>
      <c r="V24" s="26"/>
    </row>
    <row r="25" spans="1:22" x14ac:dyDescent="0.2">
      <c r="A25" s="49" t="s">
        <v>153</v>
      </c>
      <c r="B25" s="52"/>
      <c r="C25" s="49"/>
      <c r="D25" s="24">
        <v>32254259</v>
      </c>
      <c r="E25" s="24">
        <v>32646909.789999999</v>
      </c>
      <c r="F25" s="24">
        <v>2916630.6000000006</v>
      </c>
      <c r="G25" s="24">
        <v>34838659.81000001</v>
      </c>
      <c r="H25" s="24">
        <v>0</v>
      </c>
      <c r="I25" s="24">
        <f t="shared" ref="I25" si="5">SUM(G25:H25)</f>
        <v>34838659.81000001</v>
      </c>
      <c r="J25" s="24">
        <f t="shared" ref="J25" si="6">E25-I25</f>
        <v>-2191750.0200000107</v>
      </c>
      <c r="K25" s="44">
        <f t="shared" ref="K25" si="7">IF(E25=0,"NA",J25/E25)</f>
        <v>-6.7134991767930224E-2</v>
      </c>
      <c r="L25" s="44">
        <f t="shared" ref="L25" si="8">IF(E25=0,"NA",(  ( F25 - (E25/$L$6)) / (E25/$L$6)))</f>
        <v>-0.91066135757530753</v>
      </c>
      <c r="M25" s="44">
        <f t="shared" ref="M25" si="9">IF(E25=0,"NA",(  ( G25 - ($M$6*(E25/12))) / ($M$6*(E25/12))))</f>
        <v>6.7134991767930224E-2</v>
      </c>
      <c r="R25" s="26"/>
      <c r="S25" s="26"/>
      <c r="T25" s="26"/>
      <c r="U25" s="26"/>
      <c r="V25" s="26"/>
    </row>
    <row r="26" spans="1:22" x14ac:dyDescent="0.2">
      <c r="A26" s="18" t="s">
        <v>154</v>
      </c>
      <c r="B26" s="51" t="s">
        <v>155</v>
      </c>
      <c r="C26" s="18" t="s">
        <v>156</v>
      </c>
      <c r="D26" s="19">
        <v>0</v>
      </c>
      <c r="E26" s="19">
        <v>0</v>
      </c>
      <c r="F26" s="19">
        <v>251.71</v>
      </c>
      <c r="G26" s="19">
        <v>669.91</v>
      </c>
      <c r="H26" s="19">
        <v>0</v>
      </c>
      <c r="I26" s="19">
        <f t="shared" ref="I26:I36" si="10">SUM(G26:H26)</f>
        <v>669.91</v>
      </c>
      <c r="J26" s="19">
        <f t="shared" ref="J26:J36" si="11">E26-I26</f>
        <v>-669.91</v>
      </c>
      <c r="K26" s="40" t="str">
        <f t="shared" ref="K26:K36" si="12">IF(E26=0,"NA",J26/E26)</f>
        <v>NA</v>
      </c>
      <c r="L26" s="40" t="str">
        <f t="shared" ref="L26:L36" si="13">IF(E26=0,"NA",(  ( F26 - (E26/$L$6)) / (E26/$L$6)))</f>
        <v>NA</v>
      </c>
      <c r="M26" s="40" t="str">
        <f t="shared" ref="M26:M36" si="14">IF(E26=0,"NA",(  ( G26 - ($M$6*(E26/12))) / ($M$6*(E26/12))))</f>
        <v>NA</v>
      </c>
      <c r="R26" s="26"/>
      <c r="S26" s="26"/>
      <c r="T26" s="26"/>
      <c r="U26" s="26"/>
      <c r="V26" s="26"/>
    </row>
    <row r="27" spans="1:22" x14ac:dyDescent="0.2">
      <c r="A27" s="49" t="s">
        <v>157</v>
      </c>
      <c r="B27" s="52"/>
      <c r="C27" s="49"/>
      <c r="D27" s="24">
        <v>0</v>
      </c>
      <c r="E27" s="24">
        <v>0</v>
      </c>
      <c r="F27" s="24">
        <v>251.71</v>
      </c>
      <c r="G27" s="24">
        <v>669.91</v>
      </c>
      <c r="H27" s="24">
        <v>0</v>
      </c>
      <c r="I27" s="24">
        <f t="shared" si="10"/>
        <v>669.91</v>
      </c>
      <c r="J27" s="24">
        <f t="shared" si="11"/>
        <v>-669.91</v>
      </c>
      <c r="K27" s="44" t="str">
        <f t="shared" si="12"/>
        <v>NA</v>
      </c>
      <c r="L27" s="44" t="str">
        <f t="shared" si="13"/>
        <v>NA</v>
      </c>
      <c r="M27" s="44" t="str">
        <f t="shared" si="14"/>
        <v>NA</v>
      </c>
      <c r="R27" s="26"/>
      <c r="S27" s="26"/>
      <c r="T27" s="26"/>
      <c r="U27" s="26"/>
      <c r="V27" s="26"/>
    </row>
    <row r="28" spans="1:22" x14ac:dyDescent="0.2">
      <c r="A28" s="18" t="s">
        <v>158</v>
      </c>
      <c r="B28" s="51" t="s">
        <v>159</v>
      </c>
      <c r="C28" s="18" t="s">
        <v>160</v>
      </c>
      <c r="D28" s="19">
        <v>12946251.710000001</v>
      </c>
      <c r="E28" s="19">
        <v>12946251.710000001</v>
      </c>
      <c r="F28" s="19">
        <v>95500</v>
      </c>
      <c r="G28" s="19">
        <v>11868983.25</v>
      </c>
      <c r="H28" s="19">
        <v>0</v>
      </c>
      <c r="I28" s="19">
        <f t="shared" si="10"/>
        <v>11868983.25</v>
      </c>
      <c r="J28" s="19">
        <f t="shared" si="11"/>
        <v>1077268.4600000009</v>
      </c>
      <c r="K28" s="40">
        <f t="shared" si="12"/>
        <v>8.3210838482917215E-2</v>
      </c>
      <c r="L28" s="40">
        <f t="shared" si="13"/>
        <v>-0.99262334750325965</v>
      </c>
      <c r="M28" s="40">
        <f t="shared" si="14"/>
        <v>-8.3210838482917215E-2</v>
      </c>
      <c r="R28" s="26"/>
      <c r="S28" s="26"/>
      <c r="T28" s="26"/>
      <c r="U28" s="26"/>
      <c r="V28" s="26"/>
    </row>
    <row r="29" spans="1:22" x14ac:dyDescent="0.2">
      <c r="A29" s="18"/>
      <c r="B29" s="51" t="s">
        <v>161</v>
      </c>
      <c r="C29" s="18" t="s">
        <v>162</v>
      </c>
      <c r="D29" s="19">
        <v>2712693</v>
      </c>
      <c r="E29" s="19">
        <v>3263190</v>
      </c>
      <c r="F29" s="19">
        <v>57968.800000000003</v>
      </c>
      <c r="G29" s="19">
        <v>2502997.38</v>
      </c>
      <c r="H29" s="19">
        <v>0</v>
      </c>
      <c r="I29" s="19">
        <f t="shared" si="10"/>
        <v>2502997.38</v>
      </c>
      <c r="J29" s="19">
        <f t="shared" si="11"/>
        <v>760192.62000000011</v>
      </c>
      <c r="K29" s="40">
        <f t="shared" si="12"/>
        <v>0.23295996249069165</v>
      </c>
      <c r="L29" s="40">
        <f t="shared" si="13"/>
        <v>-0.98223554252127521</v>
      </c>
      <c r="M29" s="40">
        <f t="shared" si="14"/>
        <v>-0.23295996249069165</v>
      </c>
      <c r="R29" s="26"/>
      <c r="S29" s="26"/>
      <c r="T29" s="26"/>
      <c r="U29" s="26"/>
      <c r="V29" s="26"/>
    </row>
    <row r="30" spans="1:22" x14ac:dyDescent="0.2">
      <c r="A30" s="18"/>
      <c r="B30" s="51" t="s">
        <v>163</v>
      </c>
      <c r="C30" s="18" t="s">
        <v>164</v>
      </c>
      <c r="D30" s="19">
        <v>0</v>
      </c>
      <c r="E30" s="19">
        <v>0</v>
      </c>
      <c r="F30" s="19">
        <v>60870</v>
      </c>
      <c r="G30" s="19">
        <v>204023.19</v>
      </c>
      <c r="H30" s="19">
        <v>0</v>
      </c>
      <c r="I30" s="19">
        <f t="shared" si="10"/>
        <v>204023.19</v>
      </c>
      <c r="J30" s="19">
        <f t="shared" si="11"/>
        <v>-204023.19</v>
      </c>
      <c r="K30" s="40" t="str">
        <f t="shared" si="12"/>
        <v>NA</v>
      </c>
      <c r="L30" s="40" t="str">
        <f t="shared" si="13"/>
        <v>NA</v>
      </c>
      <c r="M30" s="40" t="str">
        <f t="shared" si="14"/>
        <v>NA</v>
      </c>
      <c r="R30" s="26"/>
      <c r="S30" s="26"/>
      <c r="T30" s="26"/>
      <c r="U30" s="26"/>
      <c r="V30" s="26"/>
    </row>
    <row r="31" spans="1:22" x14ac:dyDescent="0.2">
      <c r="A31" s="49" t="s">
        <v>165</v>
      </c>
      <c r="B31" s="52"/>
      <c r="C31" s="49"/>
      <c r="D31" s="24">
        <v>15658944.710000001</v>
      </c>
      <c r="E31" s="24">
        <v>16209441.710000001</v>
      </c>
      <c r="F31" s="24">
        <v>214338.8</v>
      </c>
      <c r="G31" s="24">
        <v>14576003.819999998</v>
      </c>
      <c r="H31" s="24">
        <v>0</v>
      </c>
      <c r="I31" s="24">
        <f t="shared" si="10"/>
        <v>14576003.819999998</v>
      </c>
      <c r="J31" s="24">
        <f t="shared" si="11"/>
        <v>1633437.8900000025</v>
      </c>
      <c r="K31" s="44">
        <f t="shared" si="12"/>
        <v>0.10077076800197841</v>
      </c>
      <c r="L31" s="44">
        <f t="shared" si="13"/>
        <v>-0.98677691657524702</v>
      </c>
      <c r="M31" s="44">
        <f t="shared" si="14"/>
        <v>-0.10077076800197841</v>
      </c>
      <c r="R31" s="26"/>
      <c r="S31" s="26"/>
      <c r="T31" s="26"/>
      <c r="U31" s="26"/>
      <c r="V31" s="26"/>
    </row>
    <row r="32" spans="1:22" x14ac:dyDescent="0.2">
      <c r="A32" s="18" t="s">
        <v>166</v>
      </c>
      <c r="B32" s="51" t="s">
        <v>167</v>
      </c>
      <c r="C32" s="18" t="s">
        <v>168</v>
      </c>
      <c r="D32" s="19">
        <v>71646579.039999992</v>
      </c>
      <c r="E32" s="19">
        <v>93875352.480000019</v>
      </c>
      <c r="F32" s="19">
        <v>5843902.5499999998</v>
      </c>
      <c r="G32" s="19">
        <v>67591662.559999973</v>
      </c>
      <c r="H32" s="19">
        <v>0</v>
      </c>
      <c r="I32" s="19">
        <f t="shared" si="10"/>
        <v>67591662.559999973</v>
      </c>
      <c r="J32" s="19">
        <f t="shared" si="11"/>
        <v>26283689.920000046</v>
      </c>
      <c r="K32" s="40">
        <f t="shared" si="12"/>
        <v>0.27998499313863817</v>
      </c>
      <c r="L32" s="40">
        <f t="shared" si="13"/>
        <v>-0.93774827581877751</v>
      </c>
      <c r="M32" s="40">
        <f t="shared" si="14"/>
        <v>-0.27998499313863817</v>
      </c>
      <c r="R32" s="26"/>
      <c r="S32" s="26"/>
      <c r="T32" s="26"/>
      <c r="U32" s="26"/>
      <c r="V32" s="26"/>
    </row>
    <row r="33" spans="1:22" x14ac:dyDescent="0.2">
      <c r="A33" s="18"/>
      <c r="B33" s="51" t="s">
        <v>169</v>
      </c>
      <c r="C33" s="18" t="s">
        <v>170</v>
      </c>
      <c r="D33" s="19">
        <v>2361222</v>
      </c>
      <c r="E33" s="19">
        <v>3460284.3400000003</v>
      </c>
      <c r="F33" s="19">
        <v>273225.71000000002</v>
      </c>
      <c r="G33" s="19">
        <v>2152881.69</v>
      </c>
      <c r="H33" s="19">
        <v>0</v>
      </c>
      <c r="I33" s="19">
        <f t="shared" si="10"/>
        <v>2152881.69</v>
      </c>
      <c r="J33" s="19">
        <f t="shared" si="11"/>
        <v>1307402.6500000004</v>
      </c>
      <c r="K33" s="40">
        <f t="shared" si="12"/>
        <v>0.37783098772744217</v>
      </c>
      <c r="L33" s="40">
        <f t="shared" si="13"/>
        <v>-0.92103952070019779</v>
      </c>
      <c r="M33" s="40">
        <f t="shared" si="14"/>
        <v>-0.37783098772744222</v>
      </c>
      <c r="R33" s="26"/>
      <c r="S33" s="26"/>
      <c r="T33" s="26"/>
      <c r="U33" s="26"/>
      <c r="V33" s="26"/>
    </row>
    <row r="34" spans="1:22" x14ac:dyDescent="0.2">
      <c r="A34" s="18"/>
      <c r="B34" s="51" t="s">
        <v>336</v>
      </c>
      <c r="C34" s="18" t="s">
        <v>337</v>
      </c>
      <c r="D34" s="19">
        <v>347043428</v>
      </c>
      <c r="E34" s="19">
        <v>498493798.42000002</v>
      </c>
      <c r="F34" s="19">
        <v>725127.39</v>
      </c>
      <c r="G34" s="19">
        <v>148114139.09</v>
      </c>
      <c r="H34" s="19">
        <v>0</v>
      </c>
      <c r="I34" s="19">
        <f t="shared" si="10"/>
        <v>148114139.09</v>
      </c>
      <c r="J34" s="19">
        <f t="shared" si="11"/>
        <v>350379659.33000004</v>
      </c>
      <c r="K34" s="40">
        <f t="shared" si="12"/>
        <v>0.70287666655140979</v>
      </c>
      <c r="L34" s="40">
        <f t="shared" si="13"/>
        <v>-0.99854536326771104</v>
      </c>
      <c r="M34" s="40">
        <f t="shared" si="14"/>
        <v>-0.70287666655140968</v>
      </c>
      <c r="R34" s="26"/>
      <c r="S34" s="26"/>
      <c r="T34" s="26"/>
      <c r="U34" s="26"/>
      <c r="V34" s="26"/>
    </row>
    <row r="35" spans="1:22" x14ac:dyDescent="0.2">
      <c r="A35" s="18"/>
      <c r="B35" s="51" t="s">
        <v>338</v>
      </c>
      <c r="C35" s="18" t="s">
        <v>339</v>
      </c>
      <c r="D35" s="19">
        <v>30000</v>
      </c>
      <c r="E35" s="19">
        <v>823983</v>
      </c>
      <c r="F35" s="19">
        <v>0</v>
      </c>
      <c r="G35" s="19">
        <v>172915.59</v>
      </c>
      <c r="H35" s="19">
        <v>0</v>
      </c>
      <c r="I35" s="19">
        <f t="shared" si="10"/>
        <v>172915.59</v>
      </c>
      <c r="J35" s="19">
        <f t="shared" si="11"/>
        <v>651067.41</v>
      </c>
      <c r="K35" s="40">
        <f t="shared" si="12"/>
        <v>0.79014665351105551</v>
      </c>
      <c r="L35" s="40">
        <f t="shared" si="13"/>
        <v>-1</v>
      </c>
      <c r="M35" s="40">
        <f t="shared" si="14"/>
        <v>-0.79014665351105551</v>
      </c>
      <c r="R35" s="26"/>
      <c r="S35" s="26"/>
      <c r="T35" s="26"/>
      <c r="U35" s="26"/>
      <c r="V35" s="26"/>
    </row>
    <row r="36" spans="1:22" x14ac:dyDescent="0.2">
      <c r="A36" s="18"/>
      <c r="B36" s="51" t="s">
        <v>521</v>
      </c>
      <c r="C36" s="18" t="s">
        <v>522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f t="shared" si="10"/>
        <v>0</v>
      </c>
      <c r="J36" s="19">
        <f t="shared" si="11"/>
        <v>0</v>
      </c>
      <c r="K36" s="40" t="str">
        <f t="shared" si="12"/>
        <v>NA</v>
      </c>
      <c r="L36" s="40" t="str">
        <f t="shared" si="13"/>
        <v>NA</v>
      </c>
      <c r="M36" s="40" t="str">
        <f t="shared" si="14"/>
        <v>NA</v>
      </c>
      <c r="R36" s="26"/>
      <c r="S36" s="26"/>
      <c r="T36" s="26"/>
      <c r="U36" s="26"/>
      <c r="V36" s="26"/>
    </row>
    <row r="37" spans="1:22" x14ac:dyDescent="0.2">
      <c r="A37" s="18"/>
      <c r="B37" s="51" t="s">
        <v>523</v>
      </c>
      <c r="C37" s="18" t="s">
        <v>524</v>
      </c>
      <c r="F37" s="19">
        <v>0</v>
      </c>
      <c r="G37" s="19">
        <v>0</v>
      </c>
      <c r="H37" s="19">
        <v>0</v>
      </c>
      <c r="I37" s="19">
        <f t="shared" ref="I37:I39" si="15">SUM(G37:H37)</f>
        <v>0</v>
      </c>
      <c r="J37" s="19">
        <f t="shared" ref="J37:J39" si="16">E37-I37</f>
        <v>0</v>
      </c>
      <c r="K37" s="40" t="str">
        <f t="shared" ref="K37:K39" si="17">IF(E37=0,"NA",J37/E37)</f>
        <v>NA</v>
      </c>
      <c r="L37" s="40" t="str">
        <f t="shared" ref="L37:L39" si="18">IF(E37=0,"NA",(  ( F37 - (E37/$L$6)) / (E37/$L$6)))</f>
        <v>NA</v>
      </c>
      <c r="M37" s="40" t="str">
        <f t="shared" ref="M37:M39" si="19">IF(E37=0,"NA",(  ( G37 - ($M$6*(E37/12))) / ($M$6*(E37/12))))</f>
        <v>NA</v>
      </c>
      <c r="R37" s="26"/>
      <c r="S37" s="26"/>
      <c r="T37" s="26"/>
      <c r="U37" s="26"/>
      <c r="V37" s="26"/>
    </row>
    <row r="38" spans="1:22" x14ac:dyDescent="0.2">
      <c r="A38" s="49" t="s">
        <v>171</v>
      </c>
      <c r="B38" s="52"/>
      <c r="C38" s="49"/>
      <c r="D38" s="24">
        <v>421081229.03999996</v>
      </c>
      <c r="E38" s="24">
        <v>596653418.24000001</v>
      </c>
      <c r="F38" s="24">
        <v>6842255.6499999994</v>
      </c>
      <c r="G38" s="24">
        <v>218031598.92999998</v>
      </c>
      <c r="H38" s="24">
        <v>0</v>
      </c>
      <c r="I38" s="24">
        <f t="shared" si="15"/>
        <v>218031598.92999998</v>
      </c>
      <c r="J38" s="24">
        <f t="shared" si="16"/>
        <v>378621819.31000006</v>
      </c>
      <c r="K38" s="44">
        <f t="shared" si="17"/>
        <v>0.63457579850435364</v>
      </c>
      <c r="L38" s="44">
        <f t="shared" si="18"/>
        <v>-0.98853227780009512</v>
      </c>
      <c r="M38" s="44">
        <f t="shared" si="19"/>
        <v>-0.63457579850435364</v>
      </c>
      <c r="R38" s="26"/>
      <c r="S38" s="26"/>
      <c r="T38" s="26"/>
      <c r="U38" s="26"/>
      <c r="V38" s="26"/>
    </row>
    <row r="39" spans="1:22" x14ac:dyDescent="0.2">
      <c r="A39" s="18" t="s">
        <v>172</v>
      </c>
      <c r="B39" s="51" t="s">
        <v>173</v>
      </c>
      <c r="C39" s="18" t="s">
        <v>174</v>
      </c>
      <c r="D39" s="19">
        <v>934708</v>
      </c>
      <c r="E39" s="19">
        <v>934708</v>
      </c>
      <c r="F39" s="19">
        <v>90564.160000000003</v>
      </c>
      <c r="G39" s="19">
        <v>521134.18</v>
      </c>
      <c r="H39" s="19">
        <v>0</v>
      </c>
      <c r="I39" s="19">
        <f t="shared" si="15"/>
        <v>521134.18</v>
      </c>
      <c r="J39" s="19">
        <f t="shared" si="16"/>
        <v>413573.82</v>
      </c>
      <c r="K39" s="40">
        <f t="shared" si="17"/>
        <v>0.44246312217291389</v>
      </c>
      <c r="L39" s="40">
        <f t="shared" si="18"/>
        <v>-0.9031096770328273</v>
      </c>
      <c r="M39" s="40">
        <f t="shared" si="19"/>
        <v>-0.44246312217291389</v>
      </c>
      <c r="R39" s="26"/>
      <c r="S39" s="26"/>
      <c r="T39" s="26"/>
      <c r="U39" s="26"/>
      <c r="V39" s="26"/>
    </row>
    <row r="40" spans="1:22" x14ac:dyDescent="0.2">
      <c r="A40" s="49" t="s">
        <v>175</v>
      </c>
      <c r="B40" s="52"/>
      <c r="C40" s="49"/>
      <c r="D40" s="24">
        <v>934708</v>
      </c>
      <c r="E40" s="24">
        <v>934708</v>
      </c>
      <c r="F40" s="24">
        <v>90564.160000000003</v>
      </c>
      <c r="G40" s="24">
        <v>521134.18</v>
      </c>
      <c r="H40" s="24">
        <v>0</v>
      </c>
      <c r="I40" s="24">
        <f t="shared" ref="I40" si="20">SUM(G40:H40)</f>
        <v>521134.18</v>
      </c>
      <c r="J40" s="24">
        <f t="shared" ref="J40" si="21">E40-I40</f>
        <v>413573.82</v>
      </c>
      <c r="K40" s="44">
        <f t="shared" ref="K40" si="22">IF(E40=0,"NA",J40/E40)</f>
        <v>0.44246312217291389</v>
      </c>
      <c r="L40" s="44">
        <f t="shared" ref="L40" si="23">IF(E40=0,"NA",(  ( F40 - (E40/$L$6)) / (E40/$L$6)))</f>
        <v>-0.9031096770328273</v>
      </c>
      <c r="M40" s="44">
        <f t="shared" ref="M40" si="24">IF(E40=0,"NA",(  ( G40 - ($M$6*(E40/12))) / ($M$6*(E40/12))))</f>
        <v>-0.44246312217291389</v>
      </c>
      <c r="R40" s="26"/>
      <c r="S40" s="26"/>
      <c r="T40" s="26"/>
      <c r="U40" s="26"/>
      <c r="V40" s="26"/>
    </row>
    <row r="41" spans="1:22" s="14" customFormat="1" ht="15.75" x14ac:dyDescent="0.25">
      <c r="A41" s="26"/>
      <c r="B41" s="34"/>
      <c r="C41" s="26"/>
      <c r="D41" s="19"/>
      <c r="E41" s="19"/>
      <c r="F41" s="19"/>
      <c r="G41" s="19"/>
      <c r="H41" s="19"/>
      <c r="I41" s="19"/>
      <c r="J41" s="19"/>
      <c r="K41" s="40"/>
      <c r="L41" s="40"/>
      <c r="M41" s="40"/>
      <c r="N41" s="18"/>
    </row>
    <row r="42" spans="1:22" customFormat="1" ht="15.75" x14ac:dyDescent="0.25">
      <c r="A42" s="28" t="s">
        <v>179</v>
      </c>
      <c r="B42" s="35"/>
      <c r="C42" s="28"/>
      <c r="D42" s="6">
        <f>+D25+D27+D31+D38+D40</f>
        <v>469929140.74999994</v>
      </c>
      <c r="E42" s="6">
        <f t="shared" ref="E42:J42" si="25">+E25+E27+E31+E38+E40</f>
        <v>646444477.74000001</v>
      </c>
      <c r="F42" s="6">
        <f t="shared" si="25"/>
        <v>10064040.92</v>
      </c>
      <c r="G42" s="6">
        <f t="shared" si="25"/>
        <v>267968066.64999998</v>
      </c>
      <c r="H42" s="6">
        <f t="shared" si="25"/>
        <v>0</v>
      </c>
      <c r="I42" s="6">
        <f t="shared" si="25"/>
        <v>267968066.64999998</v>
      </c>
      <c r="J42" s="6">
        <f t="shared" si="25"/>
        <v>378476411.09000003</v>
      </c>
      <c r="K42" s="41">
        <f t="shared" ref="K42" si="26">IF(E42=0,"NA",J42/E42)</f>
        <v>0.58547396431194088</v>
      </c>
      <c r="L42" s="41">
        <f t="shared" ref="L42" si="27">IF(E42=0,"NA",(  ( F42 - (E42/$L$6)) / (E42/$L$6)))</f>
        <v>-0.98443170099436184</v>
      </c>
      <c r="M42" s="41">
        <f t="shared" ref="M42" si="28">IF(E42=0,"NA",(  ( G42 - ($M$6*(E42/12))) / ($M$6*(E42/12))))</f>
        <v>-0.58547396431194088</v>
      </c>
      <c r="N42" s="14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2"/>
      <c r="B43" s="37"/>
      <c r="C43" s="22"/>
      <c r="D43" s="5"/>
      <c r="E43" s="5"/>
      <c r="F43" s="5"/>
      <c r="G43" s="5"/>
      <c r="H43" s="5"/>
      <c r="I43" s="5"/>
      <c r="J43" s="5"/>
      <c r="K43" s="43"/>
      <c r="L43" s="43"/>
      <c r="M43" s="43"/>
      <c r="N43"/>
    </row>
    <row r="44" spans="1:22" x14ac:dyDescent="0.2">
      <c r="A44" s="18" t="s">
        <v>11</v>
      </c>
      <c r="B44" s="51" t="s">
        <v>12</v>
      </c>
      <c r="C44" s="18" t="s">
        <v>13</v>
      </c>
      <c r="D44" s="19">
        <v>17902464.22000001</v>
      </c>
      <c r="E44" s="19">
        <v>65151281.709999979</v>
      </c>
      <c r="F44" s="19">
        <v>1385497.3200000005</v>
      </c>
      <c r="G44" s="19">
        <v>17122964.339999981</v>
      </c>
      <c r="H44" s="19">
        <v>149.32</v>
      </c>
      <c r="I44" s="19">
        <f t="shared" ref="I44" si="29">SUM(G44:H44)</f>
        <v>17123113.659999982</v>
      </c>
      <c r="J44" s="19">
        <f t="shared" ref="J44" si="30">E44-I44</f>
        <v>48028168.049999997</v>
      </c>
      <c r="K44" s="40">
        <f t="shared" ref="K44" si="31">IF(E44=0,"NA",J44/E44)</f>
        <v>0.73717917421459145</v>
      </c>
      <c r="L44" s="40">
        <f t="shared" ref="L44" si="32">IF(E44=0,"NA",(  ( F44 - (E44/$L$6)) / (E44/$L$6)))</f>
        <v>-0.97873415098467142</v>
      </c>
      <c r="M44" s="40">
        <f t="shared" ref="M44" si="33">IF(E44=0,"NA",(  ( G44 - ($M$6*(E44/12))) / ($M$6*(E44/12))))</f>
        <v>-0.73718146611117552</v>
      </c>
    </row>
    <row r="45" spans="1:22" x14ac:dyDescent="0.2">
      <c r="A45" s="18"/>
      <c r="B45" s="51" t="s">
        <v>525</v>
      </c>
      <c r="C45" s="18" t="s">
        <v>526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f t="shared" ref="I45:I353" si="34">SUM(G45:H45)</f>
        <v>0</v>
      </c>
      <c r="J45" s="19">
        <f t="shared" ref="J45:J353" si="35">E45-I45</f>
        <v>0</v>
      </c>
      <c r="K45" s="40" t="str">
        <f t="shared" ref="K45:K353" si="36">IF(E45=0,"NA",J45/E45)</f>
        <v>NA</v>
      </c>
      <c r="L45" s="40" t="str">
        <f t="shared" ref="L45:L353" si="37">IF(E45=0,"NA",(  ( F45 - (E45/$L$6)) / (E45/$L$6)))</f>
        <v>NA</v>
      </c>
      <c r="M45" s="40" t="str">
        <f t="shared" ref="M45:M353" si="38">IF(E45=0,"NA",(  ( G45 - ($M$6*(E45/12))) / ($M$6*(E45/12))))</f>
        <v>NA</v>
      </c>
    </row>
    <row r="46" spans="1:22" x14ac:dyDescent="0.2">
      <c r="A46" s="18"/>
      <c r="B46" s="51" t="s">
        <v>14</v>
      </c>
      <c r="C46" s="18" t="s">
        <v>15</v>
      </c>
      <c r="D46" s="19">
        <v>94695</v>
      </c>
      <c r="E46" s="19">
        <v>17455</v>
      </c>
      <c r="F46" s="19">
        <v>900</v>
      </c>
      <c r="G46" s="19">
        <v>20469</v>
      </c>
      <c r="H46" s="19">
        <v>0</v>
      </c>
      <c r="I46" s="19">
        <f t="shared" si="34"/>
        <v>20469</v>
      </c>
      <c r="J46" s="19">
        <f t="shared" si="35"/>
        <v>-3014</v>
      </c>
      <c r="K46" s="40">
        <f t="shared" si="36"/>
        <v>-0.17267258665138929</v>
      </c>
      <c r="L46" s="40">
        <f t="shared" si="37"/>
        <v>-0.94843884273847034</v>
      </c>
      <c r="M46" s="40">
        <f t="shared" si="38"/>
        <v>0.17267258665138929</v>
      </c>
    </row>
    <row r="47" spans="1:22" x14ac:dyDescent="0.2">
      <c r="A47" s="18"/>
      <c r="B47" s="51" t="s">
        <v>16</v>
      </c>
      <c r="C47" s="18" t="s">
        <v>15</v>
      </c>
      <c r="D47" s="19">
        <v>28447.84</v>
      </c>
      <c r="E47" s="19">
        <v>29731</v>
      </c>
      <c r="F47" s="19">
        <v>0</v>
      </c>
      <c r="G47" s="19">
        <v>0</v>
      </c>
      <c r="H47" s="19">
        <v>0</v>
      </c>
      <c r="I47" s="19">
        <f t="shared" si="34"/>
        <v>0</v>
      </c>
      <c r="J47" s="19">
        <f t="shared" si="35"/>
        <v>29731</v>
      </c>
      <c r="K47" s="40">
        <f t="shared" si="36"/>
        <v>1</v>
      </c>
      <c r="L47" s="40">
        <f t="shared" si="37"/>
        <v>-1</v>
      </c>
      <c r="M47" s="40">
        <f t="shared" si="38"/>
        <v>-1</v>
      </c>
    </row>
    <row r="48" spans="1:22" x14ac:dyDescent="0.2">
      <c r="A48" s="18"/>
      <c r="B48" s="51" t="s">
        <v>17</v>
      </c>
      <c r="C48" s="18" t="s">
        <v>18</v>
      </c>
      <c r="D48" s="19">
        <v>274984</v>
      </c>
      <c r="E48" s="19">
        <v>40132</v>
      </c>
      <c r="F48" s="19">
        <v>52923.66</v>
      </c>
      <c r="G48" s="19">
        <v>411958.13</v>
      </c>
      <c r="H48" s="19">
        <v>0</v>
      </c>
      <c r="I48" s="19">
        <f t="shared" si="34"/>
        <v>411958.13</v>
      </c>
      <c r="J48" s="19">
        <f t="shared" si="35"/>
        <v>-371826.13</v>
      </c>
      <c r="K48" s="40">
        <f t="shared" si="36"/>
        <v>-9.2650784909797661</v>
      </c>
      <c r="L48" s="40">
        <f t="shared" si="37"/>
        <v>0.31873965912488794</v>
      </c>
      <c r="M48" s="40">
        <f t="shared" si="38"/>
        <v>9.2650784909797661</v>
      </c>
    </row>
    <row r="49" spans="1:13" x14ac:dyDescent="0.2">
      <c r="A49" s="18"/>
      <c r="B49" s="51" t="s">
        <v>97</v>
      </c>
      <c r="C49" s="18" t="s">
        <v>98</v>
      </c>
      <c r="D49" s="19">
        <v>273199</v>
      </c>
      <c r="E49" s="19">
        <v>230549</v>
      </c>
      <c r="F49" s="19">
        <v>0</v>
      </c>
      <c r="G49" s="19">
        <v>0</v>
      </c>
      <c r="H49" s="19">
        <v>0</v>
      </c>
      <c r="I49" s="19">
        <f t="shared" si="34"/>
        <v>0</v>
      </c>
      <c r="J49" s="19">
        <f t="shared" si="35"/>
        <v>230549</v>
      </c>
      <c r="K49" s="40">
        <f t="shared" si="36"/>
        <v>1</v>
      </c>
      <c r="L49" s="40">
        <f t="shared" si="37"/>
        <v>-1</v>
      </c>
      <c r="M49" s="40">
        <f t="shared" si="38"/>
        <v>-1</v>
      </c>
    </row>
    <row r="50" spans="1:13" x14ac:dyDescent="0.2">
      <c r="A50" s="18"/>
      <c r="B50" s="51" t="s">
        <v>19</v>
      </c>
      <c r="C50" s="18" t="s">
        <v>20</v>
      </c>
      <c r="D50" s="19">
        <v>475916</v>
      </c>
      <c r="E50" s="19">
        <v>1093131</v>
      </c>
      <c r="F50" s="19">
        <v>23642.799999999999</v>
      </c>
      <c r="G50" s="19">
        <v>404644.1</v>
      </c>
      <c r="H50" s="19">
        <v>0</v>
      </c>
      <c r="I50" s="19">
        <f t="shared" si="34"/>
        <v>404644.1</v>
      </c>
      <c r="J50" s="19">
        <f t="shared" si="35"/>
        <v>688486.9</v>
      </c>
      <c r="K50" s="40">
        <f t="shared" si="36"/>
        <v>0.62983018503729193</v>
      </c>
      <c r="L50" s="40">
        <f t="shared" si="37"/>
        <v>-0.97837148521083017</v>
      </c>
      <c r="M50" s="40">
        <f t="shared" si="38"/>
        <v>-0.62983018503729193</v>
      </c>
    </row>
    <row r="51" spans="1:13" x14ac:dyDescent="0.2">
      <c r="A51" s="18"/>
      <c r="B51" s="51" t="s">
        <v>261</v>
      </c>
      <c r="C51" s="18" t="s">
        <v>262</v>
      </c>
      <c r="D51" s="19">
        <v>31579.5</v>
      </c>
      <c r="E51" s="19">
        <v>32825</v>
      </c>
      <c r="F51" s="19">
        <v>2735.46</v>
      </c>
      <c r="G51" s="19">
        <v>27354.6</v>
      </c>
      <c r="H51" s="19">
        <v>0</v>
      </c>
      <c r="I51" s="19">
        <f t="shared" si="34"/>
        <v>27354.6</v>
      </c>
      <c r="J51" s="19">
        <f t="shared" si="35"/>
        <v>5470.4000000000015</v>
      </c>
      <c r="K51" s="40">
        <f t="shared" si="36"/>
        <v>0.16665346534653469</v>
      </c>
      <c r="L51" s="40">
        <f t="shared" si="37"/>
        <v>-0.91666534653465348</v>
      </c>
      <c r="M51" s="40">
        <f t="shared" si="38"/>
        <v>-0.16665346534653469</v>
      </c>
    </row>
    <row r="52" spans="1:13" x14ac:dyDescent="0.2">
      <c r="A52" s="18"/>
      <c r="B52" s="51" t="s">
        <v>21</v>
      </c>
      <c r="C52" s="18" t="s">
        <v>22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4"/>
        <v>0</v>
      </c>
      <c r="J52" s="19">
        <f t="shared" si="35"/>
        <v>0</v>
      </c>
      <c r="K52" s="40" t="str">
        <f t="shared" si="36"/>
        <v>NA</v>
      </c>
      <c r="L52" s="40" t="str">
        <f t="shared" si="37"/>
        <v>NA</v>
      </c>
      <c r="M52" s="40" t="str">
        <f t="shared" si="38"/>
        <v>NA</v>
      </c>
    </row>
    <row r="53" spans="1:13" x14ac:dyDescent="0.2">
      <c r="A53" s="18"/>
      <c r="B53" s="51" t="s">
        <v>23</v>
      </c>
      <c r="C53" s="18" t="s">
        <v>24</v>
      </c>
      <c r="D53" s="19">
        <v>7642244.5200000191</v>
      </c>
      <c r="E53" s="19">
        <v>6105614.2300000191</v>
      </c>
      <c r="F53" s="19">
        <v>408891.3</v>
      </c>
      <c r="G53" s="19">
        <v>4387643.9699999969</v>
      </c>
      <c r="H53" s="19">
        <v>0</v>
      </c>
      <c r="I53" s="19">
        <f t="shared" si="34"/>
        <v>4387643.9699999969</v>
      </c>
      <c r="J53" s="19">
        <f t="shared" si="35"/>
        <v>1717970.2600000221</v>
      </c>
      <c r="K53" s="40">
        <f t="shared" si="36"/>
        <v>0.28137550052847293</v>
      </c>
      <c r="L53" s="40">
        <f t="shared" si="37"/>
        <v>-0.93303027597274213</v>
      </c>
      <c r="M53" s="40">
        <f t="shared" si="38"/>
        <v>-0.28137550052847293</v>
      </c>
    </row>
    <row r="54" spans="1:13" x14ac:dyDescent="0.2">
      <c r="A54" s="18"/>
      <c r="B54" s="51" t="s">
        <v>25</v>
      </c>
      <c r="C54" s="18" t="s">
        <v>26</v>
      </c>
      <c r="D54" s="19">
        <v>318576.8</v>
      </c>
      <c r="E54" s="19">
        <v>330351</v>
      </c>
      <c r="F54" s="19">
        <v>25022.16</v>
      </c>
      <c r="G54" s="19">
        <v>253074.83</v>
      </c>
      <c r="H54" s="19">
        <v>0</v>
      </c>
      <c r="I54" s="19">
        <f t="shared" si="34"/>
        <v>253074.83</v>
      </c>
      <c r="J54" s="19">
        <f t="shared" si="35"/>
        <v>77276.170000000013</v>
      </c>
      <c r="K54" s="40">
        <f t="shared" si="36"/>
        <v>0.23392140480882459</v>
      </c>
      <c r="L54" s="40">
        <f t="shared" si="37"/>
        <v>-0.92425583697340108</v>
      </c>
      <c r="M54" s="40">
        <f t="shared" si="38"/>
        <v>-0.23392140480882459</v>
      </c>
    </row>
    <row r="55" spans="1:13" x14ac:dyDescent="0.2">
      <c r="A55" s="18"/>
      <c r="B55" s="51" t="s">
        <v>354</v>
      </c>
      <c r="C55" s="18" t="s">
        <v>355</v>
      </c>
      <c r="D55" s="19">
        <v>152392.82</v>
      </c>
      <c r="E55" s="19">
        <v>161583</v>
      </c>
      <c r="F55" s="19">
        <v>13465.12</v>
      </c>
      <c r="G55" s="19">
        <v>117207.84999999999</v>
      </c>
      <c r="H55" s="19">
        <v>0</v>
      </c>
      <c r="I55" s="19">
        <f t="shared" si="34"/>
        <v>117207.84999999999</v>
      </c>
      <c r="J55" s="19">
        <f t="shared" si="35"/>
        <v>44375.150000000009</v>
      </c>
      <c r="K55" s="40">
        <f t="shared" si="36"/>
        <v>0.27462759077378196</v>
      </c>
      <c r="L55" s="40">
        <f t="shared" si="37"/>
        <v>-0.9166674712067483</v>
      </c>
      <c r="M55" s="40">
        <f t="shared" si="38"/>
        <v>-0.27462759077378196</v>
      </c>
    </row>
    <row r="56" spans="1:13" x14ac:dyDescent="0.2">
      <c r="A56" s="18"/>
      <c r="B56" s="51" t="s">
        <v>79</v>
      </c>
      <c r="C56" s="18" t="s">
        <v>80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f t="shared" si="34"/>
        <v>0</v>
      </c>
      <c r="J56" s="19">
        <f t="shared" si="35"/>
        <v>0</v>
      </c>
      <c r="K56" s="40" t="str">
        <f t="shared" si="36"/>
        <v>NA</v>
      </c>
      <c r="L56" s="40" t="str">
        <f t="shared" si="37"/>
        <v>NA</v>
      </c>
      <c r="M56" s="40" t="str">
        <f t="shared" si="38"/>
        <v>NA</v>
      </c>
    </row>
    <row r="57" spans="1:13" x14ac:dyDescent="0.2">
      <c r="A57" s="18"/>
      <c r="B57" s="51" t="s">
        <v>340</v>
      </c>
      <c r="C57" s="18" t="s">
        <v>341</v>
      </c>
      <c r="D57" s="19">
        <v>119539.20000000001</v>
      </c>
      <c r="E57" s="19">
        <v>119539</v>
      </c>
      <c r="F57" s="19">
        <v>0</v>
      </c>
      <c r="G57" s="19">
        <v>13157.59</v>
      </c>
      <c r="H57" s="19">
        <v>0</v>
      </c>
      <c r="I57" s="19">
        <f t="shared" si="34"/>
        <v>13157.59</v>
      </c>
      <c r="J57" s="19">
        <f t="shared" si="35"/>
        <v>106381.41</v>
      </c>
      <c r="K57" s="40">
        <f t="shared" si="36"/>
        <v>0.88993056659332936</v>
      </c>
      <c r="L57" s="40">
        <f t="shared" si="37"/>
        <v>-1</v>
      </c>
      <c r="M57" s="40">
        <f t="shared" si="38"/>
        <v>-0.88993056659332936</v>
      </c>
    </row>
    <row r="58" spans="1:13" x14ac:dyDescent="0.2">
      <c r="A58" s="18"/>
      <c r="B58" s="51" t="s">
        <v>263</v>
      </c>
      <c r="C58" s="18" t="s">
        <v>264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f t="shared" si="34"/>
        <v>0</v>
      </c>
      <c r="J58" s="19">
        <f t="shared" si="35"/>
        <v>0</v>
      </c>
      <c r="K58" s="40" t="str">
        <f t="shared" si="36"/>
        <v>NA</v>
      </c>
      <c r="L58" s="40" t="str">
        <f t="shared" si="37"/>
        <v>NA</v>
      </c>
      <c r="M58" s="40" t="str">
        <f t="shared" si="38"/>
        <v>NA</v>
      </c>
    </row>
    <row r="59" spans="1:13" x14ac:dyDescent="0.2">
      <c r="A59" s="18"/>
      <c r="B59" s="51" t="s">
        <v>27</v>
      </c>
      <c r="C59" s="18" t="s">
        <v>28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34"/>
        <v>0</v>
      </c>
      <c r="J59" s="19">
        <f t="shared" si="35"/>
        <v>0</v>
      </c>
      <c r="K59" s="40" t="str">
        <f t="shared" si="36"/>
        <v>NA</v>
      </c>
      <c r="L59" s="40" t="str">
        <f t="shared" si="37"/>
        <v>NA</v>
      </c>
      <c r="M59" s="40" t="str">
        <f t="shared" si="38"/>
        <v>NA</v>
      </c>
    </row>
    <row r="60" spans="1:13" x14ac:dyDescent="0.2">
      <c r="A60" s="18"/>
      <c r="B60" s="51" t="s">
        <v>91</v>
      </c>
      <c r="C60" s="18" t="s">
        <v>92</v>
      </c>
      <c r="D60" s="19">
        <v>3821748</v>
      </c>
      <c r="E60" s="19">
        <v>3867748</v>
      </c>
      <c r="F60" s="19">
        <v>10862.5</v>
      </c>
      <c r="G60" s="19">
        <v>10862.5</v>
      </c>
      <c r="H60" s="19">
        <v>0</v>
      </c>
      <c r="I60" s="19">
        <f t="shared" si="34"/>
        <v>10862.5</v>
      </c>
      <c r="J60" s="19">
        <f t="shared" si="35"/>
        <v>3856885.5</v>
      </c>
      <c r="K60" s="40">
        <f t="shared" si="36"/>
        <v>0.99719151816509244</v>
      </c>
      <c r="L60" s="40">
        <f t="shared" si="37"/>
        <v>-0.99719151816509244</v>
      </c>
      <c r="M60" s="40">
        <f t="shared" si="38"/>
        <v>-0.99719151816509244</v>
      </c>
    </row>
    <row r="61" spans="1:13" x14ac:dyDescent="0.2">
      <c r="A61" s="18"/>
      <c r="B61" s="51" t="s">
        <v>29</v>
      </c>
      <c r="C61" s="18" t="s">
        <v>30</v>
      </c>
      <c r="D61" s="19">
        <v>25515031.530000001</v>
      </c>
      <c r="E61" s="19">
        <v>40008033.450000003</v>
      </c>
      <c r="F61" s="19">
        <v>626815.84</v>
      </c>
      <c r="G61" s="19">
        <v>61884708.529999986</v>
      </c>
      <c r="H61" s="19">
        <v>0</v>
      </c>
      <c r="I61" s="19">
        <f t="shared" si="34"/>
        <v>61884708.529999986</v>
      </c>
      <c r="J61" s="19">
        <f t="shared" si="35"/>
        <v>-21876675.079999983</v>
      </c>
      <c r="K61" s="40">
        <f t="shared" si="36"/>
        <v>-0.54680705832093279</v>
      </c>
      <c r="L61" s="40">
        <f t="shared" si="37"/>
        <v>-0.98433275055162694</v>
      </c>
      <c r="M61" s="40">
        <f t="shared" si="38"/>
        <v>0.54680705832093279</v>
      </c>
    </row>
    <row r="62" spans="1:13" x14ac:dyDescent="0.2">
      <c r="A62" s="18"/>
      <c r="B62" s="51" t="s">
        <v>414</v>
      </c>
      <c r="C62" s="18" t="s">
        <v>415</v>
      </c>
      <c r="D62" s="19">
        <v>0</v>
      </c>
      <c r="E62" s="19">
        <v>3982378</v>
      </c>
      <c r="F62" s="19">
        <v>0</v>
      </c>
      <c r="G62" s="19">
        <v>0</v>
      </c>
      <c r="H62" s="19">
        <v>0</v>
      </c>
      <c r="I62" s="19">
        <f t="shared" si="34"/>
        <v>0</v>
      </c>
      <c r="J62" s="19">
        <f t="shared" si="35"/>
        <v>3982378</v>
      </c>
      <c r="K62" s="40">
        <f t="shared" si="36"/>
        <v>1</v>
      </c>
      <c r="L62" s="40">
        <f t="shared" si="37"/>
        <v>-1</v>
      </c>
      <c r="M62" s="40">
        <f t="shared" si="38"/>
        <v>-1</v>
      </c>
    </row>
    <row r="63" spans="1:13" x14ac:dyDescent="0.2">
      <c r="A63" s="18"/>
      <c r="B63" s="51" t="s">
        <v>31</v>
      </c>
      <c r="C63" s="18" t="s">
        <v>32</v>
      </c>
      <c r="D63" s="19">
        <v>6951420</v>
      </c>
      <c r="E63" s="19">
        <v>9293498</v>
      </c>
      <c r="F63" s="19">
        <v>324135</v>
      </c>
      <c r="G63" s="19">
        <v>3299389.46</v>
      </c>
      <c r="H63" s="19">
        <v>0</v>
      </c>
      <c r="I63" s="19">
        <f t="shared" si="34"/>
        <v>3299389.46</v>
      </c>
      <c r="J63" s="19">
        <f t="shared" si="35"/>
        <v>5994108.54</v>
      </c>
      <c r="K63" s="40">
        <f t="shared" si="36"/>
        <v>0.64497873029079045</v>
      </c>
      <c r="L63" s="40">
        <f t="shared" si="37"/>
        <v>-0.9651223898687018</v>
      </c>
      <c r="M63" s="40">
        <f t="shared" si="38"/>
        <v>-0.64497873029079045</v>
      </c>
    </row>
    <row r="64" spans="1:13" x14ac:dyDescent="0.2">
      <c r="A64" s="18"/>
      <c r="B64" s="51" t="s">
        <v>33</v>
      </c>
      <c r="C64" s="18" t="s">
        <v>34</v>
      </c>
      <c r="D64" s="19">
        <v>4852469.24</v>
      </c>
      <c r="E64" s="19">
        <v>13471573.99</v>
      </c>
      <c r="F64" s="19">
        <v>395126.37999999989</v>
      </c>
      <c r="G64" s="19">
        <v>3744195.1600000015</v>
      </c>
      <c r="H64" s="19">
        <v>0</v>
      </c>
      <c r="I64" s="19">
        <f t="shared" si="34"/>
        <v>3744195.1600000015</v>
      </c>
      <c r="J64" s="19">
        <f t="shared" si="35"/>
        <v>9727378.8299999982</v>
      </c>
      <c r="K64" s="40">
        <f t="shared" si="36"/>
        <v>0.72206698617553289</v>
      </c>
      <c r="L64" s="40">
        <f t="shared" si="37"/>
        <v>-0.97066962032103266</v>
      </c>
      <c r="M64" s="40">
        <f t="shared" si="38"/>
        <v>-0.72206698617553278</v>
      </c>
    </row>
    <row r="65" spans="1:13" x14ac:dyDescent="0.2">
      <c r="A65" s="18"/>
      <c r="B65" s="51" t="s">
        <v>39</v>
      </c>
      <c r="C65" s="18" t="s">
        <v>40</v>
      </c>
      <c r="D65" s="19">
        <v>1534888.12</v>
      </c>
      <c r="E65" s="19">
        <v>2975854.4399999995</v>
      </c>
      <c r="F65" s="19">
        <v>82756.549999999945</v>
      </c>
      <c r="G65" s="19">
        <v>2583302.180000002</v>
      </c>
      <c r="H65" s="19">
        <v>0</v>
      </c>
      <c r="I65" s="19">
        <f t="shared" si="34"/>
        <v>2583302.180000002</v>
      </c>
      <c r="J65" s="19">
        <f t="shared" si="35"/>
        <v>392552.25999999745</v>
      </c>
      <c r="K65" s="40">
        <f t="shared" si="36"/>
        <v>0.13191245335238827</v>
      </c>
      <c r="L65" s="40">
        <f t="shared" si="37"/>
        <v>-0.97219065929851067</v>
      </c>
      <c r="M65" s="40">
        <f t="shared" si="38"/>
        <v>-0.13191245335238827</v>
      </c>
    </row>
    <row r="66" spans="1:13" x14ac:dyDescent="0.2">
      <c r="A66" s="18"/>
      <c r="B66" s="51" t="s">
        <v>41</v>
      </c>
      <c r="C66" s="18" t="s">
        <v>42</v>
      </c>
      <c r="D66" s="19">
        <v>41842734.370000005</v>
      </c>
      <c r="E66" s="19">
        <v>6503358.6099999994</v>
      </c>
      <c r="F66" s="19">
        <v>332112.38</v>
      </c>
      <c r="G66" s="19">
        <v>2052602.12</v>
      </c>
      <c r="H66" s="19">
        <v>382678.33</v>
      </c>
      <c r="I66" s="19">
        <f t="shared" si="34"/>
        <v>2435280.4500000002</v>
      </c>
      <c r="J66" s="19">
        <f t="shared" si="35"/>
        <v>4068078.1599999992</v>
      </c>
      <c r="K66" s="40">
        <f t="shared" si="36"/>
        <v>0.62553495877417098</v>
      </c>
      <c r="L66" s="40">
        <f t="shared" si="37"/>
        <v>-0.94893217490892756</v>
      </c>
      <c r="M66" s="40">
        <f t="shared" si="38"/>
        <v>-0.68437814318838552</v>
      </c>
    </row>
    <row r="67" spans="1:13" x14ac:dyDescent="0.2">
      <c r="A67" s="18"/>
      <c r="B67" s="51" t="s">
        <v>180</v>
      </c>
      <c r="C67" s="18" t="s">
        <v>181</v>
      </c>
      <c r="D67" s="19">
        <v>2539962</v>
      </c>
      <c r="E67" s="19">
        <v>8332092.9000000004</v>
      </c>
      <c r="F67" s="19">
        <v>84371.41</v>
      </c>
      <c r="G67" s="19">
        <v>397281.38999999996</v>
      </c>
      <c r="H67" s="19">
        <v>0</v>
      </c>
      <c r="I67" s="19">
        <f t="shared" si="34"/>
        <v>397281.38999999996</v>
      </c>
      <c r="J67" s="19">
        <f t="shared" si="35"/>
        <v>7934811.5100000007</v>
      </c>
      <c r="K67" s="40">
        <f t="shared" si="36"/>
        <v>0.95231913580800331</v>
      </c>
      <c r="L67" s="40">
        <f t="shared" si="37"/>
        <v>-0.98987392351326275</v>
      </c>
      <c r="M67" s="40">
        <f t="shared" si="38"/>
        <v>-0.95231913580800331</v>
      </c>
    </row>
    <row r="68" spans="1:13" x14ac:dyDescent="0.2">
      <c r="A68" s="18"/>
      <c r="B68" s="51" t="s">
        <v>527</v>
      </c>
      <c r="C68" s="18" t="s">
        <v>528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4"/>
        <v>0</v>
      </c>
      <c r="J68" s="19">
        <f t="shared" si="35"/>
        <v>0</v>
      </c>
      <c r="K68" s="40" t="str">
        <f t="shared" si="36"/>
        <v>NA</v>
      </c>
      <c r="L68" s="40" t="str">
        <f t="shared" si="37"/>
        <v>NA</v>
      </c>
      <c r="M68" s="40" t="str">
        <f t="shared" si="38"/>
        <v>NA</v>
      </c>
    </row>
    <row r="69" spans="1:13" x14ac:dyDescent="0.2">
      <c r="A69" s="18"/>
      <c r="B69" s="51" t="s">
        <v>282</v>
      </c>
      <c r="C69" s="18" t="s">
        <v>283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4"/>
        <v>0</v>
      </c>
      <c r="J69" s="19">
        <f t="shared" si="35"/>
        <v>0</v>
      </c>
      <c r="K69" s="40" t="str">
        <f t="shared" si="36"/>
        <v>NA</v>
      </c>
      <c r="L69" s="40" t="str">
        <f t="shared" si="37"/>
        <v>NA</v>
      </c>
      <c r="M69" s="40" t="str">
        <f t="shared" si="38"/>
        <v>NA</v>
      </c>
    </row>
    <row r="70" spans="1:13" x14ac:dyDescent="0.2">
      <c r="A70" s="18"/>
      <c r="B70" s="51" t="s">
        <v>117</v>
      </c>
      <c r="C70" s="18" t="s">
        <v>118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4"/>
        <v>0</v>
      </c>
      <c r="J70" s="19">
        <f t="shared" si="35"/>
        <v>0</v>
      </c>
      <c r="K70" s="40" t="str">
        <f t="shared" si="36"/>
        <v>NA</v>
      </c>
      <c r="L70" s="40" t="str">
        <f t="shared" si="37"/>
        <v>NA</v>
      </c>
      <c r="M70" s="40" t="str">
        <f t="shared" si="38"/>
        <v>NA</v>
      </c>
    </row>
    <row r="71" spans="1:13" x14ac:dyDescent="0.2">
      <c r="A71" s="18"/>
      <c r="B71" s="51" t="s">
        <v>43</v>
      </c>
      <c r="C71" s="18" t="s">
        <v>44</v>
      </c>
      <c r="D71" s="19">
        <v>15080</v>
      </c>
      <c r="E71" s="19">
        <v>2000</v>
      </c>
      <c r="F71" s="19">
        <v>0</v>
      </c>
      <c r="G71" s="19">
        <v>0</v>
      </c>
      <c r="H71" s="19">
        <v>0</v>
      </c>
      <c r="I71" s="19">
        <f t="shared" si="34"/>
        <v>0</v>
      </c>
      <c r="J71" s="19">
        <f t="shared" si="35"/>
        <v>2000</v>
      </c>
      <c r="K71" s="40">
        <f t="shared" si="36"/>
        <v>1</v>
      </c>
      <c r="L71" s="40">
        <f t="shared" si="37"/>
        <v>-1</v>
      </c>
      <c r="M71" s="40">
        <f t="shared" si="38"/>
        <v>-1</v>
      </c>
    </row>
    <row r="72" spans="1:13" x14ac:dyDescent="0.2">
      <c r="A72" s="18"/>
      <c r="B72" s="51" t="s">
        <v>420</v>
      </c>
      <c r="C72" s="18" t="s">
        <v>421</v>
      </c>
      <c r="D72" s="19">
        <v>450000</v>
      </c>
      <c r="E72" s="19">
        <v>450000</v>
      </c>
      <c r="F72" s="19">
        <v>0</v>
      </c>
      <c r="G72" s="19">
        <v>400000</v>
      </c>
      <c r="H72" s="19">
        <v>0</v>
      </c>
      <c r="I72" s="19">
        <f t="shared" si="34"/>
        <v>400000</v>
      </c>
      <c r="J72" s="19">
        <f t="shared" si="35"/>
        <v>50000</v>
      </c>
      <c r="K72" s="40">
        <f t="shared" si="36"/>
        <v>0.1111111111111111</v>
      </c>
      <c r="L72" s="40">
        <f t="shared" si="37"/>
        <v>-1</v>
      </c>
      <c r="M72" s="40">
        <f t="shared" si="38"/>
        <v>-0.1111111111111111</v>
      </c>
    </row>
    <row r="73" spans="1:13" x14ac:dyDescent="0.2">
      <c r="A73" s="18"/>
      <c r="B73" s="51" t="s">
        <v>93</v>
      </c>
      <c r="C73" s="18" t="s">
        <v>94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4"/>
        <v>0</v>
      </c>
      <c r="J73" s="19">
        <f t="shared" si="35"/>
        <v>0</v>
      </c>
      <c r="K73" s="40" t="str">
        <f t="shared" si="36"/>
        <v>NA</v>
      </c>
      <c r="L73" s="40" t="str">
        <f t="shared" si="37"/>
        <v>NA</v>
      </c>
      <c r="M73" s="40" t="str">
        <f t="shared" si="38"/>
        <v>NA</v>
      </c>
    </row>
    <row r="74" spans="1:13" x14ac:dyDescent="0.2">
      <c r="A74" s="18"/>
      <c r="B74" s="51" t="s">
        <v>267</v>
      </c>
      <c r="C74" s="18" t="s">
        <v>268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4"/>
        <v>0</v>
      </c>
      <c r="J74" s="19">
        <f t="shared" si="35"/>
        <v>0</v>
      </c>
      <c r="K74" s="40" t="str">
        <f t="shared" si="36"/>
        <v>NA</v>
      </c>
      <c r="L74" s="40" t="str">
        <f t="shared" si="37"/>
        <v>NA</v>
      </c>
      <c r="M74" s="40" t="str">
        <f t="shared" si="38"/>
        <v>NA</v>
      </c>
    </row>
    <row r="75" spans="1:13" x14ac:dyDescent="0.2">
      <c r="A75" s="18"/>
      <c r="B75" s="51" t="s">
        <v>529</v>
      </c>
      <c r="C75" s="18" t="s">
        <v>530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ref="I75:I329" si="39">SUM(G75:H75)</f>
        <v>0</v>
      </c>
      <c r="J75" s="19">
        <f t="shared" ref="J75:J329" si="40">E75-I75</f>
        <v>0</v>
      </c>
      <c r="K75" s="40" t="str">
        <f t="shared" ref="K75:K329" si="41">IF(E75=0,"NA",J75/E75)</f>
        <v>NA</v>
      </c>
      <c r="L75" s="40" t="str">
        <f t="shared" ref="L75:L329" si="42">IF(E75=0,"NA",(  ( F75 - (E75/$L$6)) / (E75/$L$6)))</f>
        <v>NA</v>
      </c>
      <c r="M75" s="40" t="str">
        <f t="shared" ref="M75:M329" si="43">IF(E75=0,"NA",(  ( G75 - ($M$6*(E75/12))) / ($M$6*(E75/12))))</f>
        <v>NA</v>
      </c>
    </row>
    <row r="76" spans="1:13" x14ac:dyDescent="0.2">
      <c r="A76" s="18"/>
      <c r="B76" s="51" t="s">
        <v>434</v>
      </c>
      <c r="C76" s="18" t="s">
        <v>435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si="39"/>
        <v>0</v>
      </c>
      <c r="J76" s="19">
        <f t="shared" si="40"/>
        <v>0</v>
      </c>
      <c r="K76" s="40" t="str">
        <f t="shared" si="41"/>
        <v>NA</v>
      </c>
      <c r="L76" s="40" t="str">
        <f t="shared" si="42"/>
        <v>NA</v>
      </c>
      <c r="M76" s="40" t="str">
        <f t="shared" si="43"/>
        <v>NA</v>
      </c>
    </row>
    <row r="77" spans="1:13" x14ac:dyDescent="0.2">
      <c r="A77" s="18"/>
      <c r="B77" s="51" t="s">
        <v>45</v>
      </c>
      <c r="C77" s="18" t="s">
        <v>46</v>
      </c>
      <c r="D77" s="19">
        <v>936079</v>
      </c>
      <c r="E77" s="19">
        <v>3000000</v>
      </c>
      <c r="F77" s="19">
        <v>0</v>
      </c>
      <c r="G77" s="19">
        <v>495360</v>
      </c>
      <c r="H77" s="19">
        <v>0</v>
      </c>
      <c r="I77" s="19">
        <f t="shared" si="39"/>
        <v>495360</v>
      </c>
      <c r="J77" s="19">
        <f t="shared" si="40"/>
        <v>2504640</v>
      </c>
      <c r="K77" s="40">
        <f t="shared" si="41"/>
        <v>0.83487999999999996</v>
      </c>
      <c r="L77" s="40">
        <f t="shared" si="42"/>
        <v>-1</v>
      </c>
      <c r="M77" s="40">
        <f t="shared" si="43"/>
        <v>-0.83487999999999996</v>
      </c>
    </row>
    <row r="78" spans="1:13" x14ac:dyDescent="0.2">
      <c r="A78" s="18"/>
      <c r="B78" s="51" t="s">
        <v>47</v>
      </c>
      <c r="C78" s="18" t="s">
        <v>48</v>
      </c>
      <c r="D78" s="19">
        <v>8094311.29</v>
      </c>
      <c r="E78" s="19">
        <v>6744333.4600000009</v>
      </c>
      <c r="F78" s="19">
        <v>151686.44</v>
      </c>
      <c r="G78" s="19">
        <v>4220988.74</v>
      </c>
      <c r="H78" s="19">
        <v>149604.96</v>
      </c>
      <c r="I78" s="19">
        <f t="shared" si="39"/>
        <v>4370593.7</v>
      </c>
      <c r="J78" s="19">
        <f t="shared" si="40"/>
        <v>2373739.7600000007</v>
      </c>
      <c r="K78" s="40">
        <f t="shared" si="41"/>
        <v>0.35196061613477819</v>
      </c>
      <c r="L78" s="40">
        <f t="shared" si="42"/>
        <v>-0.97750905394882415</v>
      </c>
      <c r="M78" s="40">
        <f t="shared" si="43"/>
        <v>-0.37414293569049006</v>
      </c>
    </row>
    <row r="79" spans="1:13" x14ac:dyDescent="0.2">
      <c r="A79" s="18"/>
      <c r="B79" s="51" t="s">
        <v>531</v>
      </c>
      <c r="C79" s="18" t="s">
        <v>532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f t="shared" si="39"/>
        <v>0</v>
      </c>
      <c r="J79" s="19">
        <f t="shared" si="40"/>
        <v>0</v>
      </c>
      <c r="K79" s="40" t="str">
        <f t="shared" si="41"/>
        <v>NA</v>
      </c>
      <c r="L79" s="40" t="str">
        <f t="shared" si="42"/>
        <v>NA</v>
      </c>
      <c r="M79" s="40" t="str">
        <f t="shared" si="43"/>
        <v>NA</v>
      </c>
    </row>
    <row r="80" spans="1:13" x14ac:dyDescent="0.2">
      <c r="A80" s="18"/>
      <c r="B80" s="51" t="s">
        <v>436</v>
      </c>
      <c r="C80" s="18" t="s">
        <v>437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f t="shared" si="39"/>
        <v>0</v>
      </c>
      <c r="J80" s="19">
        <f t="shared" si="40"/>
        <v>0</v>
      </c>
      <c r="K80" s="40" t="str">
        <f t="shared" si="41"/>
        <v>NA</v>
      </c>
      <c r="L80" s="40" t="str">
        <f t="shared" si="42"/>
        <v>NA</v>
      </c>
      <c r="M80" s="40" t="str">
        <f t="shared" si="43"/>
        <v>NA</v>
      </c>
    </row>
    <row r="81" spans="1:13" x14ac:dyDescent="0.2">
      <c r="A81" s="18"/>
      <c r="B81" s="51" t="s">
        <v>49</v>
      </c>
      <c r="C81" s="18" t="s">
        <v>50</v>
      </c>
      <c r="D81" s="19">
        <v>414163</v>
      </c>
      <c r="E81" s="19">
        <v>40000</v>
      </c>
      <c r="F81" s="19">
        <v>0</v>
      </c>
      <c r="G81" s="19">
        <v>55801.38</v>
      </c>
      <c r="H81" s="19">
        <v>1518.78</v>
      </c>
      <c r="I81" s="19">
        <f t="shared" si="39"/>
        <v>57320.159999999996</v>
      </c>
      <c r="J81" s="19">
        <f t="shared" si="40"/>
        <v>-17320.159999999996</v>
      </c>
      <c r="K81" s="40">
        <f t="shared" si="41"/>
        <v>-0.43300399999999989</v>
      </c>
      <c r="L81" s="40">
        <f t="shared" si="42"/>
        <v>-1</v>
      </c>
      <c r="M81" s="40">
        <f t="shared" si="43"/>
        <v>0.39503449999999996</v>
      </c>
    </row>
    <row r="82" spans="1:13" x14ac:dyDescent="0.2">
      <c r="A82" s="18"/>
      <c r="B82" s="51" t="s">
        <v>51</v>
      </c>
      <c r="C82" s="18" t="s">
        <v>52</v>
      </c>
      <c r="D82" s="19">
        <v>28000</v>
      </c>
      <c r="E82" s="19">
        <v>15000</v>
      </c>
      <c r="F82" s="19">
        <v>1010.88</v>
      </c>
      <c r="G82" s="19">
        <v>6230.86</v>
      </c>
      <c r="H82" s="19">
        <v>579.04</v>
      </c>
      <c r="I82" s="19">
        <f t="shared" si="39"/>
        <v>6809.9</v>
      </c>
      <c r="J82" s="19">
        <f t="shared" si="40"/>
        <v>8190.1</v>
      </c>
      <c r="K82" s="40">
        <f t="shared" si="41"/>
        <v>0.54600666666666664</v>
      </c>
      <c r="L82" s="40">
        <f t="shared" si="42"/>
        <v>-0.9326080000000001</v>
      </c>
      <c r="M82" s="40">
        <f t="shared" si="43"/>
        <v>-0.58460933333333331</v>
      </c>
    </row>
    <row r="83" spans="1:13" x14ac:dyDescent="0.2">
      <c r="A83" s="18"/>
      <c r="B83" s="51" t="s">
        <v>53</v>
      </c>
      <c r="C83" s="18" t="s">
        <v>54</v>
      </c>
      <c r="D83" s="19">
        <v>7379182.0499999998</v>
      </c>
      <c r="E83" s="19">
        <v>10278994.9</v>
      </c>
      <c r="F83" s="19">
        <v>1293298.2699999998</v>
      </c>
      <c r="G83" s="19">
        <v>5786406.9900000002</v>
      </c>
      <c r="H83" s="19">
        <v>1402672.25</v>
      </c>
      <c r="I83" s="19">
        <f t="shared" si="39"/>
        <v>7189079.2400000002</v>
      </c>
      <c r="J83" s="19">
        <f t="shared" si="40"/>
        <v>3089915.66</v>
      </c>
      <c r="K83" s="40">
        <f t="shared" si="41"/>
        <v>0.30060484415650407</v>
      </c>
      <c r="L83" s="40">
        <f t="shared" si="42"/>
        <v>-0.8741804736180967</v>
      </c>
      <c r="M83" s="40">
        <f t="shared" si="43"/>
        <v>-0.43706490310643115</v>
      </c>
    </row>
    <row r="84" spans="1:13" x14ac:dyDescent="0.2">
      <c r="A84" s="18"/>
      <c r="B84" s="51" t="s">
        <v>416</v>
      </c>
      <c r="C84" s="18" t="s">
        <v>417</v>
      </c>
      <c r="D84" s="19">
        <v>0</v>
      </c>
      <c r="E84" s="19">
        <v>3934226.6300000013</v>
      </c>
      <c r="F84" s="19">
        <v>0</v>
      </c>
      <c r="G84" s="19">
        <v>120842.23000000001</v>
      </c>
      <c r="H84" s="19">
        <v>0</v>
      </c>
      <c r="I84" s="19">
        <f t="shared" si="39"/>
        <v>120842.23000000001</v>
      </c>
      <c r="J84" s="19">
        <f t="shared" si="40"/>
        <v>3813384.4000000013</v>
      </c>
      <c r="K84" s="40">
        <f t="shared" si="41"/>
        <v>0.96928437495732167</v>
      </c>
      <c r="L84" s="40">
        <f t="shared" si="42"/>
        <v>-1</v>
      </c>
      <c r="M84" s="40">
        <f t="shared" si="43"/>
        <v>-0.96928437495732167</v>
      </c>
    </row>
    <row r="85" spans="1:13" x14ac:dyDescent="0.2">
      <c r="A85" s="18"/>
      <c r="B85" s="51" t="s">
        <v>55</v>
      </c>
      <c r="C85" s="18" t="s">
        <v>56</v>
      </c>
      <c r="D85" s="19">
        <v>374853.9</v>
      </c>
      <c r="E85" s="19">
        <v>528008.15</v>
      </c>
      <c r="F85" s="19">
        <v>144380.68000000002</v>
      </c>
      <c r="G85" s="19">
        <v>388415.35999999993</v>
      </c>
      <c r="H85" s="19">
        <v>102404.77999999998</v>
      </c>
      <c r="I85" s="19">
        <f t="shared" si="39"/>
        <v>490820.1399999999</v>
      </c>
      <c r="J85" s="19">
        <f t="shared" si="40"/>
        <v>37188.010000000126</v>
      </c>
      <c r="K85" s="40">
        <f t="shared" si="41"/>
        <v>7.0430749979901119E-2</v>
      </c>
      <c r="L85" s="40">
        <f t="shared" si="42"/>
        <v>-0.72655596319867399</v>
      </c>
      <c r="M85" s="40">
        <f t="shared" si="43"/>
        <v>-0.26437620328398359</v>
      </c>
    </row>
    <row r="86" spans="1:13" x14ac:dyDescent="0.2">
      <c r="A86" s="18"/>
      <c r="B86" s="51" t="s">
        <v>57</v>
      </c>
      <c r="C86" s="18" t="s">
        <v>58</v>
      </c>
      <c r="D86" s="19">
        <v>787944</v>
      </c>
      <c r="E86" s="19">
        <v>370785.85</v>
      </c>
      <c r="F86" s="19">
        <v>2742.5</v>
      </c>
      <c r="G86" s="19">
        <v>153164.09</v>
      </c>
      <c r="H86" s="19">
        <v>7863.76</v>
      </c>
      <c r="I86" s="19">
        <f t="shared" si="39"/>
        <v>161027.85</v>
      </c>
      <c r="J86" s="19">
        <f t="shared" si="40"/>
        <v>209757.99999999997</v>
      </c>
      <c r="K86" s="40">
        <f t="shared" si="41"/>
        <v>0.56571198712140713</v>
      </c>
      <c r="L86" s="40">
        <f t="shared" si="42"/>
        <v>-0.99260354730365252</v>
      </c>
      <c r="M86" s="40">
        <f t="shared" si="43"/>
        <v>-0.58692034768856471</v>
      </c>
    </row>
    <row r="87" spans="1:13" x14ac:dyDescent="0.2">
      <c r="A87" s="18"/>
      <c r="B87" s="51" t="s">
        <v>59</v>
      </c>
      <c r="C87" s="18" t="s">
        <v>60</v>
      </c>
      <c r="D87" s="19">
        <v>1733379.42</v>
      </c>
      <c r="E87" s="19">
        <v>6958435.450000002</v>
      </c>
      <c r="F87" s="19">
        <v>273078.55000000005</v>
      </c>
      <c r="G87" s="19">
        <v>1641367.46</v>
      </c>
      <c r="H87" s="19">
        <v>402782.19</v>
      </c>
      <c r="I87" s="19">
        <f t="shared" si="39"/>
        <v>2044149.65</v>
      </c>
      <c r="J87" s="19">
        <f t="shared" si="40"/>
        <v>4914285.8000000026</v>
      </c>
      <c r="K87" s="40">
        <f t="shared" si="41"/>
        <v>0.70623430156271716</v>
      </c>
      <c r="L87" s="40">
        <f t="shared" si="42"/>
        <v>-0.96075575437004312</v>
      </c>
      <c r="M87" s="40">
        <f t="shared" si="43"/>
        <v>-0.76411831771752659</v>
      </c>
    </row>
    <row r="88" spans="1:13" x14ac:dyDescent="0.2">
      <c r="A88" s="18"/>
      <c r="B88" s="51" t="s">
        <v>61</v>
      </c>
      <c r="C88" s="18" t="s">
        <v>62</v>
      </c>
      <c r="D88" s="19">
        <v>1856951.0799999998</v>
      </c>
      <c r="E88" s="19">
        <v>54920303.149999999</v>
      </c>
      <c r="F88" s="19">
        <v>4490963.7299999995</v>
      </c>
      <c r="G88" s="19">
        <v>31231078.120000001</v>
      </c>
      <c r="H88" s="19">
        <v>11798720.059999999</v>
      </c>
      <c r="I88" s="19">
        <f t="shared" si="39"/>
        <v>43029798.18</v>
      </c>
      <c r="J88" s="19">
        <f t="shared" si="40"/>
        <v>11890504.969999999</v>
      </c>
      <c r="K88" s="40">
        <f t="shared" si="41"/>
        <v>0.21650472207926985</v>
      </c>
      <c r="L88" s="40">
        <f t="shared" si="42"/>
        <v>-0.91822762307531081</v>
      </c>
      <c r="M88" s="40">
        <f t="shared" si="43"/>
        <v>-0.43133820593268146</v>
      </c>
    </row>
    <row r="89" spans="1:13" x14ac:dyDescent="0.2">
      <c r="A89" s="18"/>
      <c r="B89" s="51" t="s">
        <v>358</v>
      </c>
      <c r="C89" s="18" t="s">
        <v>359</v>
      </c>
      <c r="D89" s="19">
        <v>0</v>
      </c>
      <c r="E89" s="19">
        <v>14000</v>
      </c>
      <c r="F89" s="19">
        <v>5192</v>
      </c>
      <c r="G89" s="19">
        <v>348940.04</v>
      </c>
      <c r="H89" s="19">
        <v>0</v>
      </c>
      <c r="I89" s="19">
        <f t="shared" si="39"/>
        <v>348940.04</v>
      </c>
      <c r="J89" s="19">
        <f t="shared" si="40"/>
        <v>-334940.03999999998</v>
      </c>
      <c r="K89" s="40">
        <f t="shared" si="41"/>
        <v>-23.924288571428569</v>
      </c>
      <c r="L89" s="40">
        <f t="shared" si="42"/>
        <v>-0.62914285714285711</v>
      </c>
      <c r="M89" s="40">
        <f t="shared" si="43"/>
        <v>23.924288571428569</v>
      </c>
    </row>
    <row r="90" spans="1:13" x14ac:dyDescent="0.2">
      <c r="A90" s="18"/>
      <c r="B90" s="51" t="s">
        <v>63</v>
      </c>
      <c r="C90" s="18" t="s">
        <v>64</v>
      </c>
      <c r="D90" s="19">
        <v>0</v>
      </c>
      <c r="E90" s="19">
        <v>19709.48</v>
      </c>
      <c r="F90" s="19">
        <v>0</v>
      </c>
      <c r="G90" s="19">
        <v>10287.16</v>
      </c>
      <c r="H90" s="19">
        <v>3860.8</v>
      </c>
      <c r="I90" s="19">
        <f t="shared" si="39"/>
        <v>14147.96</v>
      </c>
      <c r="J90" s="19">
        <f t="shared" si="40"/>
        <v>5561.52</v>
      </c>
      <c r="K90" s="40">
        <f t="shared" si="41"/>
        <v>0.28217487219348253</v>
      </c>
      <c r="L90" s="40">
        <f t="shared" si="42"/>
        <v>-1</v>
      </c>
      <c r="M90" s="40">
        <f t="shared" si="43"/>
        <v>-0.47806030397554883</v>
      </c>
    </row>
    <row r="91" spans="1:13" x14ac:dyDescent="0.2">
      <c r="A91" s="18"/>
      <c r="B91" s="51" t="s">
        <v>65</v>
      </c>
      <c r="C91" s="18" t="s">
        <v>66</v>
      </c>
      <c r="D91" s="19">
        <v>3543474.23</v>
      </c>
      <c r="E91" s="19">
        <v>6290391.8399999999</v>
      </c>
      <c r="F91" s="19">
        <v>199798.78</v>
      </c>
      <c r="G91" s="19">
        <v>951495.15000000061</v>
      </c>
      <c r="H91" s="19">
        <v>2377122.5100000012</v>
      </c>
      <c r="I91" s="19">
        <f t="shared" si="39"/>
        <v>3328617.660000002</v>
      </c>
      <c r="J91" s="19">
        <f t="shared" si="40"/>
        <v>2961774.1799999978</v>
      </c>
      <c r="K91" s="40">
        <f t="shared" si="41"/>
        <v>0.47084096751594379</v>
      </c>
      <c r="L91" s="40">
        <f t="shared" si="42"/>
        <v>-0.9682374667457917</v>
      </c>
      <c r="M91" s="40">
        <f t="shared" si="43"/>
        <v>-0.84873833392229503</v>
      </c>
    </row>
    <row r="92" spans="1:13" x14ac:dyDescent="0.2">
      <c r="A92" s="18"/>
      <c r="B92" s="51" t="s">
        <v>67</v>
      </c>
      <c r="C92" s="18" t="s">
        <v>68</v>
      </c>
      <c r="D92" s="19">
        <v>560382</v>
      </c>
      <c r="E92" s="19">
        <v>746767.24</v>
      </c>
      <c r="F92" s="19">
        <v>10147</v>
      </c>
      <c r="G92" s="19">
        <v>169451.52000000002</v>
      </c>
      <c r="H92" s="19">
        <v>40222.339999999997</v>
      </c>
      <c r="I92" s="19">
        <f t="shared" si="39"/>
        <v>209673.86000000002</v>
      </c>
      <c r="J92" s="19">
        <f t="shared" si="40"/>
        <v>537093.38</v>
      </c>
      <c r="K92" s="40">
        <f t="shared" si="41"/>
        <v>0.71922461408457072</v>
      </c>
      <c r="L92" s="40">
        <f t="shared" si="42"/>
        <v>-0.98641209809900066</v>
      </c>
      <c r="M92" s="40">
        <f t="shared" si="43"/>
        <v>-0.77308656442936619</v>
      </c>
    </row>
    <row r="93" spans="1:13" x14ac:dyDescent="0.2">
      <c r="A93" s="18"/>
      <c r="B93" s="51" t="s">
        <v>69</v>
      </c>
      <c r="C93" s="18" t="s">
        <v>70</v>
      </c>
      <c r="D93" s="19">
        <v>42282</v>
      </c>
      <c r="E93" s="19">
        <v>30665</v>
      </c>
      <c r="F93" s="19">
        <v>29995</v>
      </c>
      <c r="G93" s="19">
        <v>30405</v>
      </c>
      <c r="H93" s="19">
        <v>451.82</v>
      </c>
      <c r="I93" s="19">
        <f t="shared" si="39"/>
        <v>30856.82</v>
      </c>
      <c r="J93" s="19">
        <f t="shared" si="40"/>
        <v>-191.81999999999971</v>
      </c>
      <c r="K93" s="40">
        <f t="shared" si="41"/>
        <v>-6.2553399641284754E-3</v>
      </c>
      <c r="L93" s="40">
        <f t="shared" si="42"/>
        <v>-2.1849013533344203E-2</v>
      </c>
      <c r="M93" s="40">
        <f t="shared" si="43"/>
        <v>-8.478721669655959E-3</v>
      </c>
    </row>
    <row r="94" spans="1:13" x14ac:dyDescent="0.2">
      <c r="A94" s="18"/>
      <c r="B94" s="51" t="s">
        <v>71</v>
      </c>
      <c r="C94" s="18" t="s">
        <v>72</v>
      </c>
      <c r="D94" s="19">
        <v>91247</v>
      </c>
      <c r="E94" s="19">
        <v>6313</v>
      </c>
      <c r="F94" s="19">
        <v>0</v>
      </c>
      <c r="G94" s="19">
        <v>2505</v>
      </c>
      <c r="H94" s="19">
        <v>284.85000000000002</v>
      </c>
      <c r="I94" s="19">
        <f t="shared" si="39"/>
        <v>2789.85</v>
      </c>
      <c r="J94" s="19">
        <f t="shared" si="40"/>
        <v>3523.15</v>
      </c>
      <c r="K94" s="40">
        <f t="shared" si="41"/>
        <v>0.55807856803421507</v>
      </c>
      <c r="L94" s="40">
        <f t="shared" si="42"/>
        <v>-1</v>
      </c>
      <c r="M94" s="40">
        <f t="shared" si="43"/>
        <v>-0.6031997465547283</v>
      </c>
    </row>
    <row r="95" spans="1:13" x14ac:dyDescent="0.2">
      <c r="A95" s="18"/>
      <c r="B95" s="51" t="s">
        <v>73</v>
      </c>
      <c r="C95" s="18" t="s">
        <v>74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f t="shared" si="39"/>
        <v>0</v>
      </c>
      <c r="J95" s="19">
        <f t="shared" si="40"/>
        <v>0</v>
      </c>
      <c r="K95" s="40" t="str">
        <f t="shared" si="41"/>
        <v>NA</v>
      </c>
      <c r="L95" s="40" t="str">
        <f t="shared" si="42"/>
        <v>NA</v>
      </c>
      <c r="M95" s="40" t="str">
        <f t="shared" si="43"/>
        <v>NA</v>
      </c>
    </row>
    <row r="96" spans="1:13" x14ac:dyDescent="0.2">
      <c r="A96" s="49" t="s">
        <v>75</v>
      </c>
      <c r="B96" s="52"/>
      <c r="C96" s="49"/>
      <c r="D96" s="24">
        <v>140679621.13000005</v>
      </c>
      <c r="E96" s="24">
        <v>256096663.48000002</v>
      </c>
      <c r="F96" s="24">
        <v>10371551.709999999</v>
      </c>
      <c r="G96" s="24">
        <v>142743554.84999996</v>
      </c>
      <c r="H96" s="24">
        <v>16670915.790000001</v>
      </c>
      <c r="I96" s="24">
        <f t="shared" si="39"/>
        <v>159414470.63999996</v>
      </c>
      <c r="J96" s="24">
        <f t="shared" si="40"/>
        <v>96682192.840000063</v>
      </c>
      <c r="K96" s="44">
        <f t="shared" si="41"/>
        <v>0.37752226649977616</v>
      </c>
      <c r="L96" s="44">
        <f t="shared" si="42"/>
        <v>-0.95950141806197342</v>
      </c>
      <c r="M96" s="44">
        <f t="shared" si="43"/>
        <v>-0.44261845152407625</v>
      </c>
    </row>
    <row r="97" spans="1:13" x14ac:dyDescent="0.2">
      <c r="A97" s="18" t="s">
        <v>76</v>
      </c>
      <c r="B97" s="51" t="s">
        <v>12</v>
      </c>
      <c r="C97" s="18" t="s">
        <v>13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f t="shared" si="39"/>
        <v>0</v>
      </c>
      <c r="J97" s="19">
        <f t="shared" si="40"/>
        <v>0</v>
      </c>
      <c r="K97" s="40" t="str">
        <f t="shared" si="41"/>
        <v>NA</v>
      </c>
      <c r="L97" s="40" t="str">
        <f t="shared" si="42"/>
        <v>NA</v>
      </c>
      <c r="M97" s="40" t="str">
        <f t="shared" si="43"/>
        <v>NA</v>
      </c>
    </row>
    <row r="98" spans="1:13" x14ac:dyDescent="0.2">
      <c r="A98" s="18"/>
      <c r="B98" s="51" t="s">
        <v>14</v>
      </c>
      <c r="C98" s="18" t="s">
        <v>15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f t="shared" si="39"/>
        <v>0</v>
      </c>
      <c r="J98" s="19">
        <f t="shared" si="40"/>
        <v>0</v>
      </c>
      <c r="K98" s="40" t="str">
        <f t="shared" si="41"/>
        <v>NA</v>
      </c>
      <c r="L98" s="40" t="str">
        <f t="shared" si="42"/>
        <v>NA</v>
      </c>
      <c r="M98" s="40" t="str">
        <f t="shared" si="43"/>
        <v>NA</v>
      </c>
    </row>
    <row r="99" spans="1:13" x14ac:dyDescent="0.2">
      <c r="A99" s="18"/>
      <c r="B99" s="51" t="s">
        <v>16</v>
      </c>
      <c r="C99" s="18" t="s">
        <v>15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f t="shared" si="39"/>
        <v>0</v>
      </c>
      <c r="J99" s="19">
        <f t="shared" si="40"/>
        <v>0</v>
      </c>
      <c r="K99" s="40" t="str">
        <f t="shared" si="41"/>
        <v>NA</v>
      </c>
      <c r="L99" s="40" t="str">
        <f t="shared" si="42"/>
        <v>NA</v>
      </c>
      <c r="M99" s="40" t="str">
        <f t="shared" si="43"/>
        <v>NA</v>
      </c>
    </row>
    <row r="100" spans="1:13" x14ac:dyDescent="0.2">
      <c r="A100" s="18"/>
      <c r="B100" s="51" t="s">
        <v>97</v>
      </c>
      <c r="C100" s="18" t="s">
        <v>98</v>
      </c>
      <c r="D100" s="19">
        <v>0</v>
      </c>
      <c r="E100" s="19">
        <v>1960</v>
      </c>
      <c r="F100" s="19">
        <v>0</v>
      </c>
      <c r="G100" s="19">
        <v>0</v>
      </c>
      <c r="H100" s="19">
        <v>0</v>
      </c>
      <c r="I100" s="19">
        <f t="shared" si="39"/>
        <v>0</v>
      </c>
      <c r="J100" s="19">
        <f t="shared" si="40"/>
        <v>1960</v>
      </c>
      <c r="K100" s="40">
        <f t="shared" si="41"/>
        <v>1</v>
      </c>
      <c r="L100" s="40">
        <f t="shared" si="42"/>
        <v>-1</v>
      </c>
      <c r="M100" s="40">
        <f t="shared" si="43"/>
        <v>-1</v>
      </c>
    </row>
    <row r="101" spans="1:13" x14ac:dyDescent="0.2">
      <c r="A101" s="18"/>
      <c r="B101" s="51" t="s">
        <v>23</v>
      </c>
      <c r="C101" s="18" t="s">
        <v>24</v>
      </c>
      <c r="D101" s="19">
        <v>469222.07</v>
      </c>
      <c r="E101" s="19">
        <v>0</v>
      </c>
      <c r="F101" s="19">
        <v>6009.42</v>
      </c>
      <c r="G101" s="19">
        <v>49981.45</v>
      </c>
      <c r="H101" s="19">
        <v>0</v>
      </c>
      <c r="I101" s="19">
        <f t="shared" si="39"/>
        <v>49981.45</v>
      </c>
      <c r="J101" s="19">
        <f t="shared" si="40"/>
        <v>-49981.45</v>
      </c>
      <c r="K101" s="40" t="str">
        <f t="shared" si="41"/>
        <v>NA</v>
      </c>
      <c r="L101" s="40" t="str">
        <f t="shared" si="42"/>
        <v>NA</v>
      </c>
      <c r="M101" s="40" t="str">
        <f t="shared" si="43"/>
        <v>NA</v>
      </c>
    </row>
    <row r="102" spans="1:13" x14ac:dyDescent="0.2">
      <c r="A102" s="18"/>
      <c r="B102" s="51" t="s">
        <v>77</v>
      </c>
      <c r="C102" s="18" t="s">
        <v>78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f t="shared" si="39"/>
        <v>0</v>
      </c>
      <c r="J102" s="19">
        <f t="shared" si="40"/>
        <v>0</v>
      </c>
      <c r="K102" s="40" t="str">
        <f t="shared" si="41"/>
        <v>NA</v>
      </c>
      <c r="L102" s="40" t="str">
        <f t="shared" si="42"/>
        <v>NA</v>
      </c>
      <c r="M102" s="40" t="str">
        <f t="shared" si="43"/>
        <v>NA</v>
      </c>
    </row>
    <row r="103" spans="1:13" x14ac:dyDescent="0.2">
      <c r="A103" s="18"/>
      <c r="B103" s="51" t="s">
        <v>25</v>
      </c>
      <c r="C103" s="18" t="s">
        <v>26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f t="shared" si="39"/>
        <v>0</v>
      </c>
      <c r="J103" s="19">
        <f t="shared" si="40"/>
        <v>0</v>
      </c>
      <c r="K103" s="40" t="str">
        <f t="shared" si="41"/>
        <v>NA</v>
      </c>
      <c r="L103" s="40" t="str">
        <f t="shared" si="42"/>
        <v>NA</v>
      </c>
      <c r="M103" s="40" t="str">
        <f t="shared" si="43"/>
        <v>NA</v>
      </c>
    </row>
    <row r="104" spans="1:13" x14ac:dyDescent="0.2">
      <c r="A104" s="18"/>
      <c r="B104" s="51" t="s">
        <v>271</v>
      </c>
      <c r="C104" s="18" t="s">
        <v>272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f t="shared" si="39"/>
        <v>0</v>
      </c>
      <c r="J104" s="19">
        <f t="shared" si="40"/>
        <v>0</v>
      </c>
      <c r="K104" s="40" t="str">
        <f t="shared" si="41"/>
        <v>NA</v>
      </c>
      <c r="L104" s="40" t="str">
        <f t="shared" si="42"/>
        <v>NA</v>
      </c>
      <c r="M104" s="40" t="str">
        <f t="shared" si="43"/>
        <v>NA</v>
      </c>
    </row>
    <row r="105" spans="1:13" x14ac:dyDescent="0.2">
      <c r="A105" s="18"/>
      <c r="B105" s="51" t="s">
        <v>79</v>
      </c>
      <c r="C105" s="18" t="s">
        <v>80</v>
      </c>
      <c r="D105" s="19">
        <v>65452.02</v>
      </c>
      <c r="E105" s="19">
        <v>178006</v>
      </c>
      <c r="F105" s="19">
        <v>5667.16</v>
      </c>
      <c r="G105" s="19">
        <v>56671.600000000006</v>
      </c>
      <c r="H105" s="19">
        <v>0</v>
      </c>
      <c r="I105" s="19">
        <f t="shared" si="39"/>
        <v>56671.600000000006</v>
      </c>
      <c r="J105" s="19">
        <f t="shared" si="40"/>
        <v>121334.39999999999</v>
      </c>
      <c r="K105" s="40">
        <f t="shared" si="41"/>
        <v>0.68163095625990133</v>
      </c>
      <c r="L105" s="40">
        <f t="shared" si="42"/>
        <v>-0.96816309562599012</v>
      </c>
      <c r="M105" s="40">
        <f t="shared" si="43"/>
        <v>-0.68163095625990133</v>
      </c>
    </row>
    <row r="106" spans="1:13" x14ac:dyDescent="0.2">
      <c r="A106" s="18"/>
      <c r="B106" s="51" t="s">
        <v>340</v>
      </c>
      <c r="C106" s="18" t="s">
        <v>341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f t="shared" si="39"/>
        <v>0</v>
      </c>
      <c r="J106" s="19">
        <f t="shared" si="40"/>
        <v>0</v>
      </c>
      <c r="K106" s="40" t="str">
        <f t="shared" si="41"/>
        <v>NA</v>
      </c>
      <c r="L106" s="40" t="str">
        <f t="shared" si="42"/>
        <v>NA</v>
      </c>
      <c r="M106" s="40" t="str">
        <f t="shared" si="43"/>
        <v>NA</v>
      </c>
    </row>
    <row r="107" spans="1:13" x14ac:dyDescent="0.2">
      <c r="A107" s="18"/>
      <c r="B107" s="51" t="s">
        <v>81</v>
      </c>
      <c r="C107" s="18" t="s">
        <v>82</v>
      </c>
      <c r="D107" s="19">
        <v>1094386.3</v>
      </c>
      <c r="E107" s="19">
        <v>954513</v>
      </c>
      <c r="F107" s="19">
        <v>98391.12</v>
      </c>
      <c r="G107" s="19">
        <v>1033661.0499999999</v>
      </c>
      <c r="H107" s="19">
        <v>0</v>
      </c>
      <c r="I107" s="19">
        <f t="shared" si="39"/>
        <v>1033661.0499999999</v>
      </c>
      <c r="J107" s="19">
        <f t="shared" si="40"/>
        <v>-79148.04999999993</v>
      </c>
      <c r="K107" s="40">
        <f t="shared" si="41"/>
        <v>-8.2919824035921907E-2</v>
      </c>
      <c r="L107" s="40">
        <f t="shared" si="42"/>
        <v>-0.89692008385427957</v>
      </c>
      <c r="M107" s="40">
        <f t="shared" si="43"/>
        <v>8.2919824035921907E-2</v>
      </c>
    </row>
    <row r="108" spans="1:13" x14ac:dyDescent="0.2">
      <c r="A108" s="18"/>
      <c r="B108" s="51" t="s">
        <v>263</v>
      </c>
      <c r="C108" s="18" t="s">
        <v>264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f t="shared" si="39"/>
        <v>0</v>
      </c>
      <c r="J108" s="19">
        <f t="shared" si="40"/>
        <v>0</v>
      </c>
      <c r="K108" s="40" t="str">
        <f t="shared" si="41"/>
        <v>NA</v>
      </c>
      <c r="L108" s="40" t="str">
        <f t="shared" si="42"/>
        <v>NA</v>
      </c>
      <c r="M108" s="40" t="str">
        <f t="shared" si="43"/>
        <v>NA</v>
      </c>
    </row>
    <row r="109" spans="1:13" x14ac:dyDescent="0.2">
      <c r="A109" s="18"/>
      <c r="B109" s="51" t="s">
        <v>83</v>
      </c>
      <c r="C109" s="18" t="s">
        <v>84</v>
      </c>
      <c r="D109" s="19">
        <v>0</v>
      </c>
      <c r="E109" s="19">
        <v>298494</v>
      </c>
      <c r="F109" s="19">
        <v>22521.700000000004</v>
      </c>
      <c r="G109" s="19">
        <v>192531.41000000006</v>
      </c>
      <c r="H109" s="19">
        <v>0</v>
      </c>
      <c r="I109" s="19">
        <f t="shared" si="39"/>
        <v>192531.41000000006</v>
      </c>
      <c r="J109" s="19">
        <f t="shared" si="40"/>
        <v>105962.58999999994</v>
      </c>
      <c r="K109" s="40">
        <f t="shared" si="41"/>
        <v>0.35499068657996458</v>
      </c>
      <c r="L109" s="40">
        <f t="shared" si="42"/>
        <v>-0.92454890215548713</v>
      </c>
      <c r="M109" s="40">
        <f t="shared" si="43"/>
        <v>-0.35499068657996458</v>
      </c>
    </row>
    <row r="110" spans="1:13" x14ac:dyDescent="0.2">
      <c r="A110" s="18"/>
      <c r="B110" s="51" t="s">
        <v>85</v>
      </c>
      <c r="C110" s="18" t="s">
        <v>86</v>
      </c>
      <c r="D110" s="19">
        <v>86350.21</v>
      </c>
      <c r="E110" s="19">
        <v>89896</v>
      </c>
      <c r="F110" s="19">
        <v>0</v>
      </c>
      <c r="G110" s="19">
        <v>16077</v>
      </c>
      <c r="H110" s="19">
        <v>0</v>
      </c>
      <c r="I110" s="19">
        <f t="shared" si="39"/>
        <v>16077</v>
      </c>
      <c r="J110" s="19">
        <f t="shared" si="40"/>
        <v>73819</v>
      </c>
      <c r="K110" s="40">
        <f t="shared" si="41"/>
        <v>0.8211600071193379</v>
      </c>
      <c r="L110" s="40">
        <f t="shared" si="42"/>
        <v>-1</v>
      </c>
      <c r="M110" s="40">
        <f t="shared" si="43"/>
        <v>-0.8211600071193379</v>
      </c>
    </row>
    <row r="111" spans="1:13" x14ac:dyDescent="0.2">
      <c r="A111" s="18"/>
      <c r="B111" s="51" t="s">
        <v>87</v>
      </c>
      <c r="C111" s="18" t="s">
        <v>88</v>
      </c>
      <c r="D111" s="19">
        <v>140712.94</v>
      </c>
      <c r="E111" s="19">
        <v>146669.1</v>
      </c>
      <c r="F111" s="19">
        <v>12222.42</v>
      </c>
      <c r="G111" s="19">
        <v>120171.40000000001</v>
      </c>
      <c r="H111" s="19">
        <v>0</v>
      </c>
      <c r="I111" s="19">
        <f t="shared" si="39"/>
        <v>120171.40000000001</v>
      </c>
      <c r="J111" s="19">
        <f t="shared" si="40"/>
        <v>26497.699999999997</v>
      </c>
      <c r="K111" s="40">
        <f t="shared" si="41"/>
        <v>0.18066313899792114</v>
      </c>
      <c r="L111" s="40">
        <f t="shared" si="42"/>
        <v>-0.91666670075701007</v>
      </c>
      <c r="M111" s="40">
        <f t="shared" si="43"/>
        <v>-0.18066313899792114</v>
      </c>
    </row>
    <row r="112" spans="1:13" x14ac:dyDescent="0.2">
      <c r="A112" s="18"/>
      <c r="B112" s="51" t="s">
        <v>89</v>
      </c>
      <c r="C112" s="18" t="s">
        <v>90</v>
      </c>
      <c r="D112" s="19">
        <v>1521667.74</v>
      </c>
      <c r="E112" s="19">
        <v>1279635.7600000002</v>
      </c>
      <c r="F112" s="19">
        <v>39687.129999999997</v>
      </c>
      <c r="G112" s="19">
        <v>629957.15000000014</v>
      </c>
      <c r="H112" s="19">
        <v>0</v>
      </c>
      <c r="I112" s="19">
        <f t="shared" si="39"/>
        <v>629957.15000000014</v>
      </c>
      <c r="J112" s="19">
        <f t="shared" si="40"/>
        <v>649678.6100000001</v>
      </c>
      <c r="K112" s="40">
        <f t="shared" si="41"/>
        <v>0.50770588811928796</v>
      </c>
      <c r="L112" s="40">
        <f t="shared" si="42"/>
        <v>-0.96898560415348201</v>
      </c>
      <c r="M112" s="40">
        <f t="shared" si="43"/>
        <v>-0.50770588811928796</v>
      </c>
    </row>
    <row r="113" spans="1:13" x14ac:dyDescent="0.2">
      <c r="A113" s="18"/>
      <c r="B113" s="51" t="s">
        <v>533</v>
      </c>
      <c r="C113" s="18" t="s">
        <v>534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f t="shared" si="39"/>
        <v>0</v>
      </c>
      <c r="J113" s="19">
        <f t="shared" si="40"/>
        <v>0</v>
      </c>
      <c r="K113" s="40" t="str">
        <f t="shared" si="41"/>
        <v>NA</v>
      </c>
      <c r="L113" s="40" t="str">
        <f t="shared" si="42"/>
        <v>NA</v>
      </c>
      <c r="M113" s="40" t="str">
        <f t="shared" si="43"/>
        <v>NA</v>
      </c>
    </row>
    <row r="114" spans="1:13" x14ac:dyDescent="0.2">
      <c r="A114" s="18"/>
      <c r="B114" s="51" t="s">
        <v>123</v>
      </c>
      <c r="C114" s="18" t="s">
        <v>124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f t="shared" si="39"/>
        <v>0</v>
      </c>
      <c r="J114" s="19">
        <f t="shared" si="40"/>
        <v>0</v>
      </c>
      <c r="K114" s="40" t="str">
        <f t="shared" si="41"/>
        <v>NA</v>
      </c>
      <c r="L114" s="40" t="str">
        <f t="shared" si="42"/>
        <v>NA</v>
      </c>
      <c r="M114" s="40" t="str">
        <f t="shared" si="43"/>
        <v>NA</v>
      </c>
    </row>
    <row r="115" spans="1:13" x14ac:dyDescent="0.2">
      <c r="A115" s="18"/>
      <c r="B115" s="51" t="s">
        <v>27</v>
      </c>
      <c r="C115" s="18" t="s">
        <v>28</v>
      </c>
      <c r="D115" s="19">
        <v>0</v>
      </c>
      <c r="E115" s="19">
        <v>0</v>
      </c>
      <c r="F115" s="19">
        <v>20314.98</v>
      </c>
      <c r="G115" s="19">
        <v>249892.9</v>
      </c>
      <c r="H115" s="19">
        <v>0</v>
      </c>
      <c r="I115" s="19">
        <f t="shared" si="39"/>
        <v>249892.9</v>
      </c>
      <c r="J115" s="19">
        <f t="shared" si="40"/>
        <v>-249892.9</v>
      </c>
      <c r="K115" s="40" t="str">
        <f t="shared" si="41"/>
        <v>NA</v>
      </c>
      <c r="L115" s="40" t="str">
        <f t="shared" si="42"/>
        <v>NA</v>
      </c>
      <c r="M115" s="40" t="str">
        <f t="shared" si="43"/>
        <v>NA</v>
      </c>
    </row>
    <row r="116" spans="1:13" x14ac:dyDescent="0.2">
      <c r="A116" s="18"/>
      <c r="B116" s="51" t="s">
        <v>91</v>
      </c>
      <c r="C116" s="18" t="s">
        <v>92</v>
      </c>
      <c r="D116" s="19">
        <v>234031.46</v>
      </c>
      <c r="E116" s="19">
        <v>2734698</v>
      </c>
      <c r="F116" s="19">
        <v>50347.4</v>
      </c>
      <c r="G116" s="19">
        <v>416341.37</v>
      </c>
      <c r="H116" s="19">
        <v>0</v>
      </c>
      <c r="I116" s="19">
        <f t="shared" si="39"/>
        <v>416341.37</v>
      </c>
      <c r="J116" s="19">
        <f t="shared" si="40"/>
        <v>2318356.63</v>
      </c>
      <c r="K116" s="40">
        <f t="shared" si="41"/>
        <v>0.84775599718872063</v>
      </c>
      <c r="L116" s="40">
        <f t="shared" si="42"/>
        <v>-0.98158941133536504</v>
      </c>
      <c r="M116" s="40">
        <f t="shared" si="43"/>
        <v>-0.84775599718872063</v>
      </c>
    </row>
    <row r="117" spans="1:13" x14ac:dyDescent="0.2">
      <c r="A117" s="18"/>
      <c r="B117" s="51" t="s">
        <v>29</v>
      </c>
      <c r="C117" s="18" t="s">
        <v>30</v>
      </c>
      <c r="D117" s="19">
        <v>2213213</v>
      </c>
      <c r="E117" s="19">
        <v>5797514.9500000002</v>
      </c>
      <c r="F117" s="19">
        <v>183312.99</v>
      </c>
      <c r="G117" s="19">
        <v>8276790.8000000007</v>
      </c>
      <c r="H117" s="19">
        <v>0</v>
      </c>
      <c r="I117" s="19">
        <f t="shared" si="39"/>
        <v>8276790.8000000007</v>
      </c>
      <c r="J117" s="19">
        <f t="shared" si="40"/>
        <v>-2479275.8500000006</v>
      </c>
      <c r="K117" s="40">
        <f t="shared" si="41"/>
        <v>-0.42764458071815759</v>
      </c>
      <c r="L117" s="40">
        <f t="shared" si="42"/>
        <v>-0.96838076458949018</v>
      </c>
      <c r="M117" s="40">
        <f t="shared" si="43"/>
        <v>0.42764458071815759</v>
      </c>
    </row>
    <row r="118" spans="1:13" x14ac:dyDescent="0.2">
      <c r="A118" s="18"/>
      <c r="B118" s="51" t="s">
        <v>389</v>
      </c>
      <c r="C118" s="18" t="s">
        <v>393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f t="shared" si="39"/>
        <v>0</v>
      </c>
      <c r="J118" s="19">
        <f t="shared" si="40"/>
        <v>0</v>
      </c>
      <c r="K118" s="40" t="str">
        <f t="shared" si="41"/>
        <v>NA</v>
      </c>
      <c r="L118" s="40" t="str">
        <f t="shared" si="42"/>
        <v>NA</v>
      </c>
      <c r="M118" s="40" t="str">
        <f t="shared" si="43"/>
        <v>NA</v>
      </c>
    </row>
    <row r="119" spans="1:13" x14ac:dyDescent="0.2">
      <c r="A119" s="18"/>
      <c r="B119" s="51" t="s">
        <v>414</v>
      </c>
      <c r="C119" s="18" t="s">
        <v>415</v>
      </c>
      <c r="D119" s="19">
        <v>0</v>
      </c>
      <c r="E119" s="19">
        <v>740084</v>
      </c>
      <c r="F119" s="19">
        <v>0</v>
      </c>
      <c r="G119" s="19">
        <v>3491.55</v>
      </c>
      <c r="H119" s="19">
        <v>0</v>
      </c>
      <c r="I119" s="19">
        <f t="shared" si="39"/>
        <v>3491.55</v>
      </c>
      <c r="J119" s="19">
        <f t="shared" si="40"/>
        <v>736592.45</v>
      </c>
      <c r="K119" s="40">
        <f t="shared" si="41"/>
        <v>0.99528222472043704</v>
      </c>
      <c r="L119" s="40">
        <f t="shared" si="42"/>
        <v>-1</v>
      </c>
      <c r="M119" s="40">
        <f t="shared" si="43"/>
        <v>-0.99528222472043704</v>
      </c>
    </row>
    <row r="120" spans="1:13" x14ac:dyDescent="0.2">
      <c r="A120" s="18"/>
      <c r="B120" s="51" t="s">
        <v>31</v>
      </c>
      <c r="C120" s="18" t="s">
        <v>32</v>
      </c>
      <c r="D120" s="19">
        <v>731432</v>
      </c>
      <c r="E120" s="19">
        <v>792220</v>
      </c>
      <c r="F120" s="19">
        <v>51975</v>
      </c>
      <c r="G120" s="19">
        <v>524762.37</v>
      </c>
      <c r="H120" s="19">
        <v>0</v>
      </c>
      <c r="I120" s="19">
        <f t="shared" si="39"/>
        <v>524762.37</v>
      </c>
      <c r="J120" s="19">
        <f t="shared" si="40"/>
        <v>267457.63</v>
      </c>
      <c r="K120" s="40">
        <f t="shared" si="41"/>
        <v>0.33760524854207163</v>
      </c>
      <c r="L120" s="40">
        <f t="shared" si="42"/>
        <v>-0.93439322410441539</v>
      </c>
      <c r="M120" s="40">
        <f t="shared" si="43"/>
        <v>-0.33760524854207163</v>
      </c>
    </row>
    <row r="121" spans="1:13" x14ac:dyDescent="0.2">
      <c r="A121" s="18"/>
      <c r="B121" s="51" t="s">
        <v>33</v>
      </c>
      <c r="C121" s="18" t="s">
        <v>34</v>
      </c>
      <c r="D121" s="19">
        <v>596391</v>
      </c>
      <c r="E121" s="19">
        <v>790737.98</v>
      </c>
      <c r="F121" s="19">
        <v>71522.22</v>
      </c>
      <c r="G121" s="19">
        <v>704067.42999999993</v>
      </c>
      <c r="H121" s="19">
        <v>0</v>
      </c>
      <c r="I121" s="19">
        <f t="shared" si="39"/>
        <v>704067.42999999993</v>
      </c>
      <c r="J121" s="19">
        <f t="shared" si="40"/>
        <v>86670.550000000047</v>
      </c>
      <c r="K121" s="40">
        <f t="shared" si="41"/>
        <v>0.1096071672186532</v>
      </c>
      <c r="L121" s="40">
        <f t="shared" si="42"/>
        <v>-0.90955003830725323</v>
      </c>
      <c r="M121" s="40">
        <f t="shared" si="43"/>
        <v>-0.1096071672186532</v>
      </c>
    </row>
    <row r="122" spans="1:13" x14ac:dyDescent="0.2">
      <c r="A122" s="18"/>
      <c r="B122" s="51" t="s">
        <v>39</v>
      </c>
      <c r="C122" s="18" t="s">
        <v>40</v>
      </c>
      <c r="D122" s="19">
        <v>159528.51</v>
      </c>
      <c r="E122" s="19">
        <v>313358.13</v>
      </c>
      <c r="F122" s="19">
        <v>14862.390000000029</v>
      </c>
      <c r="G122" s="19">
        <v>277905.8600000001</v>
      </c>
      <c r="H122" s="19">
        <v>0</v>
      </c>
      <c r="I122" s="19">
        <f t="shared" si="39"/>
        <v>277905.8600000001</v>
      </c>
      <c r="J122" s="19">
        <f t="shared" si="40"/>
        <v>35452.269999999902</v>
      </c>
      <c r="K122" s="40">
        <f t="shared" si="41"/>
        <v>0.11313658911610144</v>
      </c>
      <c r="L122" s="40">
        <f t="shared" si="42"/>
        <v>-0.95257059390799914</v>
      </c>
      <c r="M122" s="40">
        <f t="shared" si="43"/>
        <v>-0.11313658911610144</v>
      </c>
    </row>
    <row r="123" spans="1:13" x14ac:dyDescent="0.2">
      <c r="A123" s="18"/>
      <c r="B123" s="51" t="s">
        <v>41</v>
      </c>
      <c r="C123" s="18" t="s">
        <v>42</v>
      </c>
      <c r="D123" s="19">
        <v>27058226</v>
      </c>
      <c r="E123" s="19">
        <v>10976955.129999999</v>
      </c>
      <c r="F123" s="19">
        <v>657750.39</v>
      </c>
      <c r="G123" s="19">
        <v>4322066.18</v>
      </c>
      <c r="H123" s="19">
        <v>1672049.04</v>
      </c>
      <c r="I123" s="19">
        <f t="shared" si="39"/>
        <v>5994115.2199999997</v>
      </c>
      <c r="J123" s="19">
        <f t="shared" si="40"/>
        <v>4982839.9099999992</v>
      </c>
      <c r="K123" s="40">
        <f t="shared" si="41"/>
        <v>0.4539364378361998</v>
      </c>
      <c r="L123" s="40">
        <f t="shared" si="42"/>
        <v>-0.94007897616321945</v>
      </c>
      <c r="M123" s="40">
        <f t="shared" si="43"/>
        <v>-0.60626001210592539</v>
      </c>
    </row>
    <row r="124" spans="1:13" x14ac:dyDescent="0.2">
      <c r="A124" s="18"/>
      <c r="B124" s="51" t="s">
        <v>43</v>
      </c>
      <c r="C124" s="18" t="s">
        <v>44</v>
      </c>
      <c r="D124" s="19">
        <v>0</v>
      </c>
      <c r="E124" s="19">
        <v>0</v>
      </c>
      <c r="F124" s="19">
        <v>0</v>
      </c>
      <c r="G124" s="19">
        <v>45850</v>
      </c>
      <c r="H124" s="19">
        <v>2000</v>
      </c>
      <c r="I124" s="19">
        <f t="shared" si="39"/>
        <v>47850</v>
      </c>
      <c r="J124" s="19">
        <f t="shared" si="40"/>
        <v>-47850</v>
      </c>
      <c r="K124" s="40" t="str">
        <f t="shared" si="41"/>
        <v>NA</v>
      </c>
      <c r="L124" s="40" t="str">
        <f t="shared" si="42"/>
        <v>NA</v>
      </c>
      <c r="M124" s="40" t="str">
        <f t="shared" si="43"/>
        <v>NA</v>
      </c>
    </row>
    <row r="125" spans="1:13" x14ac:dyDescent="0.2">
      <c r="A125" s="18"/>
      <c r="B125" s="51" t="s">
        <v>45</v>
      </c>
      <c r="C125" s="18" t="s">
        <v>46</v>
      </c>
      <c r="D125" s="19">
        <v>151619</v>
      </c>
      <c r="E125" s="19">
        <v>117207.76</v>
      </c>
      <c r="F125" s="19">
        <v>18649.48</v>
      </c>
      <c r="G125" s="19">
        <v>96023.25999999998</v>
      </c>
      <c r="H125" s="19">
        <v>5773.2</v>
      </c>
      <c r="I125" s="19">
        <f t="shared" si="39"/>
        <v>101796.45999999998</v>
      </c>
      <c r="J125" s="19">
        <f t="shared" si="40"/>
        <v>15411.300000000017</v>
      </c>
      <c r="K125" s="40">
        <f t="shared" si="41"/>
        <v>0.13148702782136626</v>
      </c>
      <c r="L125" s="40">
        <f t="shared" si="42"/>
        <v>-0.84088527926819867</v>
      </c>
      <c r="M125" s="40">
        <f t="shared" si="43"/>
        <v>-0.18074315215989134</v>
      </c>
    </row>
    <row r="126" spans="1:13" x14ac:dyDescent="0.2">
      <c r="A126" s="18"/>
      <c r="B126" s="51" t="s">
        <v>47</v>
      </c>
      <c r="C126" s="18" t="s">
        <v>48</v>
      </c>
      <c r="D126" s="19">
        <v>75210</v>
      </c>
      <c r="E126" s="19">
        <v>2126869.31</v>
      </c>
      <c r="F126" s="19">
        <v>36424.400000000001</v>
      </c>
      <c r="G126" s="19">
        <v>69619.039999999994</v>
      </c>
      <c r="H126" s="19">
        <v>10323</v>
      </c>
      <c r="I126" s="19">
        <f t="shared" si="39"/>
        <v>79942.039999999994</v>
      </c>
      <c r="J126" s="19">
        <f t="shared" si="40"/>
        <v>2046927.27</v>
      </c>
      <c r="K126" s="40">
        <f t="shared" si="41"/>
        <v>0.96241328057904973</v>
      </c>
      <c r="L126" s="40">
        <f t="shared" si="42"/>
        <v>-0.98287417105097075</v>
      </c>
      <c r="M126" s="40">
        <f t="shared" si="43"/>
        <v>-0.96726689332876781</v>
      </c>
    </row>
    <row r="127" spans="1:13" x14ac:dyDescent="0.2">
      <c r="A127" s="18"/>
      <c r="B127" s="51" t="s">
        <v>440</v>
      </c>
      <c r="C127" s="18" t="s">
        <v>441</v>
      </c>
      <c r="D127" s="19">
        <v>0</v>
      </c>
      <c r="E127" s="19">
        <v>0</v>
      </c>
      <c r="F127" s="19">
        <v>1250</v>
      </c>
      <c r="G127" s="19">
        <v>1250</v>
      </c>
      <c r="H127" s="19">
        <v>0</v>
      </c>
      <c r="I127" s="19">
        <f t="shared" si="39"/>
        <v>1250</v>
      </c>
      <c r="J127" s="19">
        <f t="shared" si="40"/>
        <v>-1250</v>
      </c>
      <c r="K127" s="40" t="str">
        <f t="shared" si="41"/>
        <v>NA</v>
      </c>
      <c r="L127" s="40" t="str">
        <f t="shared" si="42"/>
        <v>NA</v>
      </c>
      <c r="M127" s="40" t="str">
        <f t="shared" si="43"/>
        <v>NA</v>
      </c>
    </row>
    <row r="128" spans="1:13" x14ac:dyDescent="0.2">
      <c r="A128" s="18"/>
      <c r="B128" s="51" t="s">
        <v>49</v>
      </c>
      <c r="C128" s="18" t="s">
        <v>50</v>
      </c>
      <c r="D128" s="19">
        <v>33000</v>
      </c>
      <c r="E128" s="19">
        <v>23500</v>
      </c>
      <c r="F128" s="19">
        <v>2028.74</v>
      </c>
      <c r="G128" s="19">
        <v>4380.45</v>
      </c>
      <c r="H128" s="19">
        <v>0</v>
      </c>
      <c r="I128" s="19">
        <f t="shared" si="39"/>
        <v>4380.45</v>
      </c>
      <c r="J128" s="19">
        <f t="shared" si="40"/>
        <v>19119.55</v>
      </c>
      <c r="K128" s="40">
        <f t="shared" si="41"/>
        <v>0.81359787234042547</v>
      </c>
      <c r="L128" s="40">
        <f t="shared" si="42"/>
        <v>-0.91367063829787232</v>
      </c>
      <c r="M128" s="40">
        <f t="shared" si="43"/>
        <v>-0.81359787234042547</v>
      </c>
    </row>
    <row r="129" spans="1:13" x14ac:dyDescent="0.2">
      <c r="A129" s="18"/>
      <c r="B129" s="51" t="s">
        <v>51</v>
      </c>
      <c r="C129" s="18" t="s">
        <v>52</v>
      </c>
      <c r="D129" s="19">
        <v>94500</v>
      </c>
      <c r="E129" s="19">
        <v>8000</v>
      </c>
      <c r="F129" s="19">
        <v>0</v>
      </c>
      <c r="G129" s="19">
        <v>0</v>
      </c>
      <c r="H129" s="19">
        <v>0</v>
      </c>
      <c r="I129" s="19">
        <f t="shared" si="39"/>
        <v>0</v>
      </c>
      <c r="J129" s="19">
        <f t="shared" si="40"/>
        <v>8000</v>
      </c>
      <c r="K129" s="40">
        <f t="shared" si="41"/>
        <v>1</v>
      </c>
      <c r="L129" s="40">
        <f t="shared" si="42"/>
        <v>-1</v>
      </c>
      <c r="M129" s="40">
        <f t="shared" si="43"/>
        <v>-1</v>
      </c>
    </row>
    <row r="130" spans="1:13" x14ac:dyDescent="0.2">
      <c r="A130" s="18"/>
      <c r="B130" s="51" t="s">
        <v>53</v>
      </c>
      <c r="C130" s="18" t="s">
        <v>54</v>
      </c>
      <c r="D130" s="19">
        <v>501035</v>
      </c>
      <c r="E130" s="19">
        <v>822687.12999999989</v>
      </c>
      <c r="F130" s="19">
        <v>175861.66000000003</v>
      </c>
      <c r="G130" s="19">
        <v>467105.5199999999</v>
      </c>
      <c r="H130" s="19">
        <v>103269.77000000002</v>
      </c>
      <c r="I130" s="19">
        <f t="shared" si="39"/>
        <v>570375.28999999992</v>
      </c>
      <c r="J130" s="19">
        <f t="shared" si="40"/>
        <v>252311.83999999997</v>
      </c>
      <c r="K130" s="40">
        <f t="shared" si="41"/>
        <v>0.30669233879956287</v>
      </c>
      <c r="L130" s="40">
        <f t="shared" si="42"/>
        <v>-0.78623506605725069</v>
      </c>
      <c r="M130" s="40">
        <f t="shared" si="43"/>
        <v>-0.43221973096868554</v>
      </c>
    </row>
    <row r="131" spans="1:13" x14ac:dyDescent="0.2">
      <c r="A131" s="18"/>
      <c r="B131" s="51" t="s">
        <v>55</v>
      </c>
      <c r="C131" s="18" t="s">
        <v>56</v>
      </c>
      <c r="D131" s="19">
        <v>6310</v>
      </c>
      <c r="E131" s="19">
        <v>6390</v>
      </c>
      <c r="F131" s="19">
        <v>0</v>
      </c>
      <c r="G131" s="19">
        <v>1518.73</v>
      </c>
      <c r="H131" s="19">
        <v>3619.19</v>
      </c>
      <c r="I131" s="19">
        <f t="shared" si="39"/>
        <v>5137.92</v>
      </c>
      <c r="J131" s="19">
        <f t="shared" si="40"/>
        <v>1252.08</v>
      </c>
      <c r="K131" s="40">
        <f t="shared" si="41"/>
        <v>0.19594366197183097</v>
      </c>
      <c r="L131" s="40">
        <f t="shared" si="42"/>
        <v>-1</v>
      </c>
      <c r="M131" s="40">
        <f t="shared" si="43"/>
        <v>-0.76232707355242568</v>
      </c>
    </row>
    <row r="132" spans="1:13" x14ac:dyDescent="0.2">
      <c r="A132" s="18"/>
      <c r="B132" s="51" t="s">
        <v>57</v>
      </c>
      <c r="C132" s="18" t="s">
        <v>58</v>
      </c>
      <c r="D132" s="19">
        <v>1000</v>
      </c>
      <c r="E132" s="19">
        <v>1000</v>
      </c>
      <c r="F132" s="19">
        <v>0</v>
      </c>
      <c r="G132" s="19">
        <v>991.66</v>
      </c>
      <c r="H132" s="19">
        <v>641.66999999999996</v>
      </c>
      <c r="I132" s="19">
        <f t="shared" si="39"/>
        <v>1633.33</v>
      </c>
      <c r="J132" s="19">
        <f t="shared" si="40"/>
        <v>-633.32999999999993</v>
      </c>
      <c r="K132" s="40">
        <f t="shared" si="41"/>
        <v>-0.63332999999999995</v>
      </c>
      <c r="L132" s="40">
        <f t="shared" si="42"/>
        <v>-1</v>
      </c>
      <c r="M132" s="40">
        <f t="shared" si="43"/>
        <v>-8.3400000000000314E-3</v>
      </c>
    </row>
    <row r="133" spans="1:13" x14ac:dyDescent="0.2">
      <c r="A133" s="18"/>
      <c r="B133" s="51" t="s">
        <v>59</v>
      </c>
      <c r="C133" s="18" t="s">
        <v>60</v>
      </c>
      <c r="D133" s="19">
        <v>14756</v>
      </c>
      <c r="E133" s="19">
        <v>52201.97</v>
      </c>
      <c r="F133" s="19">
        <v>7751.05</v>
      </c>
      <c r="G133" s="19">
        <v>46382.810000000005</v>
      </c>
      <c r="H133" s="19">
        <v>9312.59</v>
      </c>
      <c r="I133" s="19">
        <f t="shared" si="39"/>
        <v>55695.400000000009</v>
      </c>
      <c r="J133" s="19">
        <f t="shared" si="40"/>
        <v>-3493.4300000000076</v>
      </c>
      <c r="K133" s="40">
        <f t="shared" si="41"/>
        <v>-6.6921420781629645E-2</v>
      </c>
      <c r="L133" s="40">
        <f t="shared" si="42"/>
        <v>-0.85151805573621064</v>
      </c>
      <c r="M133" s="40">
        <f t="shared" si="43"/>
        <v>-0.11147395395231245</v>
      </c>
    </row>
    <row r="134" spans="1:13" x14ac:dyDescent="0.2">
      <c r="A134" s="18"/>
      <c r="B134" s="51" t="s">
        <v>61</v>
      </c>
      <c r="C134" s="18" t="s">
        <v>62</v>
      </c>
      <c r="D134" s="19">
        <v>48323</v>
      </c>
      <c r="E134" s="19">
        <v>171041.69</v>
      </c>
      <c r="F134" s="19">
        <v>9016.0299999999988</v>
      </c>
      <c r="G134" s="19">
        <v>32011.609999999997</v>
      </c>
      <c r="H134" s="19">
        <v>37297.83</v>
      </c>
      <c r="I134" s="19">
        <f t="shared" si="39"/>
        <v>69309.440000000002</v>
      </c>
      <c r="J134" s="19">
        <f t="shared" si="40"/>
        <v>101732.25</v>
      </c>
      <c r="K134" s="40">
        <f t="shared" si="41"/>
        <v>0.59478043043190232</v>
      </c>
      <c r="L134" s="40">
        <f t="shared" si="42"/>
        <v>-0.94728752972447827</v>
      </c>
      <c r="M134" s="40">
        <f t="shared" si="43"/>
        <v>-0.81284323137826819</v>
      </c>
    </row>
    <row r="135" spans="1:13" x14ac:dyDescent="0.2">
      <c r="A135" s="18"/>
      <c r="B135" s="51" t="s">
        <v>119</v>
      </c>
      <c r="C135" s="18" t="s">
        <v>120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f t="shared" si="39"/>
        <v>0</v>
      </c>
      <c r="J135" s="19">
        <f t="shared" si="40"/>
        <v>0</v>
      </c>
      <c r="K135" s="40" t="str">
        <f t="shared" si="41"/>
        <v>NA</v>
      </c>
      <c r="L135" s="40" t="str">
        <f t="shared" si="42"/>
        <v>NA</v>
      </c>
      <c r="M135" s="40" t="str">
        <f t="shared" si="43"/>
        <v>NA</v>
      </c>
    </row>
    <row r="136" spans="1:13" x14ac:dyDescent="0.2">
      <c r="A136" s="18"/>
      <c r="B136" s="51" t="s">
        <v>63</v>
      </c>
      <c r="C136" s="18" t="s">
        <v>64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f t="shared" si="39"/>
        <v>0</v>
      </c>
      <c r="J136" s="19">
        <f t="shared" si="40"/>
        <v>0</v>
      </c>
      <c r="K136" s="40" t="str">
        <f t="shared" si="41"/>
        <v>NA</v>
      </c>
      <c r="L136" s="40" t="str">
        <f t="shared" si="42"/>
        <v>NA</v>
      </c>
      <c r="M136" s="40" t="str">
        <f t="shared" si="43"/>
        <v>NA</v>
      </c>
    </row>
    <row r="137" spans="1:13" x14ac:dyDescent="0.2">
      <c r="A137" s="18"/>
      <c r="B137" s="51" t="s">
        <v>65</v>
      </c>
      <c r="C137" s="18" t="s">
        <v>66</v>
      </c>
      <c r="D137" s="19">
        <v>157982</v>
      </c>
      <c r="E137" s="19">
        <v>179972.61</v>
      </c>
      <c r="F137" s="19">
        <v>8732.89</v>
      </c>
      <c r="G137" s="19">
        <v>56031.360000000001</v>
      </c>
      <c r="H137" s="19">
        <v>6438.73</v>
      </c>
      <c r="I137" s="19">
        <f t="shared" si="39"/>
        <v>62470.09</v>
      </c>
      <c r="J137" s="19">
        <f t="shared" si="40"/>
        <v>117502.51999999999</v>
      </c>
      <c r="K137" s="40">
        <f t="shared" si="41"/>
        <v>0.65289112604412414</v>
      </c>
      <c r="L137" s="40">
        <f t="shared" si="42"/>
        <v>-0.9514765607944452</v>
      </c>
      <c r="M137" s="40">
        <f t="shared" si="43"/>
        <v>-0.68866729220629741</v>
      </c>
    </row>
    <row r="138" spans="1:13" x14ac:dyDescent="0.2">
      <c r="A138" s="18"/>
      <c r="B138" s="51" t="s">
        <v>67</v>
      </c>
      <c r="C138" s="18" t="s">
        <v>68</v>
      </c>
      <c r="D138" s="19">
        <v>0</v>
      </c>
      <c r="E138" s="19">
        <v>30380</v>
      </c>
      <c r="F138" s="19">
        <v>0</v>
      </c>
      <c r="G138" s="19">
        <v>92280</v>
      </c>
      <c r="H138" s="19">
        <v>0</v>
      </c>
      <c r="I138" s="19">
        <f t="shared" si="39"/>
        <v>92280</v>
      </c>
      <c r="J138" s="19">
        <f t="shared" si="40"/>
        <v>-61900</v>
      </c>
      <c r="K138" s="40">
        <f t="shared" si="41"/>
        <v>-2.0375246872942725</v>
      </c>
      <c r="L138" s="40">
        <f t="shared" si="42"/>
        <v>-1</v>
      </c>
      <c r="M138" s="40">
        <f t="shared" si="43"/>
        <v>2.0375246872942725</v>
      </c>
    </row>
    <row r="139" spans="1:13" x14ac:dyDescent="0.2">
      <c r="A139" s="18"/>
      <c r="B139" s="51" t="s">
        <v>69</v>
      </c>
      <c r="C139" s="18" t="s">
        <v>70</v>
      </c>
      <c r="D139" s="19">
        <v>0</v>
      </c>
      <c r="E139" s="19">
        <v>100000</v>
      </c>
      <c r="F139" s="19">
        <v>0</v>
      </c>
      <c r="G139" s="19">
        <v>0</v>
      </c>
      <c r="H139" s="19">
        <v>0</v>
      </c>
      <c r="I139" s="19">
        <f t="shared" si="39"/>
        <v>0</v>
      </c>
      <c r="J139" s="19">
        <f t="shared" si="40"/>
        <v>100000</v>
      </c>
      <c r="K139" s="40">
        <f t="shared" si="41"/>
        <v>1</v>
      </c>
      <c r="L139" s="40">
        <f t="shared" si="42"/>
        <v>-1</v>
      </c>
      <c r="M139" s="40">
        <f t="shared" si="43"/>
        <v>-1</v>
      </c>
    </row>
    <row r="140" spans="1:13" x14ac:dyDescent="0.2">
      <c r="A140" s="18"/>
      <c r="B140" s="51" t="s">
        <v>71</v>
      </c>
      <c r="C140" s="18" t="s">
        <v>72</v>
      </c>
      <c r="D140" s="19">
        <v>57750</v>
      </c>
      <c r="E140" s="19">
        <v>23109.5</v>
      </c>
      <c r="F140" s="19">
        <v>1055.75</v>
      </c>
      <c r="G140" s="19">
        <v>24284.5</v>
      </c>
      <c r="H140" s="19">
        <v>302.5</v>
      </c>
      <c r="I140" s="19">
        <f t="shared" si="39"/>
        <v>24587</v>
      </c>
      <c r="J140" s="19">
        <f t="shared" si="40"/>
        <v>-1477.5</v>
      </c>
      <c r="K140" s="40">
        <f t="shared" si="41"/>
        <v>-6.3934745451004998E-2</v>
      </c>
      <c r="L140" s="40">
        <f t="shared" si="42"/>
        <v>-0.95431532486639692</v>
      </c>
      <c r="M140" s="40">
        <f t="shared" si="43"/>
        <v>5.0844890629394839E-2</v>
      </c>
    </row>
    <row r="141" spans="1:13" x14ac:dyDescent="0.2">
      <c r="A141" s="18"/>
      <c r="B141" s="51" t="s">
        <v>73</v>
      </c>
      <c r="C141" s="18" t="s">
        <v>74</v>
      </c>
      <c r="D141" s="19">
        <v>54000</v>
      </c>
      <c r="E141" s="19">
        <v>0</v>
      </c>
      <c r="F141" s="19">
        <v>0</v>
      </c>
      <c r="G141" s="19">
        <v>0</v>
      </c>
      <c r="H141" s="19">
        <v>0</v>
      </c>
      <c r="I141" s="19">
        <f t="shared" si="39"/>
        <v>0</v>
      </c>
      <c r="J141" s="19">
        <f t="shared" si="40"/>
        <v>0</v>
      </c>
      <c r="K141" s="40" t="str">
        <f t="shared" si="41"/>
        <v>NA</v>
      </c>
      <c r="L141" s="40" t="str">
        <f t="shared" si="42"/>
        <v>NA</v>
      </c>
      <c r="M141" s="40" t="str">
        <f t="shared" si="43"/>
        <v>NA</v>
      </c>
    </row>
    <row r="142" spans="1:13" x14ac:dyDescent="0.2">
      <c r="A142" s="49" t="s">
        <v>95</v>
      </c>
      <c r="B142" s="52"/>
      <c r="C142" s="49"/>
      <c r="D142" s="24">
        <v>35566098.25</v>
      </c>
      <c r="E142" s="24">
        <v>28757102.02</v>
      </c>
      <c r="F142" s="24">
        <v>1495354.32</v>
      </c>
      <c r="G142" s="24">
        <v>17812098.459999997</v>
      </c>
      <c r="H142" s="24">
        <v>1851027.52</v>
      </c>
      <c r="I142" s="24">
        <f t="shared" si="39"/>
        <v>19663125.979999997</v>
      </c>
      <c r="J142" s="24">
        <f t="shared" si="40"/>
        <v>9093976.0400000028</v>
      </c>
      <c r="K142" s="44">
        <f t="shared" si="41"/>
        <v>0.31623409179670892</v>
      </c>
      <c r="L142" s="44">
        <f t="shared" si="42"/>
        <v>-0.94800052109005939</v>
      </c>
      <c r="M142" s="44">
        <f t="shared" si="43"/>
        <v>-0.38060175717247063</v>
      </c>
    </row>
    <row r="143" spans="1:13" x14ac:dyDescent="0.2">
      <c r="A143" s="18" t="s">
        <v>96</v>
      </c>
      <c r="B143" s="51" t="s">
        <v>12</v>
      </c>
      <c r="C143" s="18" t="s">
        <v>13</v>
      </c>
      <c r="D143" s="19">
        <v>0</v>
      </c>
      <c r="E143" s="19">
        <v>0</v>
      </c>
      <c r="F143" s="19">
        <v>3208.27</v>
      </c>
      <c r="G143" s="19">
        <v>216304.91999999998</v>
      </c>
      <c r="H143" s="19">
        <v>0</v>
      </c>
      <c r="I143" s="19">
        <f t="shared" si="39"/>
        <v>216304.91999999998</v>
      </c>
      <c r="J143" s="19">
        <f t="shared" si="40"/>
        <v>-216304.91999999998</v>
      </c>
      <c r="K143" s="40" t="str">
        <f t="shared" si="41"/>
        <v>NA</v>
      </c>
      <c r="L143" s="40" t="str">
        <f t="shared" si="42"/>
        <v>NA</v>
      </c>
      <c r="M143" s="40" t="str">
        <f t="shared" si="43"/>
        <v>NA</v>
      </c>
    </row>
    <row r="144" spans="1:13" x14ac:dyDescent="0.2">
      <c r="A144" s="18"/>
      <c r="B144" s="51" t="s">
        <v>14</v>
      </c>
      <c r="C144" s="18" t="s">
        <v>15</v>
      </c>
      <c r="D144" s="19">
        <v>0</v>
      </c>
      <c r="E144" s="19">
        <v>2302.31</v>
      </c>
      <c r="F144" s="19">
        <v>0</v>
      </c>
      <c r="G144" s="19">
        <v>2264</v>
      </c>
      <c r="H144" s="19">
        <v>0</v>
      </c>
      <c r="I144" s="19">
        <f t="shared" si="39"/>
        <v>2264</v>
      </c>
      <c r="J144" s="19">
        <f t="shared" si="40"/>
        <v>38.309999999999945</v>
      </c>
      <c r="K144" s="40">
        <f t="shared" si="41"/>
        <v>1.6639809582549677E-2</v>
      </c>
      <c r="L144" s="40">
        <f t="shared" si="42"/>
        <v>-1</v>
      </c>
      <c r="M144" s="40">
        <f t="shared" si="43"/>
        <v>-1.6639809582549677E-2</v>
      </c>
    </row>
    <row r="145" spans="1:13" x14ac:dyDescent="0.2">
      <c r="A145" s="18"/>
      <c r="B145" s="51" t="s">
        <v>16</v>
      </c>
      <c r="C145" s="18" t="s">
        <v>15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f t="shared" si="39"/>
        <v>0</v>
      </c>
      <c r="J145" s="19">
        <f t="shared" si="40"/>
        <v>0</v>
      </c>
      <c r="K145" s="40" t="str">
        <f t="shared" si="41"/>
        <v>NA</v>
      </c>
      <c r="L145" s="40" t="str">
        <f t="shared" si="42"/>
        <v>NA</v>
      </c>
      <c r="M145" s="40" t="str">
        <f t="shared" si="43"/>
        <v>NA</v>
      </c>
    </row>
    <row r="146" spans="1:13" x14ac:dyDescent="0.2">
      <c r="A146" s="18"/>
      <c r="B146" s="51" t="s">
        <v>17</v>
      </c>
      <c r="C146" s="18" t="s">
        <v>18</v>
      </c>
      <c r="D146" s="19">
        <v>8000</v>
      </c>
      <c r="E146" s="19">
        <v>8000</v>
      </c>
      <c r="F146" s="19">
        <v>0</v>
      </c>
      <c r="G146" s="19">
        <v>0</v>
      </c>
      <c r="H146" s="19">
        <v>0</v>
      </c>
      <c r="I146" s="19">
        <f t="shared" si="39"/>
        <v>0</v>
      </c>
      <c r="J146" s="19">
        <f t="shared" si="40"/>
        <v>8000</v>
      </c>
      <c r="K146" s="40">
        <f t="shared" si="41"/>
        <v>1</v>
      </c>
      <c r="L146" s="40">
        <f t="shared" si="42"/>
        <v>-1</v>
      </c>
      <c r="M146" s="40">
        <f t="shared" si="43"/>
        <v>-1</v>
      </c>
    </row>
    <row r="147" spans="1:13" x14ac:dyDescent="0.2">
      <c r="A147" s="18"/>
      <c r="B147" s="51" t="s">
        <v>97</v>
      </c>
      <c r="C147" s="18" t="s">
        <v>98</v>
      </c>
      <c r="D147" s="19">
        <v>94000</v>
      </c>
      <c r="E147" s="19">
        <v>26000</v>
      </c>
      <c r="F147" s="19">
        <v>7700</v>
      </c>
      <c r="G147" s="19">
        <v>56939.89</v>
      </c>
      <c r="H147" s="19">
        <v>0</v>
      </c>
      <c r="I147" s="19">
        <f t="shared" si="39"/>
        <v>56939.89</v>
      </c>
      <c r="J147" s="19">
        <f t="shared" si="40"/>
        <v>-30939.89</v>
      </c>
      <c r="K147" s="40">
        <f t="shared" si="41"/>
        <v>-1.1899957692307692</v>
      </c>
      <c r="L147" s="40">
        <f t="shared" si="42"/>
        <v>-0.7038461538461539</v>
      </c>
      <c r="M147" s="40">
        <f t="shared" si="43"/>
        <v>1.1899957692307692</v>
      </c>
    </row>
    <row r="148" spans="1:13" x14ac:dyDescent="0.2">
      <c r="A148" s="18"/>
      <c r="B148" s="51" t="s">
        <v>23</v>
      </c>
      <c r="C148" s="18" t="s">
        <v>24</v>
      </c>
      <c r="F148" s="19">
        <v>0</v>
      </c>
      <c r="G148" s="19">
        <v>0</v>
      </c>
      <c r="H148" s="19">
        <v>0</v>
      </c>
      <c r="I148" s="19">
        <f t="shared" si="39"/>
        <v>0</v>
      </c>
      <c r="J148" s="19">
        <f t="shared" si="40"/>
        <v>0</v>
      </c>
      <c r="K148" s="40" t="str">
        <f t="shared" si="41"/>
        <v>NA</v>
      </c>
      <c r="L148" s="40" t="str">
        <f t="shared" si="42"/>
        <v>NA</v>
      </c>
      <c r="M148" s="40" t="str">
        <f t="shared" si="43"/>
        <v>NA</v>
      </c>
    </row>
    <row r="149" spans="1:13" x14ac:dyDescent="0.2">
      <c r="A149" s="18"/>
      <c r="B149" s="51" t="s">
        <v>77</v>
      </c>
      <c r="C149" s="18" t="s">
        <v>78</v>
      </c>
      <c r="D149" s="19">
        <v>48165.71</v>
      </c>
      <c r="E149" s="19">
        <v>48165.71</v>
      </c>
      <c r="F149" s="19">
        <v>4176.7299999999996</v>
      </c>
      <c r="G149" s="19">
        <v>50001</v>
      </c>
      <c r="H149" s="19">
        <v>0</v>
      </c>
      <c r="I149" s="19">
        <f t="shared" si="39"/>
        <v>50001</v>
      </c>
      <c r="J149" s="19">
        <f t="shared" si="40"/>
        <v>-1835.2900000000009</v>
      </c>
      <c r="K149" s="40">
        <f t="shared" si="41"/>
        <v>-3.8103663373798516E-2</v>
      </c>
      <c r="L149" s="40">
        <f t="shared" si="42"/>
        <v>-0.91328416003833424</v>
      </c>
      <c r="M149" s="40">
        <f t="shared" si="43"/>
        <v>3.8103663373798516E-2</v>
      </c>
    </row>
    <row r="150" spans="1:13" x14ac:dyDescent="0.2">
      <c r="A150" s="18"/>
      <c r="B150" s="51" t="s">
        <v>89</v>
      </c>
      <c r="C150" s="18" t="s">
        <v>90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f t="shared" si="39"/>
        <v>0</v>
      </c>
      <c r="J150" s="19">
        <f t="shared" si="40"/>
        <v>0</v>
      </c>
      <c r="K150" s="40" t="str">
        <f t="shared" si="41"/>
        <v>NA</v>
      </c>
      <c r="L150" s="40" t="str">
        <f t="shared" si="42"/>
        <v>NA</v>
      </c>
      <c r="M150" s="40" t="str">
        <f t="shared" si="43"/>
        <v>NA</v>
      </c>
    </row>
    <row r="151" spans="1:13" x14ac:dyDescent="0.2">
      <c r="A151" s="18"/>
      <c r="B151" s="51" t="s">
        <v>27</v>
      </c>
      <c r="C151" s="18" t="s">
        <v>28</v>
      </c>
      <c r="D151" s="19">
        <v>319785.91000000003</v>
      </c>
      <c r="E151" s="19">
        <v>327639.91000000003</v>
      </c>
      <c r="F151" s="19">
        <v>26815.13</v>
      </c>
      <c r="G151" s="19">
        <v>332286.54000000004</v>
      </c>
      <c r="H151" s="19">
        <v>0</v>
      </c>
      <c r="I151" s="19">
        <f t="shared" si="39"/>
        <v>332286.54000000004</v>
      </c>
      <c r="J151" s="19">
        <f t="shared" si="40"/>
        <v>-4646.6300000000047</v>
      </c>
      <c r="K151" s="40">
        <f t="shared" si="41"/>
        <v>-1.4182124515905295E-2</v>
      </c>
      <c r="L151" s="40">
        <f t="shared" si="42"/>
        <v>-0.91815670441369612</v>
      </c>
      <c r="M151" s="40">
        <f t="shared" si="43"/>
        <v>1.4182124515905295E-2</v>
      </c>
    </row>
    <row r="152" spans="1:13" x14ac:dyDescent="0.2">
      <c r="A152" s="18"/>
      <c r="B152" s="51" t="s">
        <v>91</v>
      </c>
      <c r="C152" s="18" t="s">
        <v>92</v>
      </c>
      <c r="D152" s="19">
        <v>425205.1</v>
      </c>
      <c r="E152" s="19">
        <v>354142.75</v>
      </c>
      <c r="F152" s="19">
        <v>9104.23</v>
      </c>
      <c r="G152" s="19">
        <v>158500.38999999998</v>
      </c>
      <c r="H152" s="19">
        <v>0</v>
      </c>
      <c r="I152" s="19">
        <f t="shared" si="39"/>
        <v>158500.38999999998</v>
      </c>
      <c r="J152" s="19">
        <f t="shared" si="40"/>
        <v>195642.36000000002</v>
      </c>
      <c r="K152" s="40">
        <f t="shared" si="41"/>
        <v>0.55243926354556183</v>
      </c>
      <c r="L152" s="40">
        <f t="shared" si="42"/>
        <v>-0.97429220279110618</v>
      </c>
      <c r="M152" s="40">
        <f t="shared" si="43"/>
        <v>-0.55243926354556183</v>
      </c>
    </row>
    <row r="153" spans="1:13" x14ac:dyDescent="0.2">
      <c r="A153" s="18"/>
      <c r="B153" s="51" t="s">
        <v>29</v>
      </c>
      <c r="C153" s="18" t="s">
        <v>30</v>
      </c>
      <c r="D153" s="19">
        <v>0</v>
      </c>
      <c r="E153" s="19">
        <v>29000</v>
      </c>
      <c r="F153" s="19">
        <v>13650</v>
      </c>
      <c r="G153" s="19">
        <v>1141491.0700000003</v>
      </c>
      <c r="H153" s="19">
        <v>0</v>
      </c>
      <c r="I153" s="19">
        <f t="shared" si="39"/>
        <v>1141491.0700000003</v>
      </c>
      <c r="J153" s="19">
        <f t="shared" si="40"/>
        <v>-1112491.0700000003</v>
      </c>
      <c r="K153" s="40">
        <f t="shared" si="41"/>
        <v>-38.361761034482768</v>
      </c>
      <c r="L153" s="40">
        <f t="shared" si="42"/>
        <v>-0.52931034482758621</v>
      </c>
      <c r="M153" s="40">
        <f t="shared" si="43"/>
        <v>38.361761034482768</v>
      </c>
    </row>
    <row r="154" spans="1:13" x14ac:dyDescent="0.2">
      <c r="A154" s="18"/>
      <c r="B154" s="51" t="s">
        <v>414</v>
      </c>
      <c r="C154" s="18" t="s">
        <v>415</v>
      </c>
      <c r="D154" s="19">
        <v>0</v>
      </c>
      <c r="E154" s="19">
        <v>5000</v>
      </c>
      <c r="F154" s="19">
        <v>0</v>
      </c>
      <c r="G154" s="19">
        <v>0</v>
      </c>
      <c r="H154" s="19">
        <v>0</v>
      </c>
      <c r="I154" s="19">
        <f t="shared" si="39"/>
        <v>0</v>
      </c>
      <c r="J154" s="19">
        <f t="shared" si="40"/>
        <v>5000</v>
      </c>
      <c r="K154" s="40">
        <f t="shared" si="41"/>
        <v>1</v>
      </c>
      <c r="L154" s="40">
        <f t="shared" si="42"/>
        <v>-1</v>
      </c>
      <c r="M154" s="40">
        <f t="shared" si="43"/>
        <v>-1</v>
      </c>
    </row>
    <row r="155" spans="1:13" x14ac:dyDescent="0.2">
      <c r="A155" s="18"/>
      <c r="B155" s="51" t="s">
        <v>31</v>
      </c>
      <c r="C155" s="18" t="s">
        <v>32</v>
      </c>
      <c r="D155" s="19">
        <v>62370</v>
      </c>
      <c r="E155" s="19">
        <v>51030</v>
      </c>
      <c r="F155" s="19">
        <v>2835</v>
      </c>
      <c r="G155" s="19">
        <v>48116</v>
      </c>
      <c r="H155" s="19">
        <v>0</v>
      </c>
      <c r="I155" s="19">
        <f t="shared" si="39"/>
        <v>48116</v>
      </c>
      <c r="J155" s="19">
        <f t="shared" si="40"/>
        <v>2914</v>
      </c>
      <c r="K155" s="40">
        <f t="shared" si="41"/>
        <v>5.7103664511071919E-2</v>
      </c>
      <c r="L155" s="40">
        <f t="shared" si="42"/>
        <v>-0.94444444444444442</v>
      </c>
      <c r="M155" s="40">
        <f t="shared" si="43"/>
        <v>-5.7103664511071919E-2</v>
      </c>
    </row>
    <row r="156" spans="1:13" x14ac:dyDescent="0.2">
      <c r="A156" s="18"/>
      <c r="B156" s="51" t="s">
        <v>33</v>
      </c>
      <c r="C156" s="18" t="s">
        <v>34</v>
      </c>
      <c r="D156" s="19">
        <v>91652</v>
      </c>
      <c r="E156" s="19">
        <v>74395</v>
      </c>
      <c r="F156" s="19">
        <v>6359.68</v>
      </c>
      <c r="G156" s="19">
        <v>103946.74000000002</v>
      </c>
      <c r="H156" s="19">
        <v>0</v>
      </c>
      <c r="I156" s="19">
        <f t="shared" si="39"/>
        <v>103946.74000000002</v>
      </c>
      <c r="J156" s="19">
        <f t="shared" si="40"/>
        <v>-29551.74000000002</v>
      </c>
      <c r="K156" s="40">
        <f t="shared" si="41"/>
        <v>-0.39722750184824274</v>
      </c>
      <c r="L156" s="40">
        <f t="shared" si="42"/>
        <v>-0.91451468512668876</v>
      </c>
      <c r="M156" s="40">
        <f t="shared" si="43"/>
        <v>0.39722750184824274</v>
      </c>
    </row>
    <row r="157" spans="1:13" x14ac:dyDescent="0.2">
      <c r="A157" s="18"/>
      <c r="B157" s="51" t="s">
        <v>39</v>
      </c>
      <c r="C157" s="18" t="s">
        <v>40</v>
      </c>
      <c r="D157" s="19">
        <v>35210</v>
      </c>
      <c r="E157" s="19">
        <v>31764.97</v>
      </c>
      <c r="F157" s="19">
        <v>2390.4</v>
      </c>
      <c r="G157" s="19">
        <v>82695.850000000006</v>
      </c>
      <c r="H157" s="19">
        <v>0</v>
      </c>
      <c r="I157" s="19">
        <f t="shared" si="39"/>
        <v>82695.850000000006</v>
      </c>
      <c r="J157" s="19">
        <f t="shared" si="40"/>
        <v>-50930.880000000005</v>
      </c>
      <c r="K157" s="40">
        <f t="shared" si="41"/>
        <v>-1.6033662238623239</v>
      </c>
      <c r="L157" s="40">
        <f t="shared" si="42"/>
        <v>-0.92474729237899478</v>
      </c>
      <c r="M157" s="40">
        <f t="shared" si="43"/>
        <v>1.6033662238623239</v>
      </c>
    </row>
    <row r="158" spans="1:13" x14ac:dyDescent="0.2">
      <c r="A158" s="18"/>
      <c r="B158" s="51" t="s">
        <v>41</v>
      </c>
      <c r="C158" s="18" t="s">
        <v>42</v>
      </c>
      <c r="D158" s="19">
        <v>27036486</v>
      </c>
      <c r="E158" s="19">
        <v>149850</v>
      </c>
      <c r="F158" s="19">
        <v>213957</v>
      </c>
      <c r="G158" s="19">
        <v>2572661.11</v>
      </c>
      <c r="H158" s="19">
        <v>161243</v>
      </c>
      <c r="I158" s="19">
        <f t="shared" si="39"/>
        <v>2733904.11</v>
      </c>
      <c r="J158" s="19">
        <f t="shared" si="40"/>
        <v>-2584054.11</v>
      </c>
      <c r="K158" s="40">
        <f t="shared" si="41"/>
        <v>-17.244271671671672</v>
      </c>
      <c r="L158" s="40">
        <f t="shared" si="42"/>
        <v>0.42780780780780781</v>
      </c>
      <c r="M158" s="40">
        <f t="shared" si="43"/>
        <v>16.168242308975643</v>
      </c>
    </row>
    <row r="159" spans="1:13" x14ac:dyDescent="0.2">
      <c r="A159" s="18"/>
      <c r="B159" s="51" t="s">
        <v>200</v>
      </c>
      <c r="C159" s="18" t="s">
        <v>201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f t="shared" si="39"/>
        <v>0</v>
      </c>
      <c r="J159" s="19">
        <f t="shared" si="40"/>
        <v>0</v>
      </c>
      <c r="K159" s="40" t="str">
        <f t="shared" si="41"/>
        <v>NA</v>
      </c>
      <c r="L159" s="40" t="str">
        <f t="shared" si="42"/>
        <v>NA</v>
      </c>
      <c r="M159" s="40" t="str">
        <f t="shared" si="43"/>
        <v>NA</v>
      </c>
    </row>
    <row r="160" spans="1:13" x14ac:dyDescent="0.2">
      <c r="A160" s="18"/>
      <c r="B160" s="51" t="s">
        <v>273</v>
      </c>
      <c r="C160" s="18" t="s">
        <v>274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f t="shared" si="39"/>
        <v>0</v>
      </c>
      <c r="J160" s="19">
        <f t="shared" si="40"/>
        <v>0</v>
      </c>
      <c r="K160" s="40" t="str">
        <f t="shared" si="41"/>
        <v>NA</v>
      </c>
      <c r="L160" s="40" t="str">
        <f t="shared" si="42"/>
        <v>NA</v>
      </c>
      <c r="M160" s="40" t="str">
        <f t="shared" si="43"/>
        <v>NA</v>
      </c>
    </row>
    <row r="161" spans="1:13" x14ac:dyDescent="0.2">
      <c r="A161" s="18"/>
      <c r="B161" s="51" t="s">
        <v>180</v>
      </c>
      <c r="C161" s="18" t="s">
        <v>181</v>
      </c>
      <c r="D161" s="19">
        <v>60000</v>
      </c>
      <c r="E161" s="19">
        <v>45000</v>
      </c>
      <c r="F161" s="19">
        <v>0</v>
      </c>
      <c r="G161" s="19">
        <v>0</v>
      </c>
      <c r="H161" s="19">
        <v>43950</v>
      </c>
      <c r="I161" s="19">
        <f t="shared" si="39"/>
        <v>43950</v>
      </c>
      <c r="J161" s="19">
        <f t="shared" si="40"/>
        <v>1050</v>
      </c>
      <c r="K161" s="40">
        <f t="shared" si="41"/>
        <v>2.3333333333333334E-2</v>
      </c>
      <c r="L161" s="40">
        <f t="shared" si="42"/>
        <v>-1</v>
      </c>
      <c r="M161" s="40">
        <f t="shared" si="43"/>
        <v>-1</v>
      </c>
    </row>
    <row r="162" spans="1:13" x14ac:dyDescent="0.2">
      <c r="A162" s="18"/>
      <c r="B162" s="51" t="s">
        <v>43</v>
      </c>
      <c r="C162" s="18" t="s">
        <v>44</v>
      </c>
      <c r="D162" s="19">
        <v>0</v>
      </c>
      <c r="E162" s="19">
        <v>0</v>
      </c>
      <c r="F162" s="19">
        <v>0</v>
      </c>
      <c r="G162" s="19">
        <v>0</v>
      </c>
      <c r="H162" s="19">
        <v>0</v>
      </c>
      <c r="I162" s="19">
        <f t="shared" si="39"/>
        <v>0</v>
      </c>
      <c r="J162" s="19">
        <f t="shared" si="40"/>
        <v>0</v>
      </c>
      <c r="K162" s="40" t="str">
        <f t="shared" si="41"/>
        <v>NA</v>
      </c>
      <c r="L162" s="40" t="str">
        <f t="shared" si="42"/>
        <v>NA</v>
      </c>
      <c r="M162" s="40" t="str">
        <f t="shared" si="43"/>
        <v>NA</v>
      </c>
    </row>
    <row r="163" spans="1:13" x14ac:dyDescent="0.2">
      <c r="A163" s="18"/>
      <c r="B163" s="51" t="s">
        <v>93</v>
      </c>
      <c r="C163" s="18" t="s">
        <v>94</v>
      </c>
      <c r="D163" s="19">
        <v>2000</v>
      </c>
      <c r="E163" s="19">
        <v>2000</v>
      </c>
      <c r="F163" s="19">
        <v>0</v>
      </c>
      <c r="G163" s="19">
        <v>0</v>
      </c>
      <c r="H163" s="19">
        <v>0</v>
      </c>
      <c r="I163" s="19">
        <f t="shared" si="39"/>
        <v>0</v>
      </c>
      <c r="J163" s="19">
        <f t="shared" si="40"/>
        <v>2000</v>
      </c>
      <c r="K163" s="40">
        <f t="shared" si="41"/>
        <v>1</v>
      </c>
      <c r="L163" s="40">
        <f t="shared" si="42"/>
        <v>-1</v>
      </c>
      <c r="M163" s="40">
        <f t="shared" si="43"/>
        <v>-1</v>
      </c>
    </row>
    <row r="164" spans="1:13" x14ac:dyDescent="0.2">
      <c r="A164" s="18"/>
      <c r="B164" s="51" t="s">
        <v>45</v>
      </c>
      <c r="C164" s="18" t="s">
        <v>46</v>
      </c>
      <c r="D164" s="19">
        <v>2500</v>
      </c>
      <c r="E164" s="19">
        <v>1756.98</v>
      </c>
      <c r="F164" s="19">
        <v>20.329999999999998</v>
      </c>
      <c r="G164" s="19">
        <v>1777.31</v>
      </c>
      <c r="H164" s="19">
        <v>0</v>
      </c>
      <c r="I164" s="19">
        <f t="shared" si="39"/>
        <v>1777.31</v>
      </c>
      <c r="J164" s="19">
        <f t="shared" si="40"/>
        <v>-20.329999999999927</v>
      </c>
      <c r="K164" s="40">
        <f t="shared" si="41"/>
        <v>-1.1570991132511426E-2</v>
      </c>
      <c r="L164" s="40">
        <f t="shared" si="42"/>
        <v>-0.98842900886748852</v>
      </c>
      <c r="M164" s="40">
        <f t="shared" si="43"/>
        <v>1.1570991132511426E-2</v>
      </c>
    </row>
    <row r="165" spans="1:13" x14ac:dyDescent="0.2">
      <c r="A165" s="18"/>
      <c r="B165" s="51" t="s">
        <v>47</v>
      </c>
      <c r="C165" s="18" t="s">
        <v>48</v>
      </c>
      <c r="D165" s="19">
        <v>0</v>
      </c>
      <c r="E165" s="19">
        <v>56152</v>
      </c>
      <c r="F165" s="19">
        <v>0</v>
      </c>
      <c r="G165" s="19">
        <v>56079.8</v>
      </c>
      <c r="H165" s="19">
        <v>0</v>
      </c>
      <c r="I165" s="19">
        <f t="shared" si="39"/>
        <v>56079.8</v>
      </c>
      <c r="J165" s="19">
        <f t="shared" si="40"/>
        <v>72.19999999999709</v>
      </c>
      <c r="K165" s="40">
        <f t="shared" si="41"/>
        <v>1.2857956973927392E-3</v>
      </c>
      <c r="L165" s="40">
        <f t="shared" si="42"/>
        <v>-1</v>
      </c>
      <c r="M165" s="40">
        <f t="shared" si="43"/>
        <v>-1.2857956973927392E-3</v>
      </c>
    </row>
    <row r="166" spans="1:13" x14ac:dyDescent="0.2">
      <c r="A166" s="18"/>
      <c r="B166" s="51" t="s">
        <v>49</v>
      </c>
      <c r="C166" s="18" t="s">
        <v>50</v>
      </c>
      <c r="D166" s="19">
        <v>62205</v>
      </c>
      <c r="E166" s="19">
        <v>56109</v>
      </c>
      <c r="F166" s="19">
        <v>2420.11</v>
      </c>
      <c r="G166" s="19">
        <v>19480.239999999998</v>
      </c>
      <c r="H166" s="19">
        <v>0</v>
      </c>
      <c r="I166" s="19">
        <f t="shared" si="39"/>
        <v>19480.239999999998</v>
      </c>
      <c r="J166" s="19">
        <f t="shared" si="40"/>
        <v>36628.76</v>
      </c>
      <c r="K166" s="40">
        <f t="shared" si="41"/>
        <v>0.65281434350995393</v>
      </c>
      <c r="L166" s="40">
        <f t="shared" si="42"/>
        <v>-0.95686770393341536</v>
      </c>
      <c r="M166" s="40">
        <f t="shared" si="43"/>
        <v>-0.65281434350995393</v>
      </c>
    </row>
    <row r="167" spans="1:13" x14ac:dyDescent="0.2">
      <c r="A167" s="18"/>
      <c r="B167" s="51" t="s">
        <v>51</v>
      </c>
      <c r="C167" s="18" t="s">
        <v>52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f t="shared" si="39"/>
        <v>0</v>
      </c>
      <c r="J167" s="19">
        <f t="shared" si="40"/>
        <v>0</v>
      </c>
      <c r="K167" s="40" t="str">
        <f t="shared" si="41"/>
        <v>NA</v>
      </c>
      <c r="L167" s="40" t="str">
        <f t="shared" si="42"/>
        <v>NA</v>
      </c>
      <c r="M167" s="40" t="str">
        <f t="shared" si="43"/>
        <v>NA</v>
      </c>
    </row>
    <row r="168" spans="1:13" x14ac:dyDescent="0.2">
      <c r="A168" s="18"/>
      <c r="B168" s="51" t="s">
        <v>53</v>
      </c>
      <c r="C168" s="18" t="s">
        <v>54</v>
      </c>
      <c r="D168" s="19">
        <v>257008</v>
      </c>
      <c r="E168" s="19">
        <v>258773.13</v>
      </c>
      <c r="F168" s="19">
        <v>3561.95</v>
      </c>
      <c r="G168" s="19">
        <v>219446.19</v>
      </c>
      <c r="H168" s="19">
        <v>30961.64</v>
      </c>
      <c r="I168" s="19">
        <f t="shared" si="39"/>
        <v>250407.83000000002</v>
      </c>
      <c r="J168" s="19">
        <f t="shared" si="40"/>
        <v>8365.2999999999884</v>
      </c>
      <c r="K168" s="40">
        <f t="shared" si="41"/>
        <v>3.2326772103425064E-2</v>
      </c>
      <c r="L168" s="40">
        <f t="shared" si="42"/>
        <v>-0.98623524011167618</v>
      </c>
      <c r="M168" s="40">
        <f t="shared" si="43"/>
        <v>-0.15197458870633129</v>
      </c>
    </row>
    <row r="169" spans="1:13" x14ac:dyDescent="0.2">
      <c r="A169" s="18"/>
      <c r="B169" s="51" t="s">
        <v>55</v>
      </c>
      <c r="C169" s="18" t="s">
        <v>56</v>
      </c>
      <c r="D169" s="19">
        <v>14150</v>
      </c>
      <c r="E169" s="19">
        <v>317</v>
      </c>
      <c r="F169" s="19">
        <v>79</v>
      </c>
      <c r="G169" s="19">
        <v>117</v>
      </c>
      <c r="H169" s="19">
        <v>0</v>
      </c>
      <c r="I169" s="19">
        <f t="shared" si="39"/>
        <v>117</v>
      </c>
      <c r="J169" s="19">
        <f t="shared" si="40"/>
        <v>200</v>
      </c>
      <c r="K169" s="40">
        <f t="shared" si="41"/>
        <v>0.63091482649842268</v>
      </c>
      <c r="L169" s="40">
        <f t="shared" si="42"/>
        <v>-0.75078864353312302</v>
      </c>
      <c r="M169" s="40">
        <f t="shared" si="43"/>
        <v>-0.63091482649842268</v>
      </c>
    </row>
    <row r="170" spans="1:13" x14ac:dyDescent="0.2">
      <c r="A170" s="18"/>
      <c r="B170" s="51" t="s">
        <v>57</v>
      </c>
      <c r="C170" s="18" t="s">
        <v>58</v>
      </c>
      <c r="D170" s="19">
        <v>675581</v>
      </c>
      <c r="E170" s="19">
        <v>322463</v>
      </c>
      <c r="F170" s="19">
        <v>0</v>
      </c>
      <c r="G170" s="19">
        <v>55619.35</v>
      </c>
      <c r="H170" s="19">
        <v>6245.72</v>
      </c>
      <c r="I170" s="19">
        <f t="shared" si="39"/>
        <v>61865.07</v>
      </c>
      <c r="J170" s="19">
        <f t="shared" si="40"/>
        <v>260597.93</v>
      </c>
      <c r="K170" s="40">
        <f t="shared" si="41"/>
        <v>0.80814831469036752</v>
      </c>
      <c r="L170" s="40">
        <f t="shared" si="42"/>
        <v>-1</v>
      </c>
      <c r="M170" s="40">
        <f t="shared" si="43"/>
        <v>-0.82751711049019583</v>
      </c>
    </row>
    <row r="171" spans="1:13" x14ac:dyDescent="0.2">
      <c r="A171" s="18"/>
      <c r="B171" s="51" t="s">
        <v>59</v>
      </c>
      <c r="C171" s="18" t="s">
        <v>60</v>
      </c>
      <c r="D171" s="19">
        <v>0</v>
      </c>
      <c r="E171" s="19">
        <v>18000</v>
      </c>
      <c r="F171" s="19">
        <v>782.04</v>
      </c>
      <c r="G171" s="19">
        <v>5254.07</v>
      </c>
      <c r="H171" s="19">
        <v>2297.2600000000002</v>
      </c>
      <c r="I171" s="19">
        <f t="shared" si="39"/>
        <v>7551.33</v>
      </c>
      <c r="J171" s="19">
        <f t="shared" si="40"/>
        <v>10448.67</v>
      </c>
      <c r="K171" s="40">
        <f t="shared" si="41"/>
        <v>0.58048166666666667</v>
      </c>
      <c r="L171" s="40">
        <f t="shared" si="42"/>
        <v>-0.95655333333333326</v>
      </c>
      <c r="M171" s="40">
        <f t="shared" si="43"/>
        <v>-0.70810722222222222</v>
      </c>
    </row>
    <row r="172" spans="1:13" x14ac:dyDescent="0.2">
      <c r="A172" s="18"/>
      <c r="B172" s="51" t="s">
        <v>61</v>
      </c>
      <c r="C172" s="18" t="s">
        <v>62</v>
      </c>
      <c r="D172" s="19">
        <v>28500</v>
      </c>
      <c r="E172" s="19">
        <v>119500</v>
      </c>
      <c r="F172" s="19">
        <v>0</v>
      </c>
      <c r="G172" s="19">
        <v>8423.2199999999993</v>
      </c>
      <c r="H172" s="19">
        <v>0</v>
      </c>
      <c r="I172" s="19">
        <f t="shared" si="39"/>
        <v>8423.2199999999993</v>
      </c>
      <c r="J172" s="19">
        <f t="shared" si="40"/>
        <v>111076.78</v>
      </c>
      <c r="K172" s="40">
        <f t="shared" si="41"/>
        <v>0.92951280334728037</v>
      </c>
      <c r="L172" s="40">
        <f t="shared" si="42"/>
        <v>-1</v>
      </c>
      <c r="M172" s="40">
        <f t="shared" si="43"/>
        <v>-0.92951280334728037</v>
      </c>
    </row>
    <row r="173" spans="1:13" x14ac:dyDescent="0.2">
      <c r="A173" s="18"/>
      <c r="B173" s="51" t="s">
        <v>63</v>
      </c>
      <c r="C173" s="18" t="s">
        <v>64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f t="shared" si="39"/>
        <v>0</v>
      </c>
      <c r="J173" s="19">
        <f t="shared" si="40"/>
        <v>0</v>
      </c>
      <c r="K173" s="40" t="str">
        <f t="shared" si="41"/>
        <v>NA</v>
      </c>
      <c r="L173" s="40" t="str">
        <f t="shared" si="42"/>
        <v>NA</v>
      </c>
      <c r="M173" s="40" t="str">
        <f t="shared" si="43"/>
        <v>NA</v>
      </c>
    </row>
    <row r="174" spans="1:13" x14ac:dyDescent="0.2">
      <c r="A174" s="18"/>
      <c r="B174" s="51" t="s">
        <v>65</v>
      </c>
      <c r="C174" s="18" t="s">
        <v>66</v>
      </c>
      <c r="D174" s="19">
        <v>3017</v>
      </c>
      <c r="E174" s="19">
        <v>4267</v>
      </c>
      <c r="F174" s="19">
        <v>0</v>
      </c>
      <c r="G174" s="19">
        <v>1782.67</v>
      </c>
      <c r="H174" s="19">
        <v>0</v>
      </c>
      <c r="I174" s="19">
        <f t="shared" si="39"/>
        <v>1782.67</v>
      </c>
      <c r="J174" s="19">
        <f t="shared" si="40"/>
        <v>2484.33</v>
      </c>
      <c r="K174" s="40">
        <f t="shared" si="41"/>
        <v>0.58221935786266699</v>
      </c>
      <c r="L174" s="40">
        <f t="shared" si="42"/>
        <v>-1</v>
      </c>
      <c r="M174" s="40">
        <f t="shared" si="43"/>
        <v>-0.58221935786266699</v>
      </c>
    </row>
    <row r="175" spans="1:13" x14ac:dyDescent="0.2">
      <c r="A175" s="18"/>
      <c r="B175" s="51" t="s">
        <v>67</v>
      </c>
      <c r="C175" s="18" t="s">
        <v>68</v>
      </c>
      <c r="D175" s="19">
        <v>1000</v>
      </c>
      <c r="E175" s="19">
        <v>1000</v>
      </c>
      <c r="F175" s="19">
        <v>0</v>
      </c>
      <c r="G175" s="19">
        <v>576.08000000000004</v>
      </c>
      <c r="H175" s="19">
        <v>0</v>
      </c>
      <c r="I175" s="19">
        <f t="shared" si="39"/>
        <v>576.08000000000004</v>
      </c>
      <c r="J175" s="19">
        <f t="shared" si="40"/>
        <v>423.91999999999996</v>
      </c>
      <c r="K175" s="40">
        <f t="shared" si="41"/>
        <v>0.42391999999999996</v>
      </c>
      <c r="L175" s="40">
        <f t="shared" si="42"/>
        <v>-1</v>
      </c>
      <c r="M175" s="40">
        <f t="shared" si="43"/>
        <v>-0.42391999999999996</v>
      </c>
    </row>
    <row r="176" spans="1:13" x14ac:dyDescent="0.2">
      <c r="A176" s="18"/>
      <c r="B176" s="51" t="s">
        <v>71</v>
      </c>
      <c r="C176" s="18" t="s">
        <v>72</v>
      </c>
      <c r="D176" s="19">
        <v>67623</v>
      </c>
      <c r="E176" s="19">
        <v>38200</v>
      </c>
      <c r="F176" s="19">
        <v>1064</v>
      </c>
      <c r="G176" s="19">
        <v>10640</v>
      </c>
      <c r="H176" s="19">
        <v>400</v>
      </c>
      <c r="I176" s="19">
        <f t="shared" si="39"/>
        <v>11040</v>
      </c>
      <c r="J176" s="19">
        <f t="shared" si="40"/>
        <v>27160</v>
      </c>
      <c r="K176" s="40">
        <f t="shared" si="41"/>
        <v>0.71099476439790577</v>
      </c>
      <c r="L176" s="40">
        <f t="shared" si="42"/>
        <v>-0.97214659685863869</v>
      </c>
      <c r="M176" s="40">
        <f t="shared" si="43"/>
        <v>-0.72146596858638745</v>
      </c>
    </row>
    <row r="177" spans="1:13" x14ac:dyDescent="0.2">
      <c r="A177" s="18"/>
      <c r="B177" s="51" t="s">
        <v>73</v>
      </c>
      <c r="C177" s="18" t="s">
        <v>74</v>
      </c>
      <c r="F177" s="19">
        <v>0</v>
      </c>
      <c r="G177" s="19">
        <v>0</v>
      </c>
      <c r="H177" s="19">
        <v>0</v>
      </c>
      <c r="I177" s="19">
        <f t="shared" si="39"/>
        <v>0</v>
      </c>
      <c r="J177" s="19">
        <f t="shared" si="40"/>
        <v>0</v>
      </c>
      <c r="K177" s="40" t="str">
        <f t="shared" si="41"/>
        <v>NA</v>
      </c>
      <c r="L177" s="40" t="str">
        <f t="shared" si="42"/>
        <v>NA</v>
      </c>
      <c r="M177" s="40" t="str">
        <f t="shared" si="43"/>
        <v>NA</v>
      </c>
    </row>
    <row r="178" spans="1:13" x14ac:dyDescent="0.2">
      <c r="A178" s="49" t="s">
        <v>99</v>
      </c>
      <c r="B178" s="52"/>
      <c r="C178" s="49"/>
      <c r="D178" s="24">
        <v>29294458.719999999</v>
      </c>
      <c r="E178" s="24">
        <v>2030828.7599999998</v>
      </c>
      <c r="F178" s="24">
        <v>298123.87</v>
      </c>
      <c r="G178" s="24">
        <v>5144403.4400000004</v>
      </c>
      <c r="H178" s="24">
        <v>245097.62000000002</v>
      </c>
      <c r="I178" s="24">
        <f t="shared" si="39"/>
        <v>5389501.0600000005</v>
      </c>
      <c r="J178" s="24">
        <f t="shared" si="40"/>
        <v>-3358672.3000000007</v>
      </c>
      <c r="K178" s="44">
        <f t="shared" si="41"/>
        <v>-1.6538431827211277</v>
      </c>
      <c r="L178" s="44">
        <f t="shared" si="42"/>
        <v>-0.85320088238261893</v>
      </c>
      <c r="M178" s="44">
        <f t="shared" si="43"/>
        <v>1.5331547106906251</v>
      </c>
    </row>
    <row r="179" spans="1:13" x14ac:dyDescent="0.2">
      <c r="A179" s="18" t="s">
        <v>100</v>
      </c>
      <c r="B179" s="51" t="s">
        <v>12</v>
      </c>
      <c r="C179" s="18" t="s">
        <v>13</v>
      </c>
      <c r="F179" s="19">
        <v>0</v>
      </c>
      <c r="G179" s="19">
        <v>0</v>
      </c>
      <c r="H179" s="19">
        <v>0</v>
      </c>
      <c r="I179" s="19">
        <f t="shared" si="39"/>
        <v>0</v>
      </c>
      <c r="J179" s="19">
        <f t="shared" si="40"/>
        <v>0</v>
      </c>
      <c r="K179" s="40" t="str">
        <f t="shared" si="41"/>
        <v>NA</v>
      </c>
      <c r="L179" s="40" t="str">
        <f t="shared" si="42"/>
        <v>NA</v>
      </c>
      <c r="M179" s="40" t="str">
        <f t="shared" si="43"/>
        <v>NA</v>
      </c>
    </row>
    <row r="180" spans="1:13" x14ac:dyDescent="0.2">
      <c r="A180" s="18"/>
      <c r="B180" s="51" t="s">
        <v>14</v>
      </c>
      <c r="C180" s="18" t="s">
        <v>15</v>
      </c>
      <c r="D180" s="19">
        <v>3150</v>
      </c>
      <c r="E180" s="19">
        <v>14080</v>
      </c>
      <c r="F180" s="19">
        <v>0</v>
      </c>
      <c r="G180" s="19">
        <v>15135</v>
      </c>
      <c r="H180" s="19">
        <v>0</v>
      </c>
      <c r="I180" s="19">
        <f t="shared" si="39"/>
        <v>15135</v>
      </c>
      <c r="J180" s="19">
        <f t="shared" si="40"/>
        <v>-1055</v>
      </c>
      <c r="K180" s="40">
        <f t="shared" si="41"/>
        <v>-7.4928977272727279E-2</v>
      </c>
      <c r="L180" s="40">
        <f t="shared" si="42"/>
        <v>-1</v>
      </c>
      <c r="M180" s="40">
        <f t="shared" si="43"/>
        <v>7.4928977272727279E-2</v>
      </c>
    </row>
    <row r="181" spans="1:13" x14ac:dyDescent="0.2">
      <c r="A181" s="18"/>
      <c r="B181" s="51" t="s">
        <v>16</v>
      </c>
      <c r="C181" s="18" t="s">
        <v>15</v>
      </c>
      <c r="D181" s="19">
        <v>105668</v>
      </c>
      <c r="E181" s="19">
        <v>22029.64</v>
      </c>
      <c r="F181" s="19">
        <v>0</v>
      </c>
      <c r="G181" s="19">
        <v>0</v>
      </c>
      <c r="H181" s="19">
        <v>0</v>
      </c>
      <c r="I181" s="19">
        <f t="shared" si="39"/>
        <v>0</v>
      </c>
      <c r="J181" s="19">
        <f t="shared" si="40"/>
        <v>22029.64</v>
      </c>
      <c r="K181" s="40">
        <f t="shared" si="41"/>
        <v>1</v>
      </c>
      <c r="L181" s="40">
        <f t="shared" si="42"/>
        <v>-1</v>
      </c>
      <c r="M181" s="40">
        <f t="shared" si="43"/>
        <v>-1</v>
      </c>
    </row>
    <row r="182" spans="1:13" x14ac:dyDescent="0.2">
      <c r="A182" s="18"/>
      <c r="B182" s="51" t="s">
        <v>97</v>
      </c>
      <c r="C182" s="18" t="s">
        <v>98</v>
      </c>
      <c r="D182" s="19">
        <v>2296430</v>
      </c>
      <c r="E182" s="19">
        <v>7330237.7699999996</v>
      </c>
      <c r="F182" s="19">
        <v>403002.32999999996</v>
      </c>
      <c r="G182" s="19">
        <v>1363326.26</v>
      </c>
      <c r="H182" s="19">
        <v>0</v>
      </c>
      <c r="I182" s="19">
        <f t="shared" si="39"/>
        <v>1363326.26</v>
      </c>
      <c r="J182" s="19">
        <f t="shared" si="40"/>
        <v>5966911.5099999998</v>
      </c>
      <c r="K182" s="40">
        <f t="shared" si="41"/>
        <v>0.81401336453510431</v>
      </c>
      <c r="L182" s="40">
        <f t="shared" si="42"/>
        <v>-0.94502192935004892</v>
      </c>
      <c r="M182" s="40">
        <f t="shared" si="43"/>
        <v>-0.81401336453510431</v>
      </c>
    </row>
    <row r="183" spans="1:13" x14ac:dyDescent="0.2">
      <c r="A183" s="18"/>
      <c r="B183" s="51" t="s">
        <v>87</v>
      </c>
      <c r="C183" s="18" t="s">
        <v>88</v>
      </c>
      <c r="D183" s="19">
        <v>0</v>
      </c>
      <c r="E183" s="19">
        <v>0</v>
      </c>
      <c r="F183" s="19">
        <v>19642.22</v>
      </c>
      <c r="G183" s="19">
        <v>127673.88</v>
      </c>
      <c r="H183" s="19">
        <v>0</v>
      </c>
      <c r="I183" s="19">
        <f t="shared" si="39"/>
        <v>127673.88</v>
      </c>
      <c r="J183" s="19">
        <f t="shared" si="40"/>
        <v>-127673.88</v>
      </c>
      <c r="K183" s="40" t="str">
        <f t="shared" si="41"/>
        <v>NA</v>
      </c>
      <c r="L183" s="40" t="str">
        <f t="shared" si="42"/>
        <v>NA</v>
      </c>
      <c r="M183" s="40" t="str">
        <f t="shared" si="43"/>
        <v>NA</v>
      </c>
    </row>
    <row r="184" spans="1:13" x14ac:dyDescent="0.2">
      <c r="A184" s="18"/>
      <c r="B184" s="51" t="s">
        <v>91</v>
      </c>
      <c r="C184" s="18" t="s">
        <v>92</v>
      </c>
      <c r="D184" s="19">
        <v>11280533.239999998</v>
      </c>
      <c r="E184" s="19">
        <v>12204923.309999997</v>
      </c>
      <c r="F184" s="19">
        <v>276762.57999999996</v>
      </c>
      <c r="G184" s="19">
        <v>5236288.6400000006</v>
      </c>
      <c r="H184" s="19">
        <v>0</v>
      </c>
      <c r="I184" s="19">
        <f t="shared" si="39"/>
        <v>5236288.6400000006</v>
      </c>
      <c r="J184" s="19">
        <f t="shared" si="40"/>
        <v>6968634.6699999962</v>
      </c>
      <c r="K184" s="40">
        <f t="shared" si="41"/>
        <v>0.57096914851487079</v>
      </c>
      <c r="L184" s="40">
        <f t="shared" si="42"/>
        <v>-0.97732369364637983</v>
      </c>
      <c r="M184" s="40">
        <f t="shared" si="43"/>
        <v>-0.57096914851487079</v>
      </c>
    </row>
    <row r="185" spans="1:13" x14ac:dyDescent="0.2">
      <c r="A185" s="18"/>
      <c r="B185" s="51" t="s">
        <v>29</v>
      </c>
      <c r="C185" s="18" t="s">
        <v>30</v>
      </c>
      <c r="D185" s="19">
        <v>4653105.3899999997</v>
      </c>
      <c r="E185" s="19">
        <v>3820000</v>
      </c>
      <c r="F185" s="19">
        <v>838085.51000000036</v>
      </c>
      <c r="G185" s="19">
        <v>6724821.9999999907</v>
      </c>
      <c r="H185" s="19">
        <v>0</v>
      </c>
      <c r="I185" s="19">
        <f t="shared" si="39"/>
        <v>6724821.9999999907</v>
      </c>
      <c r="J185" s="19">
        <f t="shared" si="40"/>
        <v>-2904821.9999999907</v>
      </c>
      <c r="K185" s="40">
        <f t="shared" si="41"/>
        <v>-0.76042460732984052</v>
      </c>
      <c r="L185" s="40">
        <f t="shared" si="42"/>
        <v>-0.78060588743455495</v>
      </c>
      <c r="M185" s="40">
        <f t="shared" si="43"/>
        <v>0.76042460732984052</v>
      </c>
    </row>
    <row r="186" spans="1:13" x14ac:dyDescent="0.2">
      <c r="A186" s="18"/>
      <c r="B186" s="51" t="s">
        <v>414</v>
      </c>
      <c r="C186" s="18" t="s">
        <v>415</v>
      </c>
      <c r="D186" s="19">
        <v>0</v>
      </c>
      <c r="E186" s="19">
        <v>122077</v>
      </c>
      <c r="F186" s="19">
        <v>0</v>
      </c>
      <c r="G186" s="19">
        <v>0</v>
      </c>
      <c r="H186" s="19">
        <v>0</v>
      </c>
      <c r="I186" s="19">
        <f t="shared" si="39"/>
        <v>0</v>
      </c>
      <c r="J186" s="19">
        <f t="shared" si="40"/>
        <v>122077</v>
      </c>
      <c r="K186" s="40">
        <f t="shared" si="41"/>
        <v>1</v>
      </c>
      <c r="L186" s="40">
        <f t="shared" si="42"/>
        <v>-1</v>
      </c>
      <c r="M186" s="40">
        <f t="shared" si="43"/>
        <v>-1</v>
      </c>
    </row>
    <row r="187" spans="1:13" x14ac:dyDescent="0.2">
      <c r="A187" s="18"/>
      <c r="B187" s="51" t="s">
        <v>31</v>
      </c>
      <c r="C187" s="18" t="s">
        <v>32</v>
      </c>
      <c r="D187" s="19">
        <v>1666980</v>
      </c>
      <c r="E187" s="19">
        <v>1682624</v>
      </c>
      <c r="F187" s="19">
        <v>130410</v>
      </c>
      <c r="G187" s="19">
        <v>1320145.0499999998</v>
      </c>
      <c r="H187" s="19">
        <v>0</v>
      </c>
      <c r="I187" s="19">
        <f t="shared" si="39"/>
        <v>1320145.0499999998</v>
      </c>
      <c r="J187" s="19">
        <f t="shared" si="40"/>
        <v>362478.95000000019</v>
      </c>
      <c r="K187" s="40">
        <f t="shared" si="41"/>
        <v>0.21542480673044018</v>
      </c>
      <c r="L187" s="40">
        <f t="shared" si="42"/>
        <v>-0.92249605378266331</v>
      </c>
      <c r="M187" s="40">
        <f t="shared" si="43"/>
        <v>-0.21542480673044018</v>
      </c>
    </row>
    <row r="188" spans="1:13" x14ac:dyDescent="0.2">
      <c r="A188" s="18"/>
      <c r="B188" s="51" t="s">
        <v>33</v>
      </c>
      <c r="C188" s="18" t="s">
        <v>34</v>
      </c>
      <c r="D188" s="19">
        <v>2290243.5300000003</v>
      </c>
      <c r="E188" s="19">
        <v>2381709.0999999996</v>
      </c>
      <c r="F188" s="19">
        <v>201816.08000000002</v>
      </c>
      <c r="G188" s="19">
        <v>2065306.5000000002</v>
      </c>
      <c r="H188" s="19">
        <v>0</v>
      </c>
      <c r="I188" s="19">
        <f t="shared" si="39"/>
        <v>2065306.5000000002</v>
      </c>
      <c r="J188" s="19">
        <f t="shared" si="40"/>
        <v>316402.59999999939</v>
      </c>
      <c r="K188" s="40">
        <f t="shared" si="41"/>
        <v>0.13284687034197393</v>
      </c>
      <c r="L188" s="40">
        <f t="shared" si="42"/>
        <v>-0.9152641773086394</v>
      </c>
      <c r="M188" s="40">
        <f t="shared" si="43"/>
        <v>-0.13284687034197393</v>
      </c>
    </row>
    <row r="189" spans="1:13" x14ac:dyDescent="0.2">
      <c r="A189" s="18"/>
      <c r="B189" s="51" t="s">
        <v>39</v>
      </c>
      <c r="C189" s="18" t="s">
        <v>40</v>
      </c>
      <c r="D189" s="19">
        <v>412478.99</v>
      </c>
      <c r="E189" s="19">
        <v>941901.65</v>
      </c>
      <c r="F189" s="19">
        <v>51793.080000000024</v>
      </c>
      <c r="G189" s="19">
        <v>468186.88999999996</v>
      </c>
      <c r="H189" s="19">
        <v>0</v>
      </c>
      <c r="I189" s="19">
        <f t="shared" si="39"/>
        <v>468186.88999999996</v>
      </c>
      <c r="J189" s="19">
        <f t="shared" si="40"/>
        <v>473714.76000000007</v>
      </c>
      <c r="K189" s="40">
        <f t="shared" si="41"/>
        <v>0.50293441995775257</v>
      </c>
      <c r="L189" s="40">
        <f t="shared" si="42"/>
        <v>-0.94501222075574443</v>
      </c>
      <c r="M189" s="40">
        <f t="shared" si="43"/>
        <v>-0.50293441995775257</v>
      </c>
    </row>
    <row r="190" spans="1:13" x14ac:dyDescent="0.2">
      <c r="A190" s="18"/>
      <c r="B190" s="51" t="s">
        <v>41</v>
      </c>
      <c r="C190" s="18" t="s">
        <v>42</v>
      </c>
      <c r="D190" s="19">
        <v>27790667.09</v>
      </c>
      <c r="E190" s="19">
        <v>4263430.08</v>
      </c>
      <c r="F190" s="19">
        <v>123650.62</v>
      </c>
      <c r="G190" s="19">
        <v>1316872.94</v>
      </c>
      <c r="H190" s="19">
        <v>84939.46</v>
      </c>
      <c r="I190" s="19">
        <f t="shared" si="39"/>
        <v>1401812.4</v>
      </c>
      <c r="J190" s="19">
        <f t="shared" si="40"/>
        <v>2861617.68</v>
      </c>
      <c r="K190" s="40">
        <f t="shared" si="41"/>
        <v>0.67120079989678172</v>
      </c>
      <c r="L190" s="40">
        <f t="shared" si="42"/>
        <v>-0.97099738527903801</v>
      </c>
      <c r="M190" s="40">
        <f t="shared" si="43"/>
        <v>-0.69112359877143803</v>
      </c>
    </row>
    <row r="191" spans="1:13" x14ac:dyDescent="0.2">
      <c r="A191" s="18"/>
      <c r="B191" s="51" t="s">
        <v>180</v>
      </c>
      <c r="C191" s="18" t="s">
        <v>181</v>
      </c>
      <c r="D191" s="19">
        <v>0</v>
      </c>
      <c r="E191" s="19">
        <v>10000</v>
      </c>
      <c r="F191" s="19">
        <v>0</v>
      </c>
      <c r="G191" s="19">
        <v>9900</v>
      </c>
      <c r="H191" s="19">
        <v>0</v>
      </c>
      <c r="I191" s="19">
        <f t="shared" si="39"/>
        <v>9900</v>
      </c>
      <c r="J191" s="19">
        <f t="shared" si="40"/>
        <v>100</v>
      </c>
      <c r="K191" s="40">
        <f t="shared" si="41"/>
        <v>0.01</v>
      </c>
      <c r="L191" s="40">
        <f t="shared" si="42"/>
        <v>-1</v>
      </c>
      <c r="M191" s="40">
        <f t="shared" si="43"/>
        <v>-0.01</v>
      </c>
    </row>
    <row r="192" spans="1:13" x14ac:dyDescent="0.2">
      <c r="A192" s="18"/>
      <c r="B192" s="51" t="s">
        <v>535</v>
      </c>
      <c r="C192" s="18" t="s">
        <v>536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f t="shared" si="39"/>
        <v>0</v>
      </c>
      <c r="J192" s="19">
        <f t="shared" si="40"/>
        <v>0</v>
      </c>
      <c r="K192" s="40" t="str">
        <f t="shared" si="41"/>
        <v>NA</v>
      </c>
      <c r="L192" s="40" t="str">
        <f t="shared" si="42"/>
        <v>NA</v>
      </c>
      <c r="M192" s="40" t="str">
        <f t="shared" si="43"/>
        <v>NA</v>
      </c>
    </row>
    <row r="193" spans="1:13" x14ac:dyDescent="0.2">
      <c r="A193" s="18"/>
      <c r="B193" s="51" t="s">
        <v>537</v>
      </c>
      <c r="C193" s="18" t="s">
        <v>538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f t="shared" si="39"/>
        <v>0</v>
      </c>
      <c r="J193" s="19">
        <f t="shared" si="40"/>
        <v>0</v>
      </c>
      <c r="K193" s="40" t="str">
        <f t="shared" si="41"/>
        <v>NA</v>
      </c>
      <c r="L193" s="40" t="str">
        <f t="shared" si="42"/>
        <v>NA</v>
      </c>
      <c r="M193" s="40" t="str">
        <f t="shared" si="43"/>
        <v>NA</v>
      </c>
    </row>
    <row r="194" spans="1:13" x14ac:dyDescent="0.2">
      <c r="A194" s="18"/>
      <c r="B194" s="51" t="s">
        <v>47</v>
      </c>
      <c r="C194" s="18" t="s">
        <v>48</v>
      </c>
      <c r="D194" s="19">
        <v>83734</v>
      </c>
      <c r="E194" s="19">
        <v>121586.03</v>
      </c>
      <c r="F194" s="19">
        <v>4800</v>
      </c>
      <c r="G194" s="19">
        <v>26325.1</v>
      </c>
      <c r="H194" s="19">
        <v>9600</v>
      </c>
      <c r="I194" s="19">
        <f t="shared" si="39"/>
        <v>35925.1</v>
      </c>
      <c r="J194" s="19">
        <f t="shared" si="40"/>
        <v>85660.93</v>
      </c>
      <c r="K194" s="40">
        <f t="shared" si="41"/>
        <v>0.7045293772648058</v>
      </c>
      <c r="L194" s="40">
        <f t="shared" si="42"/>
        <v>-0.9605217803394025</v>
      </c>
      <c r="M194" s="40">
        <f t="shared" si="43"/>
        <v>-0.78348581658600081</v>
      </c>
    </row>
    <row r="195" spans="1:13" x14ac:dyDescent="0.2">
      <c r="A195" s="18"/>
      <c r="B195" s="51" t="s">
        <v>49</v>
      </c>
      <c r="C195" s="18" t="s">
        <v>50</v>
      </c>
      <c r="D195" s="19">
        <v>187522</v>
      </c>
      <c r="E195" s="19">
        <v>433007.18000000005</v>
      </c>
      <c r="F195" s="19">
        <v>34341.96</v>
      </c>
      <c r="G195" s="19">
        <v>104116.29</v>
      </c>
      <c r="H195" s="19">
        <v>1413.4099999999999</v>
      </c>
      <c r="I195" s="19">
        <f t="shared" si="39"/>
        <v>105529.7</v>
      </c>
      <c r="J195" s="19">
        <f t="shared" si="40"/>
        <v>327477.48000000004</v>
      </c>
      <c r="K195" s="40">
        <f t="shared" si="41"/>
        <v>0.75628648929100895</v>
      </c>
      <c r="L195" s="40">
        <f t="shared" si="42"/>
        <v>-0.92068962921122921</v>
      </c>
      <c r="M195" s="40">
        <f t="shared" si="43"/>
        <v>-0.75955066149249539</v>
      </c>
    </row>
    <row r="196" spans="1:13" x14ac:dyDescent="0.2">
      <c r="A196" s="18"/>
      <c r="B196" s="51" t="s">
        <v>51</v>
      </c>
      <c r="C196" s="18" t="s">
        <v>52</v>
      </c>
      <c r="D196" s="19">
        <v>20000</v>
      </c>
      <c r="E196" s="19">
        <v>0</v>
      </c>
      <c r="F196" s="19">
        <v>0</v>
      </c>
      <c r="G196" s="19">
        <v>0</v>
      </c>
      <c r="H196" s="19">
        <v>0</v>
      </c>
      <c r="I196" s="19">
        <f t="shared" si="39"/>
        <v>0</v>
      </c>
      <c r="J196" s="19">
        <f t="shared" si="40"/>
        <v>0</v>
      </c>
      <c r="K196" s="40" t="str">
        <f t="shared" si="41"/>
        <v>NA</v>
      </c>
      <c r="L196" s="40" t="str">
        <f t="shared" si="42"/>
        <v>NA</v>
      </c>
      <c r="M196" s="40" t="str">
        <f t="shared" si="43"/>
        <v>NA</v>
      </c>
    </row>
    <row r="197" spans="1:13" x14ac:dyDescent="0.2">
      <c r="A197" s="18"/>
      <c r="B197" s="51" t="s">
        <v>53</v>
      </c>
      <c r="C197" s="18" t="s">
        <v>54</v>
      </c>
      <c r="D197" s="19">
        <v>248163.94</v>
      </c>
      <c r="E197" s="19">
        <v>578528.84000000008</v>
      </c>
      <c r="F197" s="19">
        <v>28685.629999999997</v>
      </c>
      <c r="G197" s="19">
        <v>124205.09999999999</v>
      </c>
      <c r="H197" s="19">
        <v>35228.57</v>
      </c>
      <c r="I197" s="19">
        <f t="shared" si="39"/>
        <v>159433.66999999998</v>
      </c>
      <c r="J197" s="19">
        <f t="shared" si="40"/>
        <v>419095.1700000001</v>
      </c>
      <c r="K197" s="40">
        <f t="shared" si="41"/>
        <v>0.7244153463464329</v>
      </c>
      <c r="L197" s="40">
        <f t="shared" si="42"/>
        <v>-0.9504162489116359</v>
      </c>
      <c r="M197" s="40">
        <f t="shared" si="43"/>
        <v>-0.78530871511954359</v>
      </c>
    </row>
    <row r="198" spans="1:13" x14ac:dyDescent="0.2">
      <c r="A198" s="18"/>
      <c r="B198" s="51" t="s">
        <v>55</v>
      </c>
      <c r="C198" s="18" t="s">
        <v>56</v>
      </c>
      <c r="D198" s="19">
        <v>1000</v>
      </c>
      <c r="E198" s="19">
        <v>42439</v>
      </c>
      <c r="F198" s="19">
        <v>0</v>
      </c>
      <c r="G198" s="19">
        <v>1332.8</v>
      </c>
      <c r="H198" s="19">
        <v>0</v>
      </c>
      <c r="I198" s="19">
        <f t="shared" si="39"/>
        <v>1332.8</v>
      </c>
      <c r="J198" s="19">
        <f t="shared" si="40"/>
        <v>41106.199999999997</v>
      </c>
      <c r="K198" s="40">
        <f t="shared" si="41"/>
        <v>0.96859492447984163</v>
      </c>
      <c r="L198" s="40">
        <f t="shared" si="42"/>
        <v>-1</v>
      </c>
      <c r="M198" s="40">
        <f t="shared" si="43"/>
        <v>-0.96859492447984163</v>
      </c>
    </row>
    <row r="199" spans="1:13" x14ac:dyDescent="0.2">
      <c r="A199" s="18"/>
      <c r="B199" s="51" t="s">
        <v>57</v>
      </c>
      <c r="C199" s="18" t="s">
        <v>58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f t="shared" si="39"/>
        <v>0</v>
      </c>
      <c r="J199" s="19">
        <f t="shared" si="40"/>
        <v>0</v>
      </c>
      <c r="K199" s="40" t="str">
        <f t="shared" si="41"/>
        <v>NA</v>
      </c>
      <c r="L199" s="40" t="str">
        <f t="shared" si="42"/>
        <v>NA</v>
      </c>
      <c r="M199" s="40" t="str">
        <f t="shared" si="43"/>
        <v>NA</v>
      </c>
    </row>
    <row r="200" spans="1:13" x14ac:dyDescent="0.2">
      <c r="A200" s="18"/>
      <c r="B200" s="51" t="s">
        <v>59</v>
      </c>
      <c r="C200" s="18" t="s">
        <v>60</v>
      </c>
      <c r="D200" s="19">
        <v>2400</v>
      </c>
      <c r="E200" s="19">
        <v>100000</v>
      </c>
      <c r="F200" s="19">
        <v>51576.44</v>
      </c>
      <c r="G200" s="19">
        <v>54925.700000000004</v>
      </c>
      <c r="H200" s="19">
        <v>31633.63</v>
      </c>
      <c r="I200" s="19">
        <f t="shared" si="39"/>
        <v>86559.33</v>
      </c>
      <c r="J200" s="19">
        <f t="shared" si="40"/>
        <v>13440.669999999998</v>
      </c>
      <c r="K200" s="40">
        <f t="shared" si="41"/>
        <v>0.13440669999999999</v>
      </c>
      <c r="L200" s="40">
        <f t="shared" si="42"/>
        <v>-0.48423559999999999</v>
      </c>
      <c r="M200" s="40">
        <f t="shared" si="43"/>
        <v>-0.45074299999999995</v>
      </c>
    </row>
    <row r="201" spans="1:13" x14ac:dyDescent="0.2">
      <c r="A201" s="18"/>
      <c r="B201" s="51" t="s">
        <v>61</v>
      </c>
      <c r="C201" s="18" t="s">
        <v>62</v>
      </c>
      <c r="D201" s="19">
        <v>6000</v>
      </c>
      <c r="E201" s="19">
        <v>98340</v>
      </c>
      <c r="F201" s="19">
        <v>22822</v>
      </c>
      <c r="G201" s="19">
        <v>24751.93</v>
      </c>
      <c r="H201" s="19">
        <v>40991.26</v>
      </c>
      <c r="I201" s="19">
        <f t="shared" si="39"/>
        <v>65743.19</v>
      </c>
      <c r="J201" s="19">
        <f t="shared" si="40"/>
        <v>32596.809999999998</v>
      </c>
      <c r="K201" s="40">
        <f t="shared" si="41"/>
        <v>0.33147051047386616</v>
      </c>
      <c r="L201" s="40">
        <f t="shared" si="42"/>
        <v>-0.7679275981289404</v>
      </c>
      <c r="M201" s="40">
        <f t="shared" si="43"/>
        <v>-0.74830252186292456</v>
      </c>
    </row>
    <row r="202" spans="1:13" x14ac:dyDescent="0.2">
      <c r="A202" s="18"/>
      <c r="B202" s="51" t="s">
        <v>358</v>
      </c>
      <c r="C202" s="18" t="s">
        <v>359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f t="shared" si="39"/>
        <v>0</v>
      </c>
      <c r="J202" s="19">
        <f t="shared" si="40"/>
        <v>0</v>
      </c>
      <c r="K202" s="40" t="str">
        <f t="shared" si="41"/>
        <v>NA</v>
      </c>
      <c r="L202" s="40" t="str">
        <f t="shared" si="42"/>
        <v>NA</v>
      </c>
      <c r="M202" s="40" t="str">
        <f t="shared" si="43"/>
        <v>NA</v>
      </c>
    </row>
    <row r="203" spans="1:13" x14ac:dyDescent="0.2">
      <c r="A203" s="18"/>
      <c r="B203" s="51" t="s">
        <v>65</v>
      </c>
      <c r="C203" s="18" t="s">
        <v>66</v>
      </c>
      <c r="D203" s="19">
        <v>583623.91999999993</v>
      </c>
      <c r="E203" s="19">
        <v>835103.02</v>
      </c>
      <c r="F203" s="19">
        <v>18464.13</v>
      </c>
      <c r="G203" s="19">
        <v>193565.15</v>
      </c>
      <c r="H203" s="19">
        <v>451308.41000000003</v>
      </c>
      <c r="I203" s="19">
        <f t="shared" si="39"/>
        <v>644873.56000000006</v>
      </c>
      <c r="J203" s="19">
        <f t="shared" si="40"/>
        <v>190229.45999999996</v>
      </c>
      <c r="K203" s="40">
        <f t="shared" si="41"/>
        <v>0.22779160827367137</v>
      </c>
      <c r="L203" s="40">
        <f t="shared" si="42"/>
        <v>-0.97788999733230519</v>
      </c>
      <c r="M203" s="40">
        <f t="shared" si="43"/>
        <v>-0.7682140462143221</v>
      </c>
    </row>
    <row r="204" spans="1:13" x14ac:dyDescent="0.2">
      <c r="A204" s="18"/>
      <c r="B204" s="51" t="s">
        <v>67</v>
      </c>
      <c r="C204" s="18" t="s">
        <v>68</v>
      </c>
      <c r="F204" s="19">
        <v>0</v>
      </c>
      <c r="G204" s="19">
        <v>0</v>
      </c>
      <c r="H204" s="19">
        <v>0</v>
      </c>
      <c r="I204" s="19">
        <f t="shared" si="39"/>
        <v>0</v>
      </c>
      <c r="J204" s="19">
        <f t="shared" si="40"/>
        <v>0</v>
      </c>
      <c r="K204" s="40" t="str">
        <f t="shared" si="41"/>
        <v>NA</v>
      </c>
      <c r="L204" s="40" t="str">
        <f t="shared" si="42"/>
        <v>NA</v>
      </c>
      <c r="M204" s="40" t="str">
        <f t="shared" si="43"/>
        <v>NA</v>
      </c>
    </row>
    <row r="205" spans="1:13" x14ac:dyDescent="0.2">
      <c r="A205" s="18"/>
      <c r="B205" s="51" t="s">
        <v>71</v>
      </c>
      <c r="C205" s="18" t="s">
        <v>72</v>
      </c>
      <c r="D205" s="19">
        <v>726813.86</v>
      </c>
      <c r="E205" s="19">
        <v>720064.94000000006</v>
      </c>
      <c r="F205" s="19">
        <v>48200</v>
      </c>
      <c r="G205" s="19">
        <v>183721.21</v>
      </c>
      <c r="H205" s="19">
        <v>14214</v>
      </c>
      <c r="I205" s="19">
        <f t="shared" si="39"/>
        <v>197935.21</v>
      </c>
      <c r="J205" s="19">
        <f t="shared" si="40"/>
        <v>522129.7300000001</v>
      </c>
      <c r="K205" s="40">
        <f t="shared" si="41"/>
        <v>0.72511477923088441</v>
      </c>
      <c r="L205" s="40">
        <f t="shared" si="42"/>
        <v>-0.93306159302798442</v>
      </c>
      <c r="M205" s="40">
        <f t="shared" si="43"/>
        <v>-0.74485466546947843</v>
      </c>
    </row>
    <row r="206" spans="1:13" x14ac:dyDescent="0.2">
      <c r="A206" s="18"/>
      <c r="B206" s="51" t="s">
        <v>73</v>
      </c>
      <c r="C206" s="18" t="s">
        <v>74</v>
      </c>
      <c r="D206" s="19">
        <v>0</v>
      </c>
      <c r="E206" s="19">
        <v>0</v>
      </c>
      <c r="F206" s="19">
        <v>0</v>
      </c>
      <c r="G206" s="19">
        <v>0</v>
      </c>
      <c r="H206" s="19">
        <v>0</v>
      </c>
      <c r="I206" s="19">
        <f t="shared" si="39"/>
        <v>0</v>
      </c>
      <c r="J206" s="19">
        <f t="shared" si="40"/>
        <v>0</v>
      </c>
      <c r="K206" s="40" t="str">
        <f t="shared" si="41"/>
        <v>NA</v>
      </c>
      <c r="L206" s="40" t="str">
        <f t="shared" si="42"/>
        <v>NA</v>
      </c>
      <c r="M206" s="40" t="str">
        <f t="shared" si="43"/>
        <v>NA</v>
      </c>
    </row>
    <row r="207" spans="1:13" x14ac:dyDescent="0.2">
      <c r="A207" s="49" t="s">
        <v>101</v>
      </c>
      <c r="B207" s="52"/>
      <c r="C207" s="49"/>
      <c r="D207" s="24">
        <v>52358513.959999993</v>
      </c>
      <c r="E207" s="24">
        <v>35722081.559999995</v>
      </c>
      <c r="F207" s="24">
        <v>2254052.58</v>
      </c>
      <c r="G207" s="24">
        <v>19360600.439999994</v>
      </c>
      <c r="H207" s="24">
        <v>669328.74</v>
      </c>
      <c r="I207" s="24">
        <f t="shared" si="39"/>
        <v>20029929.179999992</v>
      </c>
      <c r="J207" s="24">
        <f t="shared" si="40"/>
        <v>15692152.380000003</v>
      </c>
      <c r="K207" s="44">
        <f t="shared" si="41"/>
        <v>0.43928437802939735</v>
      </c>
      <c r="L207" s="44">
        <f t="shared" si="42"/>
        <v>-0.9369003013944186</v>
      </c>
      <c r="M207" s="44">
        <f t="shared" si="43"/>
        <v>-0.45802149274304504</v>
      </c>
    </row>
    <row r="208" spans="1:13" x14ac:dyDescent="0.2">
      <c r="A208" s="18" t="s">
        <v>102</v>
      </c>
      <c r="B208" s="51" t="s">
        <v>77</v>
      </c>
      <c r="C208" s="18" t="s">
        <v>78</v>
      </c>
      <c r="D208" s="19">
        <v>30726.19</v>
      </c>
      <c r="E208" s="19">
        <v>30726.19</v>
      </c>
      <c r="F208" s="19">
        <v>1069.03</v>
      </c>
      <c r="G208" s="19">
        <v>25198.829999999998</v>
      </c>
      <c r="H208" s="19">
        <v>0</v>
      </c>
      <c r="I208" s="19">
        <f t="shared" si="39"/>
        <v>25198.829999999998</v>
      </c>
      <c r="J208" s="19">
        <f t="shared" si="40"/>
        <v>5527.3600000000006</v>
      </c>
      <c r="K208" s="40">
        <f t="shared" si="41"/>
        <v>0.17989083579838569</v>
      </c>
      <c r="L208" s="40">
        <f t="shared" si="42"/>
        <v>-0.96520785688040078</v>
      </c>
      <c r="M208" s="40">
        <f t="shared" si="43"/>
        <v>-0.1798908357983858</v>
      </c>
    </row>
    <row r="209" spans="1:13" x14ac:dyDescent="0.2">
      <c r="A209" s="18"/>
      <c r="B209" s="51" t="s">
        <v>275</v>
      </c>
      <c r="C209" s="18" t="s">
        <v>276</v>
      </c>
      <c r="D209" s="19">
        <v>0</v>
      </c>
      <c r="E209" s="19">
        <v>0</v>
      </c>
      <c r="F209" s="19">
        <v>0</v>
      </c>
      <c r="G209" s="19">
        <v>0</v>
      </c>
      <c r="H209" s="19">
        <v>0</v>
      </c>
      <c r="I209" s="19">
        <f t="shared" si="39"/>
        <v>0</v>
      </c>
      <c r="J209" s="19">
        <f t="shared" si="40"/>
        <v>0</v>
      </c>
      <c r="K209" s="40" t="str">
        <f t="shared" si="41"/>
        <v>NA</v>
      </c>
      <c r="L209" s="40" t="str">
        <f t="shared" si="42"/>
        <v>NA</v>
      </c>
      <c r="M209" s="40" t="str">
        <f t="shared" si="43"/>
        <v>NA</v>
      </c>
    </row>
    <row r="210" spans="1:13" x14ac:dyDescent="0.2">
      <c r="A210" s="18"/>
      <c r="B210" s="51" t="s">
        <v>29</v>
      </c>
      <c r="C210" s="18" t="s">
        <v>30</v>
      </c>
      <c r="D210" s="19">
        <v>2800000</v>
      </c>
      <c r="E210" s="19">
        <v>5600000</v>
      </c>
      <c r="F210" s="19">
        <v>0</v>
      </c>
      <c r="G210" s="19">
        <v>4000</v>
      </c>
      <c r="H210" s="19">
        <v>0</v>
      </c>
      <c r="I210" s="19">
        <f t="shared" si="39"/>
        <v>4000</v>
      </c>
      <c r="J210" s="19">
        <f t="shared" si="40"/>
        <v>5596000</v>
      </c>
      <c r="K210" s="40">
        <f t="shared" si="41"/>
        <v>0.99928571428571433</v>
      </c>
      <c r="L210" s="40">
        <f t="shared" si="42"/>
        <v>-1</v>
      </c>
      <c r="M210" s="40">
        <f t="shared" si="43"/>
        <v>-0.99928571428571433</v>
      </c>
    </row>
    <row r="211" spans="1:13" x14ac:dyDescent="0.2">
      <c r="A211" s="18"/>
      <c r="B211" s="51" t="s">
        <v>31</v>
      </c>
      <c r="C211" s="18" t="s">
        <v>32</v>
      </c>
      <c r="D211" s="19">
        <v>11340</v>
      </c>
      <c r="E211" s="19">
        <v>11340</v>
      </c>
      <c r="F211" s="19">
        <v>0</v>
      </c>
      <c r="G211" s="19">
        <v>0</v>
      </c>
      <c r="H211" s="19">
        <v>0</v>
      </c>
      <c r="I211" s="19">
        <f t="shared" si="39"/>
        <v>0</v>
      </c>
      <c r="J211" s="19">
        <f t="shared" si="40"/>
        <v>11340</v>
      </c>
      <c r="K211" s="40">
        <f t="shared" si="41"/>
        <v>1</v>
      </c>
      <c r="L211" s="40">
        <f t="shared" si="42"/>
        <v>-1</v>
      </c>
      <c r="M211" s="40">
        <f t="shared" si="43"/>
        <v>-1</v>
      </c>
    </row>
    <row r="212" spans="1:13" x14ac:dyDescent="0.2">
      <c r="A212" s="18"/>
      <c r="B212" s="51" t="s">
        <v>33</v>
      </c>
      <c r="C212" s="18" t="s">
        <v>34</v>
      </c>
      <c r="D212" s="19">
        <v>6087</v>
      </c>
      <c r="E212" s="19">
        <v>6087</v>
      </c>
      <c r="F212" s="19">
        <v>0</v>
      </c>
      <c r="G212" s="19">
        <v>0</v>
      </c>
      <c r="H212" s="19">
        <v>0</v>
      </c>
      <c r="I212" s="19">
        <f t="shared" si="39"/>
        <v>0</v>
      </c>
      <c r="J212" s="19">
        <f t="shared" si="40"/>
        <v>6087</v>
      </c>
      <c r="K212" s="40">
        <f t="shared" si="41"/>
        <v>1</v>
      </c>
      <c r="L212" s="40">
        <f t="shared" si="42"/>
        <v>-1</v>
      </c>
      <c r="M212" s="40">
        <f t="shared" si="43"/>
        <v>-1</v>
      </c>
    </row>
    <row r="213" spans="1:13" x14ac:dyDescent="0.2">
      <c r="A213" s="18"/>
      <c r="B213" s="51" t="s">
        <v>39</v>
      </c>
      <c r="C213" s="18" t="s">
        <v>40</v>
      </c>
      <c r="D213" s="19">
        <v>76551</v>
      </c>
      <c r="E213" s="19">
        <v>150751</v>
      </c>
      <c r="F213" s="19">
        <v>85.51</v>
      </c>
      <c r="G213" s="19">
        <v>2511.2000000000003</v>
      </c>
      <c r="H213" s="19">
        <v>0</v>
      </c>
      <c r="I213" s="19">
        <f t="shared" si="39"/>
        <v>2511.2000000000003</v>
      </c>
      <c r="J213" s="19">
        <f t="shared" si="40"/>
        <v>148239.79999999999</v>
      </c>
      <c r="K213" s="40">
        <f t="shared" si="41"/>
        <v>0.98334206738263752</v>
      </c>
      <c r="L213" s="40">
        <f t="shared" si="42"/>
        <v>-0.99943277324860191</v>
      </c>
      <c r="M213" s="40">
        <f t="shared" si="43"/>
        <v>-0.98334206738263752</v>
      </c>
    </row>
    <row r="214" spans="1:13" x14ac:dyDescent="0.2">
      <c r="A214" s="18"/>
      <c r="B214" s="51" t="s">
        <v>41</v>
      </c>
      <c r="C214" s="18" t="s">
        <v>42</v>
      </c>
      <c r="D214" s="19">
        <v>0</v>
      </c>
      <c r="E214" s="19">
        <v>216672</v>
      </c>
      <c r="F214" s="19">
        <v>0</v>
      </c>
      <c r="G214" s="19">
        <v>0</v>
      </c>
      <c r="H214" s="19">
        <v>0</v>
      </c>
      <c r="I214" s="19">
        <f t="shared" si="39"/>
        <v>0</v>
      </c>
      <c r="J214" s="19">
        <f t="shared" si="40"/>
        <v>216672</v>
      </c>
      <c r="K214" s="40">
        <f t="shared" si="41"/>
        <v>1</v>
      </c>
      <c r="L214" s="40">
        <f t="shared" si="42"/>
        <v>-1</v>
      </c>
      <c r="M214" s="40">
        <f t="shared" si="43"/>
        <v>-1</v>
      </c>
    </row>
    <row r="215" spans="1:13" x14ac:dyDescent="0.2">
      <c r="A215" s="18"/>
      <c r="B215" s="51" t="s">
        <v>59</v>
      </c>
      <c r="C215" s="18" t="s">
        <v>60</v>
      </c>
      <c r="D215" s="19">
        <v>0</v>
      </c>
      <c r="E215" s="19">
        <v>0</v>
      </c>
      <c r="F215" s="19">
        <v>0</v>
      </c>
      <c r="G215" s="19">
        <v>40638.49</v>
      </c>
      <c r="H215" s="19">
        <v>0</v>
      </c>
      <c r="I215" s="19">
        <f t="shared" si="39"/>
        <v>40638.49</v>
      </c>
      <c r="J215" s="19">
        <f t="shared" si="40"/>
        <v>-40638.49</v>
      </c>
      <c r="K215" s="40" t="str">
        <f t="shared" si="41"/>
        <v>NA</v>
      </c>
      <c r="L215" s="40" t="str">
        <f t="shared" si="42"/>
        <v>NA</v>
      </c>
      <c r="M215" s="40" t="str">
        <f t="shared" si="43"/>
        <v>NA</v>
      </c>
    </row>
    <row r="216" spans="1:13" x14ac:dyDescent="0.2">
      <c r="A216" s="18"/>
      <c r="B216" s="51" t="s">
        <v>65</v>
      </c>
      <c r="C216" s="18" t="s">
        <v>66</v>
      </c>
      <c r="D216" s="19">
        <v>32006</v>
      </c>
      <c r="E216" s="19">
        <v>124939.75000000001</v>
      </c>
      <c r="F216" s="19">
        <v>6184.02</v>
      </c>
      <c r="G216" s="19">
        <v>48216.59</v>
      </c>
      <c r="H216" s="19">
        <v>73946.990000000005</v>
      </c>
      <c r="I216" s="19">
        <f t="shared" si="39"/>
        <v>122163.58</v>
      </c>
      <c r="J216" s="19">
        <f t="shared" si="40"/>
        <v>2776.1700000000128</v>
      </c>
      <c r="K216" s="40">
        <f t="shared" si="41"/>
        <v>2.2220070073775661E-2</v>
      </c>
      <c r="L216" s="40">
        <f t="shared" si="42"/>
        <v>-0.95050398291976734</v>
      </c>
      <c r="M216" s="40">
        <f t="shared" si="43"/>
        <v>-0.61408126717077638</v>
      </c>
    </row>
    <row r="217" spans="1:13" x14ac:dyDescent="0.2">
      <c r="A217" s="49" t="s">
        <v>103</v>
      </c>
      <c r="B217" s="52"/>
      <c r="C217" s="49"/>
      <c r="D217" s="24">
        <v>2956710.19</v>
      </c>
      <c r="E217" s="24">
        <v>6140515.9400000004</v>
      </c>
      <c r="F217" s="24">
        <v>7338.56</v>
      </c>
      <c r="G217" s="24">
        <v>120565.10999999999</v>
      </c>
      <c r="H217" s="24">
        <v>73946.990000000005</v>
      </c>
      <c r="I217" s="24">
        <f t="shared" si="39"/>
        <v>194512.09999999998</v>
      </c>
      <c r="J217" s="24">
        <f t="shared" si="40"/>
        <v>5946003.8400000008</v>
      </c>
      <c r="K217" s="44">
        <f t="shared" si="41"/>
        <v>0.96832316666863016</v>
      </c>
      <c r="L217" s="44">
        <f t="shared" si="42"/>
        <v>-0.99880489521211147</v>
      </c>
      <c r="M217" s="44">
        <f t="shared" si="43"/>
        <v>-0.98036563846131786</v>
      </c>
    </row>
    <row r="218" spans="1:13" x14ac:dyDescent="0.2">
      <c r="A218" s="18" t="s">
        <v>182</v>
      </c>
      <c r="B218" s="51" t="s">
        <v>14</v>
      </c>
      <c r="C218" s="18" t="s">
        <v>15</v>
      </c>
      <c r="F218" s="19">
        <v>0</v>
      </c>
      <c r="G218" s="19">
        <v>0</v>
      </c>
      <c r="H218" s="19">
        <v>0</v>
      </c>
      <c r="I218" s="19">
        <f t="shared" si="39"/>
        <v>0</v>
      </c>
      <c r="J218" s="19">
        <f t="shared" si="40"/>
        <v>0</v>
      </c>
      <c r="K218" s="40" t="str">
        <f t="shared" si="41"/>
        <v>NA</v>
      </c>
      <c r="L218" s="40" t="str">
        <f t="shared" si="42"/>
        <v>NA</v>
      </c>
      <c r="M218" s="40" t="str">
        <f t="shared" si="43"/>
        <v>NA</v>
      </c>
    </row>
    <row r="219" spans="1:13" x14ac:dyDescent="0.2">
      <c r="A219" s="18"/>
      <c r="B219" s="51" t="s">
        <v>16</v>
      </c>
      <c r="C219" s="18" t="s">
        <v>15</v>
      </c>
      <c r="D219" s="19">
        <v>0</v>
      </c>
      <c r="E219" s="19">
        <v>0</v>
      </c>
      <c r="F219" s="19">
        <v>0</v>
      </c>
      <c r="G219" s="19">
        <v>3069.6</v>
      </c>
      <c r="H219" s="19">
        <v>0</v>
      </c>
      <c r="I219" s="19">
        <f t="shared" si="39"/>
        <v>3069.6</v>
      </c>
      <c r="J219" s="19">
        <f t="shared" si="40"/>
        <v>-3069.6</v>
      </c>
      <c r="K219" s="40" t="str">
        <f t="shared" si="41"/>
        <v>NA</v>
      </c>
      <c r="L219" s="40" t="str">
        <f t="shared" si="42"/>
        <v>NA</v>
      </c>
      <c r="M219" s="40" t="str">
        <f t="shared" si="43"/>
        <v>NA</v>
      </c>
    </row>
    <row r="220" spans="1:13" x14ac:dyDescent="0.2">
      <c r="A220" s="18"/>
      <c r="B220" s="51" t="s">
        <v>97</v>
      </c>
      <c r="C220" s="18" t="s">
        <v>98</v>
      </c>
      <c r="D220" s="19">
        <v>0</v>
      </c>
      <c r="E220" s="19">
        <v>0</v>
      </c>
      <c r="F220" s="19">
        <v>1111.08</v>
      </c>
      <c r="G220" s="19">
        <v>5000</v>
      </c>
      <c r="H220" s="19">
        <v>0</v>
      </c>
      <c r="I220" s="19">
        <f t="shared" si="39"/>
        <v>5000</v>
      </c>
      <c r="J220" s="19">
        <f t="shared" si="40"/>
        <v>-5000</v>
      </c>
      <c r="K220" s="40" t="str">
        <f t="shared" si="41"/>
        <v>NA</v>
      </c>
      <c r="L220" s="40" t="str">
        <f t="shared" si="42"/>
        <v>NA</v>
      </c>
      <c r="M220" s="40" t="str">
        <f t="shared" si="43"/>
        <v>NA</v>
      </c>
    </row>
    <row r="221" spans="1:13" x14ac:dyDescent="0.2">
      <c r="A221" s="18"/>
      <c r="B221" s="51" t="s">
        <v>19</v>
      </c>
      <c r="C221" s="18" t="s">
        <v>20</v>
      </c>
      <c r="D221" s="19">
        <v>0</v>
      </c>
      <c r="E221" s="19">
        <v>0</v>
      </c>
      <c r="F221" s="19">
        <v>0</v>
      </c>
      <c r="G221" s="19">
        <v>54000</v>
      </c>
      <c r="H221" s="19">
        <v>0</v>
      </c>
      <c r="I221" s="19">
        <f t="shared" si="39"/>
        <v>54000</v>
      </c>
      <c r="J221" s="19">
        <f t="shared" si="40"/>
        <v>-54000</v>
      </c>
      <c r="K221" s="40" t="str">
        <f t="shared" si="41"/>
        <v>NA</v>
      </c>
      <c r="L221" s="40" t="str">
        <f t="shared" si="42"/>
        <v>NA</v>
      </c>
      <c r="M221" s="40" t="str">
        <f t="shared" si="43"/>
        <v>NA</v>
      </c>
    </row>
    <row r="222" spans="1:13" x14ac:dyDescent="0.2">
      <c r="A222" s="18"/>
      <c r="B222" s="51" t="s">
        <v>352</v>
      </c>
      <c r="C222" s="18" t="s">
        <v>353</v>
      </c>
      <c r="D222" s="19">
        <v>52621.760000000002</v>
      </c>
      <c r="E222" s="19">
        <v>0</v>
      </c>
      <c r="F222" s="19">
        <v>0</v>
      </c>
      <c r="G222" s="19">
        <v>5280.14</v>
      </c>
      <c r="H222" s="19">
        <v>0</v>
      </c>
      <c r="I222" s="19">
        <f t="shared" si="39"/>
        <v>5280.14</v>
      </c>
      <c r="J222" s="19">
        <f t="shared" si="40"/>
        <v>-5280.14</v>
      </c>
      <c r="K222" s="40" t="str">
        <f t="shared" si="41"/>
        <v>NA</v>
      </c>
      <c r="L222" s="40" t="str">
        <f t="shared" si="42"/>
        <v>NA</v>
      </c>
      <c r="M222" s="40" t="str">
        <f t="shared" si="43"/>
        <v>NA</v>
      </c>
    </row>
    <row r="223" spans="1:13" x14ac:dyDescent="0.2">
      <c r="A223" s="18"/>
      <c r="B223" s="51" t="s">
        <v>77</v>
      </c>
      <c r="C223" s="18" t="s">
        <v>78</v>
      </c>
      <c r="D223" s="19">
        <v>192866.08000000002</v>
      </c>
      <c r="E223" s="19">
        <v>359397.44</v>
      </c>
      <c r="F223" s="19">
        <v>12858.539999999999</v>
      </c>
      <c r="G223" s="19">
        <v>203596.46000000002</v>
      </c>
      <c r="H223" s="19">
        <v>0</v>
      </c>
      <c r="I223" s="19">
        <f t="shared" si="39"/>
        <v>203596.46000000002</v>
      </c>
      <c r="J223" s="19">
        <f t="shared" si="40"/>
        <v>155800.97999999998</v>
      </c>
      <c r="K223" s="40">
        <f t="shared" si="41"/>
        <v>0.43350609286476827</v>
      </c>
      <c r="L223" s="40">
        <f t="shared" si="42"/>
        <v>-0.96422194882634671</v>
      </c>
      <c r="M223" s="40">
        <f t="shared" si="43"/>
        <v>-0.43350609286476827</v>
      </c>
    </row>
    <row r="224" spans="1:13" x14ac:dyDescent="0.2">
      <c r="A224" s="18"/>
      <c r="B224" s="51" t="s">
        <v>111</v>
      </c>
      <c r="C224" s="18" t="s">
        <v>112</v>
      </c>
      <c r="D224" s="19">
        <v>0</v>
      </c>
      <c r="E224" s="19">
        <v>0</v>
      </c>
      <c r="F224" s="19">
        <v>0</v>
      </c>
      <c r="G224" s="19">
        <v>59483.88</v>
      </c>
      <c r="H224" s="19">
        <v>0</v>
      </c>
      <c r="I224" s="19">
        <f t="shared" si="39"/>
        <v>59483.88</v>
      </c>
      <c r="J224" s="19">
        <f t="shared" si="40"/>
        <v>-59483.88</v>
      </c>
      <c r="K224" s="40" t="str">
        <f t="shared" si="41"/>
        <v>NA</v>
      </c>
      <c r="L224" s="40" t="str">
        <f t="shared" si="42"/>
        <v>NA</v>
      </c>
      <c r="M224" s="40" t="str">
        <f t="shared" si="43"/>
        <v>NA</v>
      </c>
    </row>
    <row r="225" spans="1:13" x14ac:dyDescent="0.2">
      <c r="A225" s="18"/>
      <c r="B225" s="51" t="s">
        <v>87</v>
      </c>
      <c r="C225" s="18" t="s">
        <v>88</v>
      </c>
      <c r="D225" s="19">
        <v>226550.03</v>
      </c>
      <c r="E225" s="19">
        <v>0</v>
      </c>
      <c r="F225" s="19">
        <v>0</v>
      </c>
      <c r="G225" s="19">
        <v>0</v>
      </c>
      <c r="H225" s="19">
        <v>0</v>
      </c>
      <c r="I225" s="19">
        <f t="shared" si="39"/>
        <v>0</v>
      </c>
      <c r="J225" s="19">
        <f t="shared" si="40"/>
        <v>0</v>
      </c>
      <c r="K225" s="40" t="str">
        <f t="shared" si="41"/>
        <v>NA</v>
      </c>
      <c r="L225" s="40" t="str">
        <f t="shared" si="42"/>
        <v>NA</v>
      </c>
      <c r="M225" s="40" t="str">
        <f t="shared" si="43"/>
        <v>NA</v>
      </c>
    </row>
    <row r="226" spans="1:13" x14ac:dyDescent="0.2">
      <c r="A226" s="18"/>
      <c r="B226" s="51" t="s">
        <v>89</v>
      </c>
      <c r="C226" s="18" t="s">
        <v>90</v>
      </c>
      <c r="D226" s="19">
        <v>0</v>
      </c>
      <c r="E226" s="19">
        <v>0</v>
      </c>
      <c r="F226" s="19">
        <v>9574.11</v>
      </c>
      <c r="G226" s="19">
        <v>62231</v>
      </c>
      <c r="H226" s="19">
        <v>0</v>
      </c>
      <c r="I226" s="19">
        <f t="shared" si="39"/>
        <v>62231</v>
      </c>
      <c r="J226" s="19">
        <f t="shared" si="40"/>
        <v>-62231</v>
      </c>
      <c r="K226" s="40" t="str">
        <f t="shared" si="41"/>
        <v>NA</v>
      </c>
      <c r="L226" s="40" t="str">
        <f t="shared" si="42"/>
        <v>NA</v>
      </c>
      <c r="M226" s="40" t="str">
        <f t="shared" si="43"/>
        <v>NA</v>
      </c>
    </row>
    <row r="227" spans="1:13" x14ac:dyDescent="0.2">
      <c r="A227" s="18"/>
      <c r="B227" s="51" t="s">
        <v>27</v>
      </c>
      <c r="C227" s="18" t="s">
        <v>28</v>
      </c>
      <c r="D227" s="19">
        <v>1482111.24</v>
      </c>
      <c r="E227" s="19">
        <v>336565</v>
      </c>
      <c r="F227" s="19">
        <v>123948.61</v>
      </c>
      <c r="G227" s="19">
        <v>1420836.4900000002</v>
      </c>
      <c r="H227" s="19">
        <v>0</v>
      </c>
      <c r="I227" s="19">
        <f t="shared" si="39"/>
        <v>1420836.4900000002</v>
      </c>
      <c r="J227" s="19">
        <f t="shared" si="40"/>
        <v>-1084271.4900000002</v>
      </c>
      <c r="K227" s="40">
        <f t="shared" si="41"/>
        <v>-3.2215812398793702</v>
      </c>
      <c r="L227" s="40">
        <f t="shared" si="42"/>
        <v>-0.63172460000297126</v>
      </c>
      <c r="M227" s="40">
        <f t="shared" si="43"/>
        <v>3.2215812398793702</v>
      </c>
    </row>
    <row r="228" spans="1:13" x14ac:dyDescent="0.2">
      <c r="A228" s="18"/>
      <c r="B228" s="51" t="s">
        <v>91</v>
      </c>
      <c r="C228" s="18" t="s">
        <v>92</v>
      </c>
      <c r="D228" s="19">
        <v>586661.97</v>
      </c>
      <c r="E228" s="19">
        <v>3243828.82</v>
      </c>
      <c r="F228" s="19">
        <v>61871.5</v>
      </c>
      <c r="G228" s="19">
        <v>896717.11999999988</v>
      </c>
      <c r="H228" s="19">
        <v>0</v>
      </c>
      <c r="I228" s="19">
        <f t="shared" si="39"/>
        <v>896717.11999999988</v>
      </c>
      <c r="J228" s="19">
        <f t="shared" si="40"/>
        <v>2347111.7000000002</v>
      </c>
      <c r="K228" s="40">
        <f t="shared" si="41"/>
        <v>0.72356213297346572</v>
      </c>
      <c r="L228" s="40">
        <f t="shared" si="42"/>
        <v>-0.98092639795955694</v>
      </c>
      <c r="M228" s="40">
        <f t="shared" si="43"/>
        <v>-0.7235621329734655</v>
      </c>
    </row>
    <row r="229" spans="1:13" x14ac:dyDescent="0.2">
      <c r="A229" s="18"/>
      <c r="B229" s="51" t="s">
        <v>29</v>
      </c>
      <c r="C229" s="18" t="s">
        <v>30</v>
      </c>
      <c r="D229" s="19">
        <v>1200000</v>
      </c>
      <c r="E229" s="19">
        <v>2485679</v>
      </c>
      <c r="F229" s="19">
        <v>124.17</v>
      </c>
      <c r="G229" s="19">
        <v>218739.44000000003</v>
      </c>
      <c r="H229" s="19">
        <v>0</v>
      </c>
      <c r="I229" s="19">
        <f t="shared" si="39"/>
        <v>218739.44000000003</v>
      </c>
      <c r="J229" s="19">
        <f t="shared" si="40"/>
        <v>2266939.56</v>
      </c>
      <c r="K229" s="40">
        <f t="shared" si="41"/>
        <v>0.91200012551902321</v>
      </c>
      <c r="L229" s="40">
        <f t="shared" si="42"/>
        <v>-0.99995004584260483</v>
      </c>
      <c r="M229" s="40">
        <f t="shared" si="43"/>
        <v>-0.91200012551902321</v>
      </c>
    </row>
    <row r="230" spans="1:13" x14ac:dyDescent="0.2">
      <c r="A230" s="18"/>
      <c r="B230" s="51" t="s">
        <v>389</v>
      </c>
      <c r="C230" s="18" t="s">
        <v>393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f t="shared" si="39"/>
        <v>0</v>
      </c>
      <c r="J230" s="19">
        <f t="shared" si="40"/>
        <v>0</v>
      </c>
      <c r="K230" s="40" t="str">
        <f t="shared" si="41"/>
        <v>NA</v>
      </c>
      <c r="L230" s="40" t="str">
        <f t="shared" si="42"/>
        <v>NA</v>
      </c>
      <c r="M230" s="40" t="str">
        <f t="shared" si="43"/>
        <v>NA</v>
      </c>
    </row>
    <row r="231" spans="1:13" x14ac:dyDescent="0.2">
      <c r="A231" s="18"/>
      <c r="B231" s="51" t="s">
        <v>31</v>
      </c>
      <c r="C231" s="18" t="s">
        <v>32</v>
      </c>
      <c r="D231" s="19">
        <v>280098</v>
      </c>
      <c r="E231" s="19">
        <v>474705</v>
      </c>
      <c r="F231" s="19">
        <v>18191.25</v>
      </c>
      <c r="G231" s="19">
        <v>246526.88</v>
      </c>
      <c r="H231" s="19">
        <v>0</v>
      </c>
      <c r="I231" s="19">
        <f t="shared" si="39"/>
        <v>246526.88</v>
      </c>
      <c r="J231" s="19">
        <f t="shared" si="40"/>
        <v>228178.12</v>
      </c>
      <c r="K231" s="40">
        <f t="shared" si="41"/>
        <v>0.48067351302387795</v>
      </c>
      <c r="L231" s="40">
        <f t="shared" si="42"/>
        <v>-0.96167883211678828</v>
      </c>
      <c r="M231" s="40">
        <f t="shared" si="43"/>
        <v>-0.48067351302387795</v>
      </c>
    </row>
    <row r="232" spans="1:13" x14ac:dyDescent="0.2">
      <c r="A232" s="18"/>
      <c r="B232" s="51" t="s">
        <v>33</v>
      </c>
      <c r="C232" s="18" t="s">
        <v>34</v>
      </c>
      <c r="D232" s="19">
        <v>480973</v>
      </c>
      <c r="E232" s="19">
        <v>769044.37</v>
      </c>
      <c r="F232" s="19">
        <v>46026.18</v>
      </c>
      <c r="G232" s="19">
        <v>533516.30000000016</v>
      </c>
      <c r="H232" s="19">
        <v>0</v>
      </c>
      <c r="I232" s="19">
        <f t="shared" si="39"/>
        <v>533516.30000000016</v>
      </c>
      <c r="J232" s="19">
        <f t="shared" si="40"/>
        <v>235528.06999999983</v>
      </c>
      <c r="K232" s="40">
        <f t="shared" si="41"/>
        <v>0.30626070378748088</v>
      </c>
      <c r="L232" s="40">
        <f t="shared" si="42"/>
        <v>-0.9401514635624989</v>
      </c>
      <c r="M232" s="40">
        <f t="shared" si="43"/>
        <v>-0.30626070378748088</v>
      </c>
    </row>
    <row r="233" spans="1:13" x14ac:dyDescent="0.2">
      <c r="A233" s="18"/>
      <c r="B233" s="51" t="s">
        <v>39</v>
      </c>
      <c r="C233" s="18" t="s">
        <v>40</v>
      </c>
      <c r="D233" s="19">
        <v>95756</v>
      </c>
      <c r="E233" s="19">
        <v>202112.03999999998</v>
      </c>
      <c r="F233" s="19">
        <v>9399.17</v>
      </c>
      <c r="G233" s="19">
        <v>121569.59</v>
      </c>
      <c r="H233" s="19">
        <v>0</v>
      </c>
      <c r="I233" s="19">
        <f t="shared" si="39"/>
        <v>121569.59</v>
      </c>
      <c r="J233" s="19">
        <f t="shared" si="40"/>
        <v>80542.449999999983</v>
      </c>
      <c r="K233" s="40">
        <f t="shared" si="41"/>
        <v>0.39850396839297647</v>
      </c>
      <c r="L233" s="40">
        <f t="shared" si="42"/>
        <v>-0.95349524946658293</v>
      </c>
      <c r="M233" s="40">
        <f t="shared" si="43"/>
        <v>-0.39850396839297647</v>
      </c>
    </row>
    <row r="234" spans="1:13" x14ac:dyDescent="0.2">
      <c r="A234" s="18"/>
      <c r="B234" s="51" t="s">
        <v>41</v>
      </c>
      <c r="C234" s="18" t="s">
        <v>42</v>
      </c>
      <c r="D234" s="19">
        <v>-5580750</v>
      </c>
      <c r="E234" s="19">
        <v>10200</v>
      </c>
      <c r="F234" s="19">
        <v>1500</v>
      </c>
      <c r="G234" s="19">
        <v>1690.17</v>
      </c>
      <c r="H234" s="19">
        <v>350.36</v>
      </c>
      <c r="I234" s="19">
        <f t="shared" si="39"/>
        <v>2040.5300000000002</v>
      </c>
      <c r="J234" s="19">
        <f t="shared" si="40"/>
        <v>8159.4699999999993</v>
      </c>
      <c r="K234" s="40">
        <f t="shared" si="41"/>
        <v>0.79994803921568625</v>
      </c>
      <c r="L234" s="40">
        <f t="shared" si="42"/>
        <v>-0.8529411764705882</v>
      </c>
      <c r="M234" s="40">
        <f t="shared" si="43"/>
        <v>-0.83429705882352945</v>
      </c>
    </row>
    <row r="235" spans="1:13" x14ac:dyDescent="0.2">
      <c r="A235" s="18"/>
      <c r="B235" s="51" t="s">
        <v>424</v>
      </c>
      <c r="C235" s="18" t="s">
        <v>425</v>
      </c>
      <c r="D235" s="19">
        <v>0</v>
      </c>
      <c r="E235" s="19">
        <v>280000</v>
      </c>
      <c r="F235" s="19">
        <v>0</v>
      </c>
      <c r="G235" s="19">
        <v>0</v>
      </c>
      <c r="H235" s="19">
        <v>0</v>
      </c>
      <c r="I235" s="19">
        <f t="shared" si="39"/>
        <v>0</v>
      </c>
      <c r="J235" s="19">
        <f t="shared" si="40"/>
        <v>280000</v>
      </c>
      <c r="K235" s="40">
        <f t="shared" si="41"/>
        <v>1</v>
      </c>
      <c r="L235" s="40">
        <f t="shared" si="42"/>
        <v>-1</v>
      </c>
      <c r="M235" s="40">
        <f t="shared" si="43"/>
        <v>-1</v>
      </c>
    </row>
    <row r="236" spans="1:13" x14ac:dyDescent="0.2">
      <c r="A236" s="18"/>
      <c r="B236" s="51" t="s">
        <v>180</v>
      </c>
      <c r="C236" s="18" t="s">
        <v>181</v>
      </c>
      <c r="D236" s="19">
        <v>0</v>
      </c>
      <c r="E236" s="19">
        <v>183</v>
      </c>
      <c r="F236" s="19">
        <v>0</v>
      </c>
      <c r="G236" s="19">
        <v>0</v>
      </c>
      <c r="H236" s="19">
        <v>0</v>
      </c>
      <c r="I236" s="19">
        <f t="shared" si="39"/>
        <v>0</v>
      </c>
      <c r="J236" s="19">
        <f t="shared" si="40"/>
        <v>183</v>
      </c>
      <c r="K236" s="40">
        <f t="shared" si="41"/>
        <v>1</v>
      </c>
      <c r="L236" s="40">
        <f t="shared" si="42"/>
        <v>-1</v>
      </c>
      <c r="M236" s="40">
        <f t="shared" si="43"/>
        <v>-1</v>
      </c>
    </row>
    <row r="237" spans="1:13" x14ac:dyDescent="0.2">
      <c r="A237" s="18"/>
      <c r="B237" s="51" t="s">
        <v>282</v>
      </c>
      <c r="C237" s="18" t="s">
        <v>283</v>
      </c>
      <c r="F237" s="19">
        <v>0</v>
      </c>
      <c r="G237" s="19">
        <v>0</v>
      </c>
      <c r="H237" s="19">
        <v>0</v>
      </c>
      <c r="I237" s="19">
        <f t="shared" si="39"/>
        <v>0</v>
      </c>
      <c r="J237" s="19">
        <f t="shared" si="40"/>
        <v>0</v>
      </c>
      <c r="K237" s="40" t="str">
        <f t="shared" si="41"/>
        <v>NA</v>
      </c>
      <c r="L237" s="40" t="str">
        <f t="shared" si="42"/>
        <v>NA</v>
      </c>
      <c r="M237" s="40" t="str">
        <f t="shared" si="43"/>
        <v>NA</v>
      </c>
    </row>
    <row r="238" spans="1:13" x14ac:dyDescent="0.2">
      <c r="B238" s="34" t="s">
        <v>45</v>
      </c>
      <c r="C238" s="26" t="s">
        <v>46</v>
      </c>
      <c r="D238" s="19">
        <v>3600</v>
      </c>
      <c r="E238" s="19">
        <v>1575</v>
      </c>
      <c r="F238" s="19">
        <v>7.3</v>
      </c>
      <c r="G238" s="19">
        <v>7.3</v>
      </c>
      <c r="H238" s="19">
        <v>0</v>
      </c>
      <c r="I238" s="19">
        <f t="shared" si="39"/>
        <v>7.3</v>
      </c>
      <c r="J238" s="19">
        <f t="shared" si="40"/>
        <v>1567.7</v>
      </c>
      <c r="K238" s="40">
        <f t="shared" si="41"/>
        <v>0.99536507936507934</v>
      </c>
      <c r="L238" s="40">
        <f t="shared" si="42"/>
        <v>-0.99536507936507934</v>
      </c>
      <c r="M238" s="40">
        <f t="shared" si="43"/>
        <v>-0.99536507936507934</v>
      </c>
    </row>
    <row r="239" spans="1:13" x14ac:dyDescent="0.2">
      <c r="B239" s="34" t="s">
        <v>47</v>
      </c>
      <c r="C239" s="26" t="s">
        <v>48</v>
      </c>
      <c r="D239" s="19">
        <v>0</v>
      </c>
      <c r="E239" s="19">
        <v>0</v>
      </c>
      <c r="F239" s="19">
        <v>0</v>
      </c>
      <c r="G239" s="19">
        <v>0</v>
      </c>
      <c r="H239" s="19">
        <v>0</v>
      </c>
      <c r="I239" s="19">
        <f t="shared" si="39"/>
        <v>0</v>
      </c>
      <c r="J239" s="19">
        <f t="shared" si="40"/>
        <v>0</v>
      </c>
      <c r="K239" s="40" t="str">
        <f t="shared" si="41"/>
        <v>NA</v>
      </c>
      <c r="L239" s="40" t="str">
        <f t="shared" si="42"/>
        <v>NA</v>
      </c>
      <c r="M239" s="40" t="str">
        <f t="shared" si="43"/>
        <v>NA</v>
      </c>
    </row>
    <row r="240" spans="1:13" x14ac:dyDescent="0.2">
      <c r="B240" s="34" t="s">
        <v>49</v>
      </c>
      <c r="C240" s="26" t="s">
        <v>50</v>
      </c>
      <c r="D240" s="19">
        <v>7300</v>
      </c>
      <c r="E240" s="19">
        <v>12510</v>
      </c>
      <c r="F240" s="19">
        <v>1498.63</v>
      </c>
      <c r="G240" s="19">
        <v>8545.17</v>
      </c>
      <c r="H240" s="19">
        <v>0</v>
      </c>
      <c r="I240" s="19">
        <f t="shared" si="39"/>
        <v>8545.17</v>
      </c>
      <c r="J240" s="19">
        <f t="shared" si="40"/>
        <v>3964.83</v>
      </c>
      <c r="K240" s="40">
        <f t="shared" si="41"/>
        <v>0.3169328537170264</v>
      </c>
      <c r="L240" s="40">
        <f t="shared" si="42"/>
        <v>-0.88020543565147868</v>
      </c>
      <c r="M240" s="40">
        <f t="shared" si="43"/>
        <v>-0.3169328537170264</v>
      </c>
    </row>
    <row r="241" spans="1:13" x14ac:dyDescent="0.2">
      <c r="B241" s="34" t="s">
        <v>53</v>
      </c>
      <c r="C241" s="26" t="s">
        <v>54</v>
      </c>
      <c r="D241" s="19">
        <v>100254</v>
      </c>
      <c r="E241" s="19">
        <v>133363</v>
      </c>
      <c r="F241" s="19">
        <v>27284.510000000002</v>
      </c>
      <c r="G241" s="19">
        <v>36425.9</v>
      </c>
      <c r="H241" s="19">
        <v>2746.8</v>
      </c>
      <c r="I241" s="19">
        <f t="shared" si="39"/>
        <v>39172.700000000004</v>
      </c>
      <c r="J241" s="19">
        <f t="shared" si="40"/>
        <v>94190.299999999988</v>
      </c>
      <c r="K241" s="40">
        <f t="shared" si="41"/>
        <v>0.70627010490165931</v>
      </c>
      <c r="L241" s="40">
        <f t="shared" si="42"/>
        <v>-0.7954116958976627</v>
      </c>
      <c r="M241" s="40">
        <f t="shared" si="43"/>
        <v>-0.72686652219881076</v>
      </c>
    </row>
    <row r="242" spans="1:13" x14ac:dyDescent="0.2">
      <c r="B242" s="34" t="s">
        <v>55</v>
      </c>
      <c r="C242" s="26" t="s">
        <v>56</v>
      </c>
      <c r="D242" s="19">
        <v>15000</v>
      </c>
      <c r="E242" s="19">
        <v>3900</v>
      </c>
      <c r="F242" s="19">
        <v>0</v>
      </c>
      <c r="G242" s="19">
        <v>905.39</v>
      </c>
      <c r="H242" s="19">
        <v>0</v>
      </c>
      <c r="I242" s="19">
        <f t="shared" si="39"/>
        <v>905.39</v>
      </c>
      <c r="J242" s="19">
        <f t="shared" si="40"/>
        <v>2994.61</v>
      </c>
      <c r="K242" s="40">
        <f t="shared" si="41"/>
        <v>0.76784871794871801</v>
      </c>
      <c r="L242" s="40">
        <f t="shared" si="42"/>
        <v>-1</v>
      </c>
      <c r="M242" s="40">
        <f t="shared" si="43"/>
        <v>-0.76784871794871801</v>
      </c>
    </row>
    <row r="243" spans="1:13" x14ac:dyDescent="0.2">
      <c r="A243" s="18"/>
      <c r="B243" s="51" t="s">
        <v>57</v>
      </c>
      <c r="C243" s="18" t="s">
        <v>58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f t="shared" si="39"/>
        <v>0</v>
      </c>
      <c r="J243" s="19">
        <f t="shared" si="40"/>
        <v>0</v>
      </c>
      <c r="K243" s="40" t="str">
        <f t="shared" si="41"/>
        <v>NA</v>
      </c>
      <c r="L243" s="40" t="str">
        <f t="shared" si="42"/>
        <v>NA</v>
      </c>
      <c r="M243" s="40" t="str">
        <f t="shared" si="43"/>
        <v>NA</v>
      </c>
    </row>
    <row r="244" spans="1:13" x14ac:dyDescent="0.2">
      <c r="A244" s="18"/>
      <c r="B244" s="51" t="s">
        <v>59</v>
      </c>
      <c r="C244" s="18" t="s">
        <v>60</v>
      </c>
      <c r="D244" s="19">
        <v>25200</v>
      </c>
      <c r="E244" s="19">
        <v>10704.97</v>
      </c>
      <c r="F244" s="19">
        <v>67.819999999999993</v>
      </c>
      <c r="G244" s="19">
        <v>3067.96</v>
      </c>
      <c r="H244" s="19">
        <v>0</v>
      </c>
      <c r="I244" s="19">
        <f t="shared" si="39"/>
        <v>3067.96</v>
      </c>
      <c r="J244" s="19">
        <f t="shared" si="40"/>
        <v>7637.0099999999993</v>
      </c>
      <c r="K244" s="40">
        <f t="shared" si="41"/>
        <v>0.71340788437520142</v>
      </c>
      <c r="L244" s="40">
        <f t="shared" si="42"/>
        <v>-0.99366462493589425</v>
      </c>
      <c r="M244" s="40">
        <f t="shared" si="43"/>
        <v>-0.71340788437520142</v>
      </c>
    </row>
    <row r="245" spans="1:13" x14ac:dyDescent="0.2">
      <c r="A245" s="18"/>
      <c r="B245" s="51" t="s">
        <v>61</v>
      </c>
      <c r="C245" s="18" t="s">
        <v>62</v>
      </c>
      <c r="D245" s="19">
        <v>20000</v>
      </c>
      <c r="E245" s="19">
        <v>60350</v>
      </c>
      <c r="F245" s="19">
        <v>16.260000000000002</v>
      </c>
      <c r="G245" s="19">
        <v>11017.14</v>
      </c>
      <c r="H245" s="19">
        <v>32477</v>
      </c>
      <c r="I245" s="19">
        <f t="shared" si="39"/>
        <v>43494.14</v>
      </c>
      <c r="J245" s="19">
        <f t="shared" si="40"/>
        <v>16855.86</v>
      </c>
      <c r="K245" s="40">
        <f t="shared" si="41"/>
        <v>0.27930173985086992</v>
      </c>
      <c r="L245" s="40">
        <f t="shared" si="42"/>
        <v>-0.99973057166528578</v>
      </c>
      <c r="M245" s="40">
        <f t="shared" si="43"/>
        <v>-0.8174458989229495</v>
      </c>
    </row>
    <row r="246" spans="1:13" x14ac:dyDescent="0.2">
      <c r="A246" s="18"/>
      <c r="B246" s="51" t="s">
        <v>65</v>
      </c>
      <c r="C246" s="18" t="s">
        <v>66</v>
      </c>
      <c r="D246" s="19">
        <v>0</v>
      </c>
      <c r="E246" s="19">
        <v>2000</v>
      </c>
      <c r="F246" s="19">
        <v>0</v>
      </c>
      <c r="G246" s="19">
        <v>1049</v>
      </c>
      <c r="H246" s="19">
        <v>0</v>
      </c>
      <c r="I246" s="19">
        <f t="shared" si="39"/>
        <v>1049</v>
      </c>
      <c r="J246" s="19">
        <f t="shared" si="40"/>
        <v>951</v>
      </c>
      <c r="K246" s="40">
        <f t="shared" si="41"/>
        <v>0.47549999999999998</v>
      </c>
      <c r="L246" s="40">
        <f t="shared" si="42"/>
        <v>-1</v>
      </c>
      <c r="M246" s="40">
        <f t="shared" si="43"/>
        <v>-0.47549999999999998</v>
      </c>
    </row>
    <row r="247" spans="1:13" x14ac:dyDescent="0.2">
      <c r="A247" s="18"/>
      <c r="B247" s="51" t="s">
        <v>71</v>
      </c>
      <c r="C247" s="18" t="s">
        <v>72</v>
      </c>
      <c r="D247" s="19">
        <v>21000</v>
      </c>
      <c r="E247" s="19">
        <v>6300</v>
      </c>
      <c r="F247" s="19">
        <v>0</v>
      </c>
      <c r="G247" s="19">
        <v>59518.25</v>
      </c>
      <c r="H247" s="19">
        <v>0</v>
      </c>
      <c r="I247" s="19">
        <f t="shared" si="39"/>
        <v>59518.25</v>
      </c>
      <c r="J247" s="19">
        <f t="shared" si="40"/>
        <v>-53218.25</v>
      </c>
      <c r="K247" s="40">
        <f t="shared" si="41"/>
        <v>-8.4473412698412691</v>
      </c>
      <c r="L247" s="40">
        <f t="shared" si="42"/>
        <v>-1</v>
      </c>
      <c r="M247" s="40">
        <f t="shared" si="43"/>
        <v>8.4473412698412691</v>
      </c>
    </row>
    <row r="248" spans="1:13" x14ac:dyDescent="0.2">
      <c r="A248" s="18"/>
      <c r="B248" s="51" t="s">
        <v>184</v>
      </c>
      <c r="C248" s="18" t="s">
        <v>185</v>
      </c>
      <c r="D248" s="19">
        <v>0</v>
      </c>
      <c r="E248" s="19">
        <v>41740</v>
      </c>
      <c r="F248" s="19">
        <v>0</v>
      </c>
      <c r="G248" s="19">
        <v>0</v>
      </c>
      <c r="H248" s="19">
        <v>0</v>
      </c>
      <c r="I248" s="19">
        <f t="shared" si="39"/>
        <v>0</v>
      </c>
      <c r="J248" s="19">
        <f t="shared" si="40"/>
        <v>41740</v>
      </c>
      <c r="K248" s="40">
        <f t="shared" si="41"/>
        <v>1</v>
      </c>
      <c r="L248" s="40">
        <f t="shared" si="42"/>
        <v>-1</v>
      </c>
      <c r="M248" s="40">
        <f t="shared" si="43"/>
        <v>-1</v>
      </c>
    </row>
    <row r="249" spans="1:13" x14ac:dyDescent="0.2">
      <c r="A249" s="18"/>
      <c r="B249" s="51" t="s">
        <v>73</v>
      </c>
      <c r="C249" s="18" t="s">
        <v>74</v>
      </c>
      <c r="F249" s="19">
        <v>0</v>
      </c>
      <c r="G249" s="19">
        <v>0</v>
      </c>
      <c r="H249" s="19">
        <v>0</v>
      </c>
      <c r="I249" s="19">
        <f t="shared" si="39"/>
        <v>0</v>
      </c>
      <c r="J249" s="19">
        <f t="shared" si="40"/>
        <v>0</v>
      </c>
      <c r="K249" s="40" t="str">
        <f t="shared" si="41"/>
        <v>NA</v>
      </c>
      <c r="L249" s="40" t="str">
        <f t="shared" si="42"/>
        <v>NA</v>
      </c>
      <c r="M249" s="40" t="str">
        <f t="shared" si="43"/>
        <v>NA</v>
      </c>
    </row>
    <row r="250" spans="1:13" x14ac:dyDescent="0.2">
      <c r="A250" s="49" t="s">
        <v>183</v>
      </c>
      <c r="B250" s="52"/>
      <c r="C250" s="49"/>
      <c r="D250" s="24">
        <v>-790757.91999999993</v>
      </c>
      <c r="E250" s="24">
        <v>8434157.6400000006</v>
      </c>
      <c r="F250" s="24">
        <v>313479.13</v>
      </c>
      <c r="G250" s="24">
        <v>3952793.18</v>
      </c>
      <c r="H250" s="24">
        <v>35574.160000000003</v>
      </c>
      <c r="I250" s="24">
        <f t="shared" si="39"/>
        <v>3988367.3400000003</v>
      </c>
      <c r="J250" s="24">
        <f t="shared" si="40"/>
        <v>4445790.3000000007</v>
      </c>
      <c r="K250" s="44">
        <f t="shared" si="41"/>
        <v>0.52711728779117295</v>
      </c>
      <c r="L250" s="44">
        <f t="shared" si="42"/>
        <v>-0.96283219458535041</v>
      </c>
      <c r="M250" s="44">
        <f t="shared" si="43"/>
        <v>-0.53133515536235587</v>
      </c>
    </row>
    <row r="251" spans="1:13" x14ac:dyDescent="0.2">
      <c r="A251" s="18" t="s">
        <v>104</v>
      </c>
      <c r="B251" s="51" t="s">
        <v>12</v>
      </c>
      <c r="C251" s="18" t="s">
        <v>13</v>
      </c>
      <c r="F251" s="19">
        <v>0</v>
      </c>
      <c r="G251" s="19">
        <v>0</v>
      </c>
      <c r="H251" s="19">
        <v>0</v>
      </c>
      <c r="I251" s="19">
        <f t="shared" si="39"/>
        <v>0</v>
      </c>
      <c r="J251" s="19">
        <f t="shared" si="40"/>
        <v>0</v>
      </c>
      <c r="K251" s="40" t="str">
        <f t="shared" si="41"/>
        <v>NA</v>
      </c>
      <c r="L251" s="40" t="str">
        <f t="shared" si="42"/>
        <v>NA</v>
      </c>
      <c r="M251" s="40" t="str">
        <f t="shared" si="43"/>
        <v>NA</v>
      </c>
    </row>
    <row r="252" spans="1:13" x14ac:dyDescent="0.2">
      <c r="A252" s="18"/>
      <c r="B252" s="51" t="s">
        <v>277</v>
      </c>
      <c r="C252" s="18" t="s">
        <v>278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f t="shared" si="39"/>
        <v>0</v>
      </c>
      <c r="J252" s="19">
        <f t="shared" si="40"/>
        <v>0</v>
      </c>
      <c r="K252" s="40" t="str">
        <f t="shared" si="41"/>
        <v>NA</v>
      </c>
      <c r="L252" s="40" t="str">
        <f t="shared" si="42"/>
        <v>NA</v>
      </c>
      <c r="M252" s="40" t="str">
        <f t="shared" si="43"/>
        <v>NA</v>
      </c>
    </row>
    <row r="253" spans="1:13" x14ac:dyDescent="0.2">
      <c r="A253" s="18"/>
      <c r="B253" s="51" t="s">
        <v>105</v>
      </c>
      <c r="C253" s="18" t="s">
        <v>106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f t="shared" si="39"/>
        <v>0</v>
      </c>
      <c r="J253" s="19">
        <f t="shared" si="40"/>
        <v>0</v>
      </c>
      <c r="K253" s="40" t="str">
        <f t="shared" si="41"/>
        <v>NA</v>
      </c>
      <c r="L253" s="40" t="str">
        <f t="shared" si="42"/>
        <v>NA</v>
      </c>
      <c r="M253" s="40" t="str">
        <f t="shared" si="43"/>
        <v>NA</v>
      </c>
    </row>
    <row r="254" spans="1:13" x14ac:dyDescent="0.2">
      <c r="A254" s="18"/>
      <c r="B254" s="51" t="s">
        <v>279</v>
      </c>
      <c r="C254" s="18" t="s">
        <v>280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f t="shared" si="39"/>
        <v>0</v>
      </c>
      <c r="J254" s="19">
        <f t="shared" si="40"/>
        <v>0</v>
      </c>
      <c r="K254" s="40" t="str">
        <f t="shared" si="41"/>
        <v>NA</v>
      </c>
      <c r="L254" s="40" t="str">
        <f t="shared" si="42"/>
        <v>NA</v>
      </c>
      <c r="M254" s="40" t="str">
        <f t="shared" si="43"/>
        <v>NA</v>
      </c>
    </row>
    <row r="255" spans="1:13" x14ac:dyDescent="0.2">
      <c r="A255" s="18"/>
      <c r="B255" s="51" t="s">
        <v>77</v>
      </c>
      <c r="C255" s="18" t="s">
        <v>78</v>
      </c>
      <c r="D255" s="19">
        <v>123391.01</v>
      </c>
      <c r="E255" s="19">
        <v>87110</v>
      </c>
      <c r="F255" s="19">
        <v>7276.54</v>
      </c>
      <c r="G255" s="19">
        <v>99187.249999999985</v>
      </c>
      <c r="H255" s="19">
        <v>0</v>
      </c>
      <c r="I255" s="19">
        <f t="shared" si="39"/>
        <v>99187.249999999985</v>
      </c>
      <c r="J255" s="19">
        <f t="shared" si="40"/>
        <v>-12077.249999999985</v>
      </c>
      <c r="K255" s="40">
        <f t="shared" si="41"/>
        <v>-0.13864366892434835</v>
      </c>
      <c r="L255" s="40">
        <f t="shared" si="42"/>
        <v>-0.9164672253472621</v>
      </c>
      <c r="M255" s="40">
        <f t="shared" si="43"/>
        <v>0.13864366892434835</v>
      </c>
    </row>
    <row r="256" spans="1:13" x14ac:dyDescent="0.2">
      <c r="A256" s="18"/>
      <c r="B256" s="51" t="s">
        <v>27</v>
      </c>
      <c r="C256" s="18" t="s">
        <v>28</v>
      </c>
      <c r="D256" s="19">
        <v>215810.59</v>
      </c>
      <c r="E256" s="19">
        <v>431000</v>
      </c>
      <c r="F256" s="19">
        <v>0</v>
      </c>
      <c r="G256" s="19">
        <v>91497</v>
      </c>
      <c r="H256" s="19">
        <v>0</v>
      </c>
      <c r="I256" s="19">
        <f t="shared" si="39"/>
        <v>91497</v>
      </c>
      <c r="J256" s="19">
        <f t="shared" si="40"/>
        <v>339503</v>
      </c>
      <c r="K256" s="40">
        <f t="shared" si="41"/>
        <v>0.78770997679814381</v>
      </c>
      <c r="L256" s="40">
        <f t="shared" si="42"/>
        <v>-1</v>
      </c>
      <c r="M256" s="40">
        <f t="shared" si="43"/>
        <v>-0.78770997679814381</v>
      </c>
    </row>
    <row r="257" spans="1:13" x14ac:dyDescent="0.2">
      <c r="A257" s="18"/>
      <c r="B257" s="51" t="s">
        <v>91</v>
      </c>
      <c r="C257" s="18" t="s">
        <v>92</v>
      </c>
      <c r="D257" s="19">
        <v>210910.26</v>
      </c>
      <c r="E257" s="19">
        <v>572916</v>
      </c>
      <c r="F257" s="19">
        <v>57182.2</v>
      </c>
      <c r="G257" s="19">
        <v>532453.12999999989</v>
      </c>
      <c r="H257" s="19">
        <v>0</v>
      </c>
      <c r="I257" s="19">
        <f t="shared" si="39"/>
        <v>532453.12999999989</v>
      </c>
      <c r="J257" s="19">
        <f t="shared" si="40"/>
        <v>40462.870000000112</v>
      </c>
      <c r="K257" s="40">
        <f t="shared" si="41"/>
        <v>7.0626182546830799E-2</v>
      </c>
      <c r="L257" s="40">
        <f t="shared" si="42"/>
        <v>-0.90019095294947249</v>
      </c>
      <c r="M257" s="40">
        <f t="shared" si="43"/>
        <v>-7.0626182546830799E-2</v>
      </c>
    </row>
    <row r="258" spans="1:13" x14ac:dyDescent="0.2">
      <c r="A258" s="18"/>
      <c r="B258" s="51" t="s">
        <v>29</v>
      </c>
      <c r="C258" s="18" t="s">
        <v>30</v>
      </c>
      <c r="D258" s="19">
        <v>1700000</v>
      </c>
      <c r="E258" s="19">
        <v>3400000</v>
      </c>
      <c r="F258" s="19">
        <v>2275</v>
      </c>
      <c r="G258" s="19">
        <v>956215.69000000029</v>
      </c>
      <c r="H258" s="19">
        <v>0</v>
      </c>
      <c r="I258" s="19">
        <f t="shared" si="39"/>
        <v>956215.69000000029</v>
      </c>
      <c r="J258" s="19">
        <f t="shared" si="40"/>
        <v>2443784.3099999996</v>
      </c>
      <c r="K258" s="40">
        <f t="shared" si="41"/>
        <v>0.71876009117647044</v>
      </c>
      <c r="L258" s="40">
        <f t="shared" si="42"/>
        <v>-0.99933088235294121</v>
      </c>
      <c r="M258" s="40">
        <f t="shared" si="43"/>
        <v>-0.71876009117647044</v>
      </c>
    </row>
    <row r="259" spans="1:13" x14ac:dyDescent="0.2">
      <c r="A259" s="18"/>
      <c r="B259" s="51" t="s">
        <v>414</v>
      </c>
      <c r="C259" s="18" t="s">
        <v>415</v>
      </c>
      <c r="D259" s="19">
        <v>0</v>
      </c>
      <c r="E259" s="19">
        <v>170746</v>
      </c>
      <c r="F259" s="19">
        <v>0</v>
      </c>
      <c r="G259" s="19">
        <v>0</v>
      </c>
      <c r="H259" s="19">
        <v>0</v>
      </c>
      <c r="I259" s="19">
        <f t="shared" si="39"/>
        <v>0</v>
      </c>
      <c r="J259" s="19">
        <f t="shared" si="40"/>
        <v>170746</v>
      </c>
      <c r="K259" s="40">
        <f t="shared" si="41"/>
        <v>1</v>
      </c>
      <c r="L259" s="40">
        <f t="shared" si="42"/>
        <v>-1</v>
      </c>
      <c r="M259" s="40">
        <f t="shared" si="43"/>
        <v>-1</v>
      </c>
    </row>
    <row r="260" spans="1:13" x14ac:dyDescent="0.2">
      <c r="A260" s="18"/>
      <c r="B260" s="51" t="s">
        <v>31</v>
      </c>
      <c r="C260" s="18" t="s">
        <v>32</v>
      </c>
      <c r="D260" s="19">
        <v>79380</v>
      </c>
      <c r="E260" s="19">
        <v>56700</v>
      </c>
      <c r="F260" s="19">
        <v>13230</v>
      </c>
      <c r="G260" s="19">
        <v>137053.91</v>
      </c>
      <c r="H260" s="19">
        <v>0</v>
      </c>
      <c r="I260" s="19">
        <f t="shared" si="39"/>
        <v>137053.91</v>
      </c>
      <c r="J260" s="19">
        <f t="shared" si="40"/>
        <v>-80353.91</v>
      </c>
      <c r="K260" s="40">
        <f t="shared" si="41"/>
        <v>-1.4171765432098766</v>
      </c>
      <c r="L260" s="40">
        <f t="shared" si="42"/>
        <v>-0.76666666666666672</v>
      </c>
      <c r="M260" s="40">
        <f t="shared" si="43"/>
        <v>1.4171765432098766</v>
      </c>
    </row>
    <row r="261" spans="1:13" x14ac:dyDescent="0.2">
      <c r="A261" s="18"/>
      <c r="B261" s="51" t="s">
        <v>33</v>
      </c>
      <c r="C261" s="18" t="s">
        <v>34</v>
      </c>
      <c r="D261" s="19">
        <v>108978</v>
      </c>
      <c r="E261" s="19">
        <v>90079</v>
      </c>
      <c r="F261" s="19">
        <v>12769.27</v>
      </c>
      <c r="G261" s="19">
        <v>155037.21999999997</v>
      </c>
      <c r="H261" s="19">
        <v>0</v>
      </c>
      <c r="I261" s="19">
        <f t="shared" si="39"/>
        <v>155037.21999999997</v>
      </c>
      <c r="J261" s="19">
        <f t="shared" si="40"/>
        <v>-64958.219999999972</v>
      </c>
      <c r="K261" s="40">
        <f t="shared" si="41"/>
        <v>-0.72112501248903704</v>
      </c>
      <c r="L261" s="40">
        <f t="shared" si="42"/>
        <v>-0.85824365279365888</v>
      </c>
      <c r="M261" s="40">
        <f t="shared" si="43"/>
        <v>0.72112501248903704</v>
      </c>
    </row>
    <row r="262" spans="1:13" x14ac:dyDescent="0.2">
      <c r="A262" s="18"/>
      <c r="B262" s="51" t="s">
        <v>39</v>
      </c>
      <c r="C262" s="18" t="s">
        <v>40</v>
      </c>
      <c r="D262" s="19">
        <v>59627</v>
      </c>
      <c r="E262" s="19">
        <v>103083</v>
      </c>
      <c r="F262" s="19">
        <v>2460.25</v>
      </c>
      <c r="G262" s="19">
        <v>53990.689999999995</v>
      </c>
      <c r="H262" s="19">
        <v>0</v>
      </c>
      <c r="I262" s="19">
        <f t="shared" si="39"/>
        <v>53990.689999999995</v>
      </c>
      <c r="J262" s="19">
        <f t="shared" si="40"/>
        <v>49092.310000000005</v>
      </c>
      <c r="K262" s="40">
        <f t="shared" si="41"/>
        <v>0.47624060223315196</v>
      </c>
      <c r="L262" s="40">
        <f t="shared" si="42"/>
        <v>-0.9761333100511238</v>
      </c>
      <c r="M262" s="40">
        <f t="shared" si="43"/>
        <v>-0.47624060223315196</v>
      </c>
    </row>
    <row r="263" spans="1:13" x14ac:dyDescent="0.2">
      <c r="A263" s="18"/>
      <c r="B263" s="51" t="s">
        <v>41</v>
      </c>
      <c r="C263" s="18" t="s">
        <v>42</v>
      </c>
      <c r="D263" s="19">
        <v>26134134</v>
      </c>
      <c r="E263" s="19">
        <v>543300</v>
      </c>
      <c r="F263" s="19">
        <v>144870.37</v>
      </c>
      <c r="G263" s="19">
        <v>144870.37</v>
      </c>
      <c r="H263" s="19">
        <v>0</v>
      </c>
      <c r="I263" s="19">
        <f t="shared" si="39"/>
        <v>144870.37</v>
      </c>
      <c r="J263" s="19">
        <f t="shared" si="40"/>
        <v>398429.63</v>
      </c>
      <c r="K263" s="40">
        <f t="shared" si="41"/>
        <v>0.73335105834713787</v>
      </c>
      <c r="L263" s="40">
        <f t="shared" si="42"/>
        <v>-0.73335105834713787</v>
      </c>
      <c r="M263" s="40">
        <f t="shared" si="43"/>
        <v>-0.73335105834713787</v>
      </c>
    </row>
    <row r="264" spans="1:13" x14ac:dyDescent="0.2">
      <c r="A264" s="18"/>
      <c r="B264" s="51" t="s">
        <v>424</v>
      </c>
      <c r="C264" s="18" t="s">
        <v>425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f t="shared" si="39"/>
        <v>0</v>
      </c>
      <c r="J264" s="19">
        <f t="shared" si="40"/>
        <v>0</v>
      </c>
      <c r="K264" s="40" t="str">
        <f t="shared" si="41"/>
        <v>NA</v>
      </c>
      <c r="L264" s="40" t="str">
        <f t="shared" si="42"/>
        <v>NA</v>
      </c>
      <c r="M264" s="40" t="str">
        <f t="shared" si="43"/>
        <v>NA</v>
      </c>
    </row>
    <row r="265" spans="1:13" x14ac:dyDescent="0.2">
      <c r="A265" s="18"/>
      <c r="B265" s="51" t="s">
        <v>47</v>
      </c>
      <c r="C265" s="18" t="s">
        <v>48</v>
      </c>
      <c r="D265" s="19">
        <v>275433</v>
      </c>
      <c r="E265" s="19">
        <v>0</v>
      </c>
      <c r="F265" s="19">
        <v>0</v>
      </c>
      <c r="G265" s="19">
        <v>371617</v>
      </c>
      <c r="H265" s="19">
        <v>0</v>
      </c>
      <c r="I265" s="19">
        <f t="shared" si="39"/>
        <v>371617</v>
      </c>
      <c r="J265" s="19">
        <f t="shared" si="40"/>
        <v>-371617</v>
      </c>
      <c r="K265" s="40" t="str">
        <f t="shared" si="41"/>
        <v>NA</v>
      </c>
      <c r="L265" s="40" t="str">
        <f t="shared" si="42"/>
        <v>NA</v>
      </c>
      <c r="M265" s="40" t="str">
        <f t="shared" si="43"/>
        <v>NA</v>
      </c>
    </row>
    <row r="266" spans="1:13" x14ac:dyDescent="0.2">
      <c r="A266" s="18"/>
      <c r="B266" s="51" t="s">
        <v>49</v>
      </c>
      <c r="C266" s="18" t="s">
        <v>50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f t="shared" si="39"/>
        <v>0</v>
      </c>
      <c r="J266" s="19">
        <f t="shared" si="40"/>
        <v>0</v>
      </c>
      <c r="K266" s="40" t="str">
        <f t="shared" si="41"/>
        <v>NA</v>
      </c>
      <c r="L266" s="40" t="str">
        <f t="shared" si="42"/>
        <v>NA</v>
      </c>
      <c r="M266" s="40" t="str">
        <f t="shared" si="43"/>
        <v>NA</v>
      </c>
    </row>
    <row r="267" spans="1:13" x14ac:dyDescent="0.2">
      <c r="A267" s="18"/>
      <c r="B267" s="51" t="s">
        <v>51</v>
      </c>
      <c r="C267" s="18" t="s">
        <v>52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f t="shared" si="39"/>
        <v>0</v>
      </c>
      <c r="J267" s="19">
        <f t="shared" si="40"/>
        <v>0</v>
      </c>
      <c r="K267" s="40" t="str">
        <f t="shared" si="41"/>
        <v>NA</v>
      </c>
      <c r="L267" s="40" t="str">
        <f t="shared" si="42"/>
        <v>NA</v>
      </c>
      <c r="M267" s="40" t="str">
        <f t="shared" si="43"/>
        <v>NA</v>
      </c>
    </row>
    <row r="268" spans="1:13" x14ac:dyDescent="0.2">
      <c r="A268" s="18"/>
      <c r="B268" s="51" t="s">
        <v>53</v>
      </c>
      <c r="C268" s="18" t="s">
        <v>54</v>
      </c>
      <c r="D268" s="19">
        <v>855.66</v>
      </c>
      <c r="E268" s="19">
        <v>855.66</v>
      </c>
      <c r="F268" s="19">
        <v>0</v>
      </c>
      <c r="G268" s="19">
        <v>0</v>
      </c>
      <c r="H268" s="19">
        <v>547.83000000000004</v>
      </c>
      <c r="I268" s="19">
        <f t="shared" si="39"/>
        <v>547.83000000000004</v>
      </c>
      <c r="J268" s="19">
        <f t="shared" si="40"/>
        <v>307.82999999999993</v>
      </c>
      <c r="K268" s="40">
        <f t="shared" si="41"/>
        <v>0.35975738026786336</v>
      </c>
      <c r="L268" s="40">
        <f t="shared" si="42"/>
        <v>-1</v>
      </c>
      <c r="M268" s="40">
        <f t="shared" si="43"/>
        <v>-1</v>
      </c>
    </row>
    <row r="269" spans="1:13" x14ac:dyDescent="0.2">
      <c r="A269" s="18"/>
      <c r="B269" s="51" t="s">
        <v>55</v>
      </c>
      <c r="C269" s="18" t="s">
        <v>56</v>
      </c>
      <c r="D269" s="19">
        <v>845000</v>
      </c>
      <c r="E269" s="19">
        <v>0</v>
      </c>
      <c r="F269" s="19">
        <v>11.98</v>
      </c>
      <c r="G269" s="19">
        <v>689029.96</v>
      </c>
      <c r="H269" s="19">
        <v>37608.29</v>
      </c>
      <c r="I269" s="19">
        <f t="shared" si="39"/>
        <v>726638.25</v>
      </c>
      <c r="J269" s="19">
        <f t="shared" si="40"/>
        <v>-726638.25</v>
      </c>
      <c r="K269" s="40" t="str">
        <f t="shared" si="41"/>
        <v>NA</v>
      </c>
      <c r="L269" s="40" t="str">
        <f t="shared" si="42"/>
        <v>NA</v>
      </c>
      <c r="M269" s="40" t="str">
        <f t="shared" si="43"/>
        <v>NA</v>
      </c>
    </row>
    <row r="270" spans="1:13" x14ac:dyDescent="0.2">
      <c r="A270" s="18"/>
      <c r="B270" s="51" t="s">
        <v>57</v>
      </c>
      <c r="C270" s="18" t="s">
        <v>58</v>
      </c>
      <c r="D270" s="19">
        <v>1396752.5</v>
      </c>
      <c r="E270" s="19">
        <v>0</v>
      </c>
      <c r="F270" s="19">
        <v>0</v>
      </c>
      <c r="G270" s="19">
        <v>1396752.5</v>
      </c>
      <c r="H270" s="19">
        <v>0</v>
      </c>
      <c r="I270" s="19">
        <f t="shared" si="39"/>
        <v>1396752.5</v>
      </c>
      <c r="J270" s="19">
        <f t="shared" si="40"/>
        <v>-1396752.5</v>
      </c>
      <c r="K270" s="40" t="str">
        <f t="shared" si="41"/>
        <v>NA</v>
      </c>
      <c r="L270" s="40" t="str">
        <f t="shared" si="42"/>
        <v>NA</v>
      </c>
      <c r="M270" s="40" t="str">
        <f t="shared" si="43"/>
        <v>NA</v>
      </c>
    </row>
    <row r="271" spans="1:13" x14ac:dyDescent="0.2">
      <c r="A271" s="18"/>
      <c r="B271" s="51" t="s">
        <v>59</v>
      </c>
      <c r="C271" s="18" t="s">
        <v>60</v>
      </c>
      <c r="D271" s="19">
        <v>0</v>
      </c>
      <c r="E271" s="19">
        <v>0</v>
      </c>
      <c r="F271" s="19">
        <v>0</v>
      </c>
      <c r="G271" s="19">
        <v>0</v>
      </c>
      <c r="H271" s="19">
        <v>0</v>
      </c>
      <c r="I271" s="19">
        <f t="shared" si="39"/>
        <v>0</v>
      </c>
      <c r="J271" s="19">
        <f t="shared" si="40"/>
        <v>0</v>
      </c>
      <c r="K271" s="40" t="str">
        <f t="shared" si="41"/>
        <v>NA</v>
      </c>
      <c r="L271" s="40" t="str">
        <f t="shared" si="42"/>
        <v>NA</v>
      </c>
      <c r="M271" s="40" t="str">
        <f t="shared" si="43"/>
        <v>NA</v>
      </c>
    </row>
    <row r="272" spans="1:13" x14ac:dyDescent="0.2">
      <c r="A272" s="18"/>
      <c r="B272" s="51" t="s">
        <v>61</v>
      </c>
      <c r="C272" s="18" t="s">
        <v>62</v>
      </c>
      <c r="D272" s="19">
        <v>0</v>
      </c>
      <c r="E272" s="19">
        <v>0</v>
      </c>
      <c r="F272" s="19">
        <v>5955.61</v>
      </c>
      <c r="G272" s="19">
        <v>2059446.2</v>
      </c>
      <c r="H272" s="19">
        <v>96584.26</v>
      </c>
      <c r="I272" s="19">
        <f t="shared" si="39"/>
        <v>2156030.46</v>
      </c>
      <c r="J272" s="19">
        <f t="shared" si="40"/>
        <v>-2156030.46</v>
      </c>
      <c r="K272" s="40" t="str">
        <f t="shared" si="41"/>
        <v>NA</v>
      </c>
      <c r="L272" s="40" t="str">
        <f t="shared" si="42"/>
        <v>NA</v>
      </c>
      <c r="M272" s="40" t="str">
        <f t="shared" si="43"/>
        <v>NA</v>
      </c>
    </row>
    <row r="273" spans="1:13" x14ac:dyDescent="0.2">
      <c r="A273" s="18"/>
      <c r="B273" s="51" t="s">
        <v>71</v>
      </c>
      <c r="C273" s="18" t="s">
        <v>72</v>
      </c>
      <c r="D273" s="19">
        <v>0</v>
      </c>
      <c r="E273" s="19">
        <v>0</v>
      </c>
      <c r="F273" s="19">
        <v>0</v>
      </c>
      <c r="G273" s="19">
        <v>0</v>
      </c>
      <c r="H273" s="19">
        <v>0</v>
      </c>
      <c r="I273" s="19">
        <f t="shared" si="39"/>
        <v>0</v>
      </c>
      <c r="J273" s="19">
        <f t="shared" si="40"/>
        <v>0</v>
      </c>
      <c r="K273" s="40" t="str">
        <f t="shared" si="41"/>
        <v>NA</v>
      </c>
      <c r="L273" s="40" t="str">
        <f t="shared" si="42"/>
        <v>NA</v>
      </c>
      <c r="M273" s="40" t="str">
        <f t="shared" si="43"/>
        <v>NA</v>
      </c>
    </row>
    <row r="274" spans="1:13" x14ac:dyDescent="0.2">
      <c r="A274" s="18"/>
      <c r="B274" s="51" t="s">
        <v>184</v>
      </c>
      <c r="C274" s="18" t="s">
        <v>185</v>
      </c>
      <c r="D274" s="19">
        <v>22278277</v>
      </c>
      <c r="E274" s="19">
        <v>69446407.319999993</v>
      </c>
      <c r="F274" s="19">
        <v>0</v>
      </c>
      <c r="G274" s="19">
        <v>277687.73</v>
      </c>
      <c r="H274" s="19">
        <v>0</v>
      </c>
      <c r="I274" s="19">
        <f t="shared" si="39"/>
        <v>277687.73</v>
      </c>
      <c r="J274" s="19">
        <f t="shared" si="40"/>
        <v>69168719.589999989</v>
      </c>
      <c r="K274" s="40">
        <f t="shared" si="41"/>
        <v>0.9960014097097859</v>
      </c>
      <c r="L274" s="40">
        <f t="shared" si="42"/>
        <v>-1</v>
      </c>
      <c r="M274" s="40">
        <f t="shared" si="43"/>
        <v>-0.9960014097097859</v>
      </c>
    </row>
    <row r="275" spans="1:13" x14ac:dyDescent="0.2">
      <c r="A275" s="18"/>
      <c r="B275" s="51" t="s">
        <v>73</v>
      </c>
      <c r="C275" s="18" t="s">
        <v>74</v>
      </c>
      <c r="D275" s="19">
        <v>0</v>
      </c>
      <c r="E275" s="19">
        <v>0</v>
      </c>
      <c r="F275" s="19">
        <v>0</v>
      </c>
      <c r="G275" s="19">
        <v>0</v>
      </c>
      <c r="H275" s="19">
        <v>0</v>
      </c>
      <c r="I275" s="19">
        <f t="shared" si="39"/>
        <v>0</v>
      </c>
      <c r="J275" s="19">
        <f t="shared" si="40"/>
        <v>0</v>
      </c>
      <c r="K275" s="40" t="str">
        <f t="shared" si="41"/>
        <v>NA</v>
      </c>
      <c r="L275" s="40" t="str">
        <f t="shared" si="42"/>
        <v>NA</v>
      </c>
      <c r="M275" s="40" t="str">
        <f t="shared" si="43"/>
        <v>NA</v>
      </c>
    </row>
    <row r="276" spans="1:13" x14ac:dyDescent="0.2">
      <c r="A276" s="49" t="s">
        <v>107</v>
      </c>
      <c r="B276" s="52"/>
      <c r="C276" s="49"/>
      <c r="D276" s="24">
        <v>53428549.019999996</v>
      </c>
      <c r="E276" s="24">
        <v>74902196.979999989</v>
      </c>
      <c r="F276" s="24">
        <v>246031.22</v>
      </c>
      <c r="G276" s="24">
        <v>6964838.6500000004</v>
      </c>
      <c r="H276" s="24">
        <v>134740.38</v>
      </c>
      <c r="I276" s="24">
        <f t="shared" si="39"/>
        <v>7099579.0300000003</v>
      </c>
      <c r="J276" s="24">
        <f t="shared" si="40"/>
        <v>67802617.949999988</v>
      </c>
      <c r="K276" s="44">
        <f t="shared" si="41"/>
        <v>0.90521534325761244</v>
      </c>
      <c r="L276" s="44">
        <f t="shared" si="42"/>
        <v>-0.99671530035272937</v>
      </c>
      <c r="M276" s="44">
        <f t="shared" si="43"/>
        <v>-0.90701422747506699</v>
      </c>
    </row>
    <row r="277" spans="1:13" x14ac:dyDescent="0.2">
      <c r="A277" s="18" t="s">
        <v>108</v>
      </c>
      <c r="B277" s="51" t="s">
        <v>16</v>
      </c>
      <c r="C277" s="18" t="s">
        <v>15</v>
      </c>
      <c r="D277" s="19">
        <v>0</v>
      </c>
      <c r="E277" s="19">
        <v>7637</v>
      </c>
      <c r="F277" s="19">
        <v>0</v>
      </c>
      <c r="G277" s="19">
        <v>0</v>
      </c>
      <c r="H277" s="19">
        <v>0</v>
      </c>
      <c r="I277" s="19">
        <f t="shared" si="39"/>
        <v>0</v>
      </c>
      <c r="J277" s="19">
        <f t="shared" si="40"/>
        <v>7637</v>
      </c>
      <c r="K277" s="40">
        <f t="shared" si="41"/>
        <v>1</v>
      </c>
      <c r="L277" s="40">
        <f t="shared" si="42"/>
        <v>-1</v>
      </c>
      <c r="M277" s="40">
        <f t="shared" si="43"/>
        <v>-1</v>
      </c>
    </row>
    <row r="278" spans="1:13" x14ac:dyDescent="0.2">
      <c r="A278" s="18"/>
      <c r="B278" s="51" t="s">
        <v>21</v>
      </c>
      <c r="C278" s="18" t="s">
        <v>22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f t="shared" si="39"/>
        <v>0</v>
      </c>
      <c r="J278" s="19">
        <f t="shared" si="40"/>
        <v>0</v>
      </c>
      <c r="K278" s="40" t="str">
        <f t="shared" si="41"/>
        <v>NA</v>
      </c>
      <c r="L278" s="40" t="str">
        <f t="shared" si="42"/>
        <v>NA</v>
      </c>
      <c r="M278" s="40" t="str">
        <f t="shared" si="43"/>
        <v>NA</v>
      </c>
    </row>
    <row r="279" spans="1:13" x14ac:dyDescent="0.2">
      <c r="A279" s="18"/>
      <c r="B279" s="51" t="s">
        <v>298</v>
      </c>
      <c r="C279" s="18" t="s">
        <v>299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f t="shared" si="39"/>
        <v>0</v>
      </c>
      <c r="J279" s="19">
        <f t="shared" si="40"/>
        <v>0</v>
      </c>
      <c r="K279" s="40" t="str">
        <f t="shared" si="41"/>
        <v>NA</v>
      </c>
      <c r="L279" s="40" t="str">
        <f t="shared" si="42"/>
        <v>NA</v>
      </c>
      <c r="M279" s="40" t="str">
        <f t="shared" si="43"/>
        <v>NA</v>
      </c>
    </row>
    <row r="280" spans="1:13" x14ac:dyDescent="0.2">
      <c r="A280" s="18"/>
      <c r="B280" s="51" t="s">
        <v>77</v>
      </c>
      <c r="C280" s="18" t="s">
        <v>78</v>
      </c>
      <c r="D280" s="19">
        <v>150173.91999999998</v>
      </c>
      <c r="E280" s="19">
        <v>155325</v>
      </c>
      <c r="F280" s="19">
        <v>12955.55</v>
      </c>
      <c r="G280" s="19">
        <v>150060.56999999998</v>
      </c>
      <c r="H280" s="19">
        <v>0</v>
      </c>
      <c r="I280" s="19">
        <f t="shared" si="39"/>
        <v>150060.56999999998</v>
      </c>
      <c r="J280" s="19">
        <f t="shared" si="40"/>
        <v>5264.4300000000221</v>
      </c>
      <c r="K280" s="40">
        <f t="shared" si="41"/>
        <v>3.3892998551424573E-2</v>
      </c>
      <c r="L280" s="40">
        <f t="shared" si="42"/>
        <v>-0.91659069692580086</v>
      </c>
      <c r="M280" s="40">
        <f t="shared" si="43"/>
        <v>-3.3892998551424573E-2</v>
      </c>
    </row>
    <row r="281" spans="1:13" x14ac:dyDescent="0.2">
      <c r="A281" s="18"/>
      <c r="B281" s="51" t="s">
        <v>27</v>
      </c>
      <c r="C281" s="18" t="s">
        <v>28</v>
      </c>
      <c r="D281" s="19">
        <v>0</v>
      </c>
      <c r="E281" s="19">
        <v>0</v>
      </c>
      <c r="F281" s="19">
        <v>0</v>
      </c>
      <c r="G281" s="19">
        <v>0</v>
      </c>
      <c r="H281" s="19">
        <v>0</v>
      </c>
      <c r="I281" s="19">
        <f t="shared" si="39"/>
        <v>0</v>
      </c>
      <c r="J281" s="19">
        <f t="shared" si="40"/>
        <v>0</v>
      </c>
      <c r="K281" s="40" t="str">
        <f t="shared" si="41"/>
        <v>NA</v>
      </c>
      <c r="L281" s="40" t="str">
        <f t="shared" si="42"/>
        <v>NA</v>
      </c>
      <c r="M281" s="40" t="str">
        <f t="shared" si="43"/>
        <v>NA</v>
      </c>
    </row>
    <row r="282" spans="1:13" x14ac:dyDescent="0.2">
      <c r="A282" s="18"/>
      <c r="B282" s="51" t="s">
        <v>29</v>
      </c>
      <c r="C282" s="18" t="s">
        <v>30</v>
      </c>
      <c r="D282" s="19">
        <v>1500000</v>
      </c>
      <c r="E282" s="19">
        <v>3000000</v>
      </c>
      <c r="F282" s="19">
        <v>439700</v>
      </c>
      <c r="G282" s="19">
        <v>5197293.0599999968</v>
      </c>
      <c r="H282" s="19">
        <v>0</v>
      </c>
      <c r="I282" s="19">
        <f t="shared" si="39"/>
        <v>5197293.0599999968</v>
      </c>
      <c r="J282" s="19">
        <f t="shared" si="40"/>
        <v>-2197293.0599999968</v>
      </c>
      <c r="K282" s="40">
        <f t="shared" si="41"/>
        <v>-0.73243101999999893</v>
      </c>
      <c r="L282" s="40">
        <f t="shared" si="42"/>
        <v>-0.85343333333333338</v>
      </c>
      <c r="M282" s="40">
        <f t="shared" si="43"/>
        <v>0.73243101999999893</v>
      </c>
    </row>
    <row r="283" spans="1:13" x14ac:dyDescent="0.2">
      <c r="A283" s="18"/>
      <c r="B283" s="51" t="s">
        <v>31</v>
      </c>
      <c r="C283" s="18" t="s">
        <v>32</v>
      </c>
      <c r="D283" s="19">
        <v>45360</v>
      </c>
      <c r="E283" s="19">
        <v>45360</v>
      </c>
      <c r="F283" s="19">
        <v>3780</v>
      </c>
      <c r="G283" s="19">
        <v>47250</v>
      </c>
      <c r="H283" s="19">
        <v>0</v>
      </c>
      <c r="I283" s="19">
        <f t="shared" si="39"/>
        <v>47250</v>
      </c>
      <c r="J283" s="19">
        <f t="shared" si="40"/>
        <v>-1890</v>
      </c>
      <c r="K283" s="40">
        <f t="shared" si="41"/>
        <v>-4.1666666666666664E-2</v>
      </c>
      <c r="L283" s="40">
        <f t="shared" si="42"/>
        <v>-0.91666666666666663</v>
      </c>
      <c r="M283" s="40">
        <f t="shared" si="43"/>
        <v>4.1666666666666664E-2</v>
      </c>
    </row>
    <row r="284" spans="1:13" x14ac:dyDescent="0.2">
      <c r="A284" s="18"/>
      <c r="B284" s="51" t="s">
        <v>33</v>
      </c>
      <c r="C284" s="18" t="s">
        <v>34</v>
      </c>
      <c r="D284" s="19">
        <v>29749</v>
      </c>
      <c r="E284" s="19">
        <v>29749</v>
      </c>
      <c r="F284" s="19">
        <v>2566.4900000000002</v>
      </c>
      <c r="G284" s="19">
        <v>29726.920000000002</v>
      </c>
      <c r="H284" s="19">
        <v>0</v>
      </c>
      <c r="I284" s="19">
        <f t="shared" si="39"/>
        <v>29726.920000000002</v>
      </c>
      <c r="J284" s="19">
        <f t="shared" si="40"/>
        <v>22.079999999998108</v>
      </c>
      <c r="K284" s="40">
        <f t="shared" si="41"/>
        <v>7.4220982217883323E-4</v>
      </c>
      <c r="L284" s="40">
        <f t="shared" si="42"/>
        <v>-0.91372852869003995</v>
      </c>
      <c r="M284" s="40">
        <f t="shared" si="43"/>
        <v>-7.4220982217883323E-4</v>
      </c>
    </row>
    <row r="285" spans="1:13" x14ac:dyDescent="0.2">
      <c r="A285" s="18"/>
      <c r="B285" s="51" t="s">
        <v>39</v>
      </c>
      <c r="C285" s="18" t="s">
        <v>40</v>
      </c>
      <c r="D285" s="19">
        <v>45166</v>
      </c>
      <c r="E285" s="19">
        <v>84916</v>
      </c>
      <c r="F285" s="19">
        <v>12293.85</v>
      </c>
      <c r="G285" s="19">
        <v>146223.05000000002</v>
      </c>
      <c r="H285" s="19">
        <v>0</v>
      </c>
      <c r="I285" s="19">
        <f t="shared" si="39"/>
        <v>146223.05000000002</v>
      </c>
      <c r="J285" s="19">
        <f t="shared" si="40"/>
        <v>-61307.050000000017</v>
      </c>
      <c r="K285" s="40">
        <f t="shared" si="41"/>
        <v>-0.72197289085684702</v>
      </c>
      <c r="L285" s="40">
        <f t="shared" si="42"/>
        <v>-0.85522339723962493</v>
      </c>
      <c r="M285" s="40">
        <f t="shared" si="43"/>
        <v>0.72197289085684702</v>
      </c>
    </row>
    <row r="286" spans="1:13" x14ac:dyDescent="0.2">
      <c r="A286" s="18"/>
      <c r="B286" s="51" t="s">
        <v>41</v>
      </c>
      <c r="C286" s="18" t="s">
        <v>42</v>
      </c>
      <c r="D286" s="19">
        <v>26152645</v>
      </c>
      <c r="E286" s="19">
        <v>600062</v>
      </c>
      <c r="F286" s="19">
        <v>0</v>
      </c>
      <c r="G286" s="19">
        <v>95614.9</v>
      </c>
      <c r="H286" s="19">
        <v>0</v>
      </c>
      <c r="I286" s="19">
        <f t="shared" si="39"/>
        <v>95614.9</v>
      </c>
      <c r="J286" s="19">
        <f t="shared" si="40"/>
        <v>504447.1</v>
      </c>
      <c r="K286" s="40">
        <f t="shared" si="41"/>
        <v>0.84065829864247354</v>
      </c>
      <c r="L286" s="40">
        <f t="shared" si="42"/>
        <v>-1</v>
      </c>
      <c r="M286" s="40">
        <f t="shared" si="43"/>
        <v>-0.84065829864247354</v>
      </c>
    </row>
    <row r="287" spans="1:13" x14ac:dyDescent="0.2">
      <c r="A287" s="18"/>
      <c r="B287" s="51" t="s">
        <v>45</v>
      </c>
      <c r="C287" s="18" t="s">
        <v>46</v>
      </c>
      <c r="D287" s="19">
        <v>4000</v>
      </c>
      <c r="E287" s="19">
        <v>2000</v>
      </c>
      <c r="F287" s="19">
        <v>0</v>
      </c>
      <c r="G287" s="19">
        <v>0</v>
      </c>
      <c r="H287" s="19">
        <v>0</v>
      </c>
      <c r="I287" s="19">
        <f t="shared" si="39"/>
        <v>0</v>
      </c>
      <c r="J287" s="19">
        <f t="shared" si="40"/>
        <v>2000</v>
      </c>
      <c r="K287" s="40">
        <f t="shared" si="41"/>
        <v>1</v>
      </c>
      <c r="L287" s="40">
        <f t="shared" si="42"/>
        <v>-1</v>
      </c>
      <c r="M287" s="40">
        <f t="shared" si="43"/>
        <v>-1</v>
      </c>
    </row>
    <row r="288" spans="1:13" x14ac:dyDescent="0.2">
      <c r="A288" s="18"/>
      <c r="B288" s="51" t="s">
        <v>49</v>
      </c>
      <c r="C288" s="18" t="s">
        <v>50</v>
      </c>
      <c r="D288" s="19">
        <v>0</v>
      </c>
      <c r="E288" s="19">
        <v>0</v>
      </c>
      <c r="F288" s="19">
        <v>0</v>
      </c>
      <c r="G288" s="19">
        <v>0</v>
      </c>
      <c r="H288" s="19">
        <v>0</v>
      </c>
      <c r="I288" s="19">
        <f t="shared" si="39"/>
        <v>0</v>
      </c>
      <c r="J288" s="19">
        <f t="shared" si="40"/>
        <v>0</v>
      </c>
      <c r="K288" s="40" t="str">
        <f t="shared" si="41"/>
        <v>NA</v>
      </c>
      <c r="L288" s="40" t="str">
        <f t="shared" si="42"/>
        <v>NA</v>
      </c>
      <c r="M288" s="40" t="str">
        <f t="shared" si="43"/>
        <v>NA</v>
      </c>
    </row>
    <row r="289" spans="1:13" x14ac:dyDescent="0.2">
      <c r="A289" s="18"/>
      <c r="B289" s="51" t="s">
        <v>51</v>
      </c>
      <c r="C289" s="18" t="s">
        <v>52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f t="shared" si="39"/>
        <v>0</v>
      </c>
      <c r="J289" s="19">
        <f t="shared" si="40"/>
        <v>0</v>
      </c>
      <c r="K289" s="40" t="str">
        <f t="shared" si="41"/>
        <v>NA</v>
      </c>
      <c r="L289" s="40" t="str">
        <f t="shared" si="42"/>
        <v>NA</v>
      </c>
      <c r="M289" s="40" t="str">
        <f t="shared" si="43"/>
        <v>NA</v>
      </c>
    </row>
    <row r="290" spans="1:13" x14ac:dyDescent="0.2">
      <c r="A290" s="18"/>
      <c r="B290" s="51" t="s">
        <v>53</v>
      </c>
      <c r="C290" s="18" t="s">
        <v>54</v>
      </c>
      <c r="D290" s="19">
        <v>0</v>
      </c>
      <c r="E290" s="19">
        <v>0</v>
      </c>
      <c r="F290" s="19">
        <v>0</v>
      </c>
      <c r="G290" s="19">
        <v>26872.84</v>
      </c>
      <c r="H290" s="19">
        <v>0</v>
      </c>
      <c r="I290" s="19">
        <f t="shared" si="39"/>
        <v>26872.84</v>
      </c>
      <c r="J290" s="19">
        <f t="shared" si="40"/>
        <v>-26872.84</v>
      </c>
      <c r="K290" s="40" t="str">
        <f t="shared" si="41"/>
        <v>NA</v>
      </c>
      <c r="L290" s="40" t="str">
        <f t="shared" si="42"/>
        <v>NA</v>
      </c>
      <c r="M290" s="40" t="str">
        <f t="shared" si="43"/>
        <v>NA</v>
      </c>
    </row>
    <row r="291" spans="1:13" x14ac:dyDescent="0.2">
      <c r="A291" s="18"/>
      <c r="B291" s="51" t="s">
        <v>57</v>
      </c>
      <c r="C291" s="18" t="s">
        <v>58</v>
      </c>
      <c r="D291" s="19">
        <v>5250</v>
      </c>
      <c r="E291" s="19">
        <v>5250</v>
      </c>
      <c r="F291" s="19">
        <v>0</v>
      </c>
      <c r="G291" s="19">
        <v>0</v>
      </c>
      <c r="H291" s="19">
        <v>0</v>
      </c>
      <c r="I291" s="19">
        <f t="shared" si="39"/>
        <v>0</v>
      </c>
      <c r="J291" s="19">
        <f t="shared" si="40"/>
        <v>5250</v>
      </c>
      <c r="K291" s="40">
        <f t="shared" si="41"/>
        <v>1</v>
      </c>
      <c r="L291" s="40">
        <f t="shared" si="42"/>
        <v>-1</v>
      </c>
      <c r="M291" s="40">
        <f t="shared" si="43"/>
        <v>-1</v>
      </c>
    </row>
    <row r="292" spans="1:13" x14ac:dyDescent="0.2">
      <c r="A292" s="18"/>
      <c r="B292" s="51" t="s">
        <v>59</v>
      </c>
      <c r="C292" s="18" t="s">
        <v>60</v>
      </c>
      <c r="D292" s="19">
        <v>0</v>
      </c>
      <c r="E292" s="19">
        <v>0</v>
      </c>
      <c r="F292" s="19">
        <v>0</v>
      </c>
      <c r="G292" s="19">
        <v>2205</v>
      </c>
      <c r="H292" s="19">
        <v>0</v>
      </c>
      <c r="I292" s="19">
        <f t="shared" si="39"/>
        <v>2205</v>
      </c>
      <c r="J292" s="19">
        <f t="shared" si="40"/>
        <v>-2205</v>
      </c>
      <c r="K292" s="40" t="str">
        <f t="shared" si="41"/>
        <v>NA</v>
      </c>
      <c r="L292" s="40" t="str">
        <f t="shared" si="42"/>
        <v>NA</v>
      </c>
      <c r="M292" s="40" t="str">
        <f t="shared" si="43"/>
        <v>NA</v>
      </c>
    </row>
    <row r="293" spans="1:13" x14ac:dyDescent="0.2">
      <c r="A293" s="18"/>
      <c r="B293" s="51" t="s">
        <v>67</v>
      </c>
      <c r="C293" s="18" t="s">
        <v>68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f t="shared" si="39"/>
        <v>0</v>
      </c>
      <c r="J293" s="19">
        <f t="shared" si="40"/>
        <v>0</v>
      </c>
      <c r="K293" s="40" t="str">
        <f t="shared" si="41"/>
        <v>NA</v>
      </c>
      <c r="L293" s="40" t="str">
        <f t="shared" si="42"/>
        <v>NA</v>
      </c>
      <c r="M293" s="40" t="str">
        <f t="shared" si="43"/>
        <v>NA</v>
      </c>
    </row>
    <row r="294" spans="1:13" x14ac:dyDescent="0.2">
      <c r="A294" s="49" t="s">
        <v>109</v>
      </c>
      <c r="B294" s="52"/>
      <c r="C294" s="49"/>
      <c r="D294" s="24">
        <v>27932343.920000002</v>
      </c>
      <c r="E294" s="24">
        <v>3930299</v>
      </c>
      <c r="F294" s="24">
        <v>471295.88999999996</v>
      </c>
      <c r="G294" s="24">
        <v>5695246.3399999971</v>
      </c>
      <c r="H294" s="24">
        <v>0</v>
      </c>
      <c r="I294" s="24">
        <f t="shared" si="39"/>
        <v>5695246.3399999971</v>
      </c>
      <c r="J294" s="24">
        <f t="shared" si="40"/>
        <v>-1764947.3399999971</v>
      </c>
      <c r="K294" s="44">
        <f t="shared" si="41"/>
        <v>-0.44906185000174215</v>
      </c>
      <c r="L294" s="44">
        <f t="shared" si="42"/>
        <v>-0.880086504868968</v>
      </c>
      <c r="M294" s="44">
        <f t="shared" si="43"/>
        <v>0.44906185000174215</v>
      </c>
    </row>
    <row r="295" spans="1:13" x14ac:dyDescent="0.2">
      <c r="A295" s="18" t="s">
        <v>110</v>
      </c>
      <c r="B295" s="51" t="s">
        <v>77</v>
      </c>
      <c r="C295" s="18" t="s">
        <v>78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f t="shared" si="39"/>
        <v>0</v>
      </c>
      <c r="J295" s="19">
        <f t="shared" si="40"/>
        <v>0</v>
      </c>
      <c r="K295" s="40" t="str">
        <f t="shared" si="41"/>
        <v>NA</v>
      </c>
      <c r="L295" s="40" t="str">
        <f t="shared" si="42"/>
        <v>NA</v>
      </c>
      <c r="M295" s="40" t="str">
        <f t="shared" si="43"/>
        <v>NA</v>
      </c>
    </row>
    <row r="296" spans="1:13" x14ac:dyDescent="0.2">
      <c r="A296" s="18"/>
      <c r="B296" s="51" t="s">
        <v>111</v>
      </c>
      <c r="C296" s="18" t="s">
        <v>112</v>
      </c>
      <c r="D296" s="19">
        <v>75852.3</v>
      </c>
      <c r="E296" s="19">
        <v>75852.3</v>
      </c>
      <c r="F296" s="19">
        <v>6577.61</v>
      </c>
      <c r="G296" s="19">
        <v>78744</v>
      </c>
      <c r="H296" s="19">
        <v>0</v>
      </c>
      <c r="I296" s="19">
        <f t="shared" si="39"/>
        <v>78744</v>
      </c>
      <c r="J296" s="19">
        <f t="shared" si="40"/>
        <v>-2891.6999999999971</v>
      </c>
      <c r="K296" s="40">
        <f t="shared" si="41"/>
        <v>-3.8122772809789512E-2</v>
      </c>
      <c r="L296" s="40">
        <f t="shared" si="42"/>
        <v>-0.91328397424995678</v>
      </c>
      <c r="M296" s="40">
        <f t="shared" si="43"/>
        <v>3.8122772809789512E-2</v>
      </c>
    </row>
    <row r="297" spans="1:13" x14ac:dyDescent="0.2">
      <c r="A297" s="18"/>
      <c r="B297" s="51" t="s">
        <v>300</v>
      </c>
      <c r="C297" s="18" t="s">
        <v>301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f t="shared" si="39"/>
        <v>0</v>
      </c>
      <c r="J297" s="19">
        <f t="shared" si="40"/>
        <v>0</v>
      </c>
      <c r="K297" s="40" t="str">
        <f t="shared" si="41"/>
        <v>NA</v>
      </c>
      <c r="L297" s="40" t="str">
        <f t="shared" si="42"/>
        <v>NA</v>
      </c>
      <c r="M297" s="40" t="str">
        <f t="shared" si="43"/>
        <v>NA</v>
      </c>
    </row>
    <row r="298" spans="1:13" x14ac:dyDescent="0.2">
      <c r="A298" s="18"/>
      <c r="B298" s="51" t="s">
        <v>27</v>
      </c>
      <c r="C298" s="18" t="s">
        <v>28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f t="shared" si="39"/>
        <v>0</v>
      </c>
      <c r="J298" s="19">
        <f t="shared" si="40"/>
        <v>0</v>
      </c>
      <c r="K298" s="40" t="str">
        <f t="shared" si="41"/>
        <v>NA</v>
      </c>
      <c r="L298" s="40" t="str">
        <f t="shared" si="42"/>
        <v>NA</v>
      </c>
      <c r="M298" s="40" t="str">
        <f t="shared" si="43"/>
        <v>NA</v>
      </c>
    </row>
    <row r="299" spans="1:13" x14ac:dyDescent="0.2">
      <c r="A299" s="18"/>
      <c r="B299" s="51" t="s">
        <v>91</v>
      </c>
      <c r="C299" s="18" t="s">
        <v>92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f t="shared" si="39"/>
        <v>0</v>
      </c>
      <c r="J299" s="19">
        <f t="shared" si="40"/>
        <v>0</v>
      </c>
      <c r="K299" s="40" t="str">
        <f t="shared" si="41"/>
        <v>NA</v>
      </c>
      <c r="L299" s="40" t="str">
        <f t="shared" si="42"/>
        <v>NA</v>
      </c>
      <c r="M299" s="40" t="str">
        <f t="shared" si="43"/>
        <v>NA</v>
      </c>
    </row>
    <row r="300" spans="1:13" x14ac:dyDescent="0.2">
      <c r="A300" s="18"/>
      <c r="B300" s="51" t="s">
        <v>29</v>
      </c>
      <c r="C300" s="18" t="s">
        <v>30</v>
      </c>
      <c r="D300" s="19">
        <v>0</v>
      </c>
      <c r="E300" s="19">
        <v>0</v>
      </c>
      <c r="F300" s="19">
        <v>0</v>
      </c>
      <c r="G300" s="19">
        <v>2000</v>
      </c>
      <c r="H300" s="19">
        <v>0</v>
      </c>
      <c r="I300" s="19">
        <f t="shared" si="39"/>
        <v>2000</v>
      </c>
      <c r="J300" s="19">
        <f t="shared" si="40"/>
        <v>-2000</v>
      </c>
      <c r="K300" s="40" t="str">
        <f t="shared" si="41"/>
        <v>NA</v>
      </c>
      <c r="L300" s="40" t="str">
        <f t="shared" si="42"/>
        <v>NA</v>
      </c>
      <c r="M300" s="40" t="str">
        <f t="shared" si="43"/>
        <v>NA</v>
      </c>
    </row>
    <row r="301" spans="1:13" x14ac:dyDescent="0.2">
      <c r="A301" s="18"/>
      <c r="B301" s="51" t="s">
        <v>31</v>
      </c>
      <c r="C301" s="18" t="s">
        <v>32</v>
      </c>
      <c r="D301" s="19">
        <v>11340</v>
      </c>
      <c r="E301" s="19">
        <v>11340</v>
      </c>
      <c r="F301" s="19">
        <v>0</v>
      </c>
      <c r="G301" s="19">
        <v>0</v>
      </c>
      <c r="H301" s="19">
        <v>0</v>
      </c>
      <c r="I301" s="19">
        <f t="shared" si="39"/>
        <v>0</v>
      </c>
      <c r="J301" s="19">
        <f t="shared" si="40"/>
        <v>11340</v>
      </c>
      <c r="K301" s="40">
        <f t="shared" si="41"/>
        <v>1</v>
      </c>
      <c r="L301" s="40">
        <f t="shared" si="42"/>
        <v>-1</v>
      </c>
      <c r="M301" s="40">
        <f t="shared" si="43"/>
        <v>-1</v>
      </c>
    </row>
    <row r="302" spans="1:13" x14ac:dyDescent="0.2">
      <c r="A302" s="18"/>
      <c r="B302" s="51" t="s">
        <v>33</v>
      </c>
      <c r="C302" s="18" t="s">
        <v>34</v>
      </c>
      <c r="D302" s="19">
        <v>15026</v>
      </c>
      <c r="E302" s="19">
        <v>15026</v>
      </c>
      <c r="F302" s="19">
        <v>0</v>
      </c>
      <c r="G302" s="19">
        <v>0</v>
      </c>
      <c r="H302" s="19">
        <v>0</v>
      </c>
      <c r="I302" s="19">
        <f t="shared" si="39"/>
        <v>0</v>
      </c>
      <c r="J302" s="19">
        <f t="shared" si="40"/>
        <v>15026</v>
      </c>
      <c r="K302" s="40">
        <f t="shared" si="41"/>
        <v>1</v>
      </c>
      <c r="L302" s="40">
        <f t="shared" si="42"/>
        <v>-1</v>
      </c>
      <c r="M302" s="40">
        <f t="shared" si="43"/>
        <v>-1</v>
      </c>
    </row>
    <row r="303" spans="1:13" x14ac:dyDescent="0.2">
      <c r="A303" s="18"/>
      <c r="B303" s="51" t="s">
        <v>39</v>
      </c>
      <c r="C303" s="18" t="s">
        <v>40</v>
      </c>
      <c r="D303" s="19">
        <v>2010</v>
      </c>
      <c r="E303" s="19">
        <v>2010</v>
      </c>
      <c r="F303" s="19">
        <v>0</v>
      </c>
      <c r="G303" s="19">
        <v>53</v>
      </c>
      <c r="H303" s="19">
        <v>0</v>
      </c>
      <c r="I303" s="19">
        <f t="shared" si="39"/>
        <v>53</v>
      </c>
      <c r="J303" s="19">
        <f t="shared" si="40"/>
        <v>1957</v>
      </c>
      <c r="K303" s="40">
        <f t="shared" si="41"/>
        <v>0.97363184079601994</v>
      </c>
      <c r="L303" s="40">
        <f t="shared" si="42"/>
        <v>-1</v>
      </c>
      <c r="M303" s="40">
        <f t="shared" si="43"/>
        <v>-0.97363184079601994</v>
      </c>
    </row>
    <row r="304" spans="1:13" x14ac:dyDescent="0.2">
      <c r="A304" s="18"/>
      <c r="B304" s="51" t="s">
        <v>41</v>
      </c>
      <c r="C304" s="18" t="s">
        <v>42</v>
      </c>
      <c r="D304" s="19">
        <v>26102645</v>
      </c>
      <c r="E304" s="19">
        <v>0</v>
      </c>
      <c r="F304" s="19">
        <v>0</v>
      </c>
      <c r="G304" s="19">
        <v>0</v>
      </c>
      <c r="H304" s="19">
        <v>0</v>
      </c>
      <c r="I304" s="19">
        <f t="shared" si="39"/>
        <v>0</v>
      </c>
      <c r="J304" s="19">
        <f t="shared" si="40"/>
        <v>0</v>
      </c>
      <c r="K304" s="40" t="str">
        <f t="shared" si="41"/>
        <v>NA</v>
      </c>
      <c r="L304" s="40" t="str">
        <f t="shared" si="42"/>
        <v>NA</v>
      </c>
      <c r="M304" s="40" t="str">
        <f t="shared" si="43"/>
        <v>NA</v>
      </c>
    </row>
    <row r="305" spans="1:13" x14ac:dyDescent="0.2">
      <c r="A305" s="18"/>
      <c r="B305" s="51" t="s">
        <v>51</v>
      </c>
      <c r="C305" s="18" t="s">
        <v>52</v>
      </c>
      <c r="F305" s="19">
        <v>0</v>
      </c>
      <c r="G305" s="19">
        <v>0</v>
      </c>
      <c r="H305" s="19">
        <v>0</v>
      </c>
      <c r="I305" s="19">
        <f t="shared" si="39"/>
        <v>0</v>
      </c>
      <c r="J305" s="19">
        <f t="shared" si="40"/>
        <v>0</v>
      </c>
      <c r="K305" s="40" t="str">
        <f t="shared" si="41"/>
        <v>NA</v>
      </c>
      <c r="L305" s="40" t="str">
        <f t="shared" si="42"/>
        <v>NA</v>
      </c>
      <c r="M305" s="40" t="str">
        <f t="shared" si="43"/>
        <v>NA</v>
      </c>
    </row>
    <row r="306" spans="1:13" x14ac:dyDescent="0.2">
      <c r="A306" s="18"/>
      <c r="B306" s="51" t="s">
        <v>53</v>
      </c>
      <c r="C306" s="18" t="s">
        <v>54</v>
      </c>
      <c r="D306" s="19">
        <v>0</v>
      </c>
      <c r="E306" s="19">
        <v>10000</v>
      </c>
      <c r="F306" s="19">
        <v>2393.3200000000002</v>
      </c>
      <c r="G306" s="19">
        <v>3159.82</v>
      </c>
      <c r="H306" s="19">
        <v>2632.74</v>
      </c>
      <c r="I306" s="19">
        <f t="shared" si="39"/>
        <v>5792.5599999999995</v>
      </c>
      <c r="J306" s="19">
        <f t="shared" si="40"/>
        <v>4207.4400000000005</v>
      </c>
      <c r="K306" s="40">
        <f t="shared" si="41"/>
        <v>0.42074400000000006</v>
      </c>
      <c r="L306" s="40">
        <f t="shared" si="42"/>
        <v>-0.76066800000000001</v>
      </c>
      <c r="M306" s="40">
        <f t="shared" si="43"/>
        <v>-0.68401800000000001</v>
      </c>
    </row>
    <row r="307" spans="1:13" x14ac:dyDescent="0.2">
      <c r="A307" s="18"/>
      <c r="B307" s="51" t="s">
        <v>55</v>
      </c>
      <c r="C307" s="18" t="s">
        <v>56</v>
      </c>
      <c r="D307" s="19">
        <v>0</v>
      </c>
      <c r="E307" s="19">
        <v>15000</v>
      </c>
      <c r="F307" s="19">
        <v>2397.4899999999998</v>
      </c>
      <c r="G307" s="19">
        <v>2397.4899999999998</v>
      </c>
      <c r="H307" s="19">
        <v>336.22</v>
      </c>
      <c r="I307" s="19">
        <f t="shared" si="39"/>
        <v>2733.71</v>
      </c>
      <c r="J307" s="19">
        <f t="shared" si="40"/>
        <v>12266.29</v>
      </c>
      <c r="K307" s="40">
        <f t="shared" si="41"/>
        <v>0.81775266666666668</v>
      </c>
      <c r="L307" s="40">
        <f t="shared" si="42"/>
        <v>-0.84016733333333338</v>
      </c>
      <c r="M307" s="40">
        <f t="shared" si="43"/>
        <v>-0.84016733333333338</v>
      </c>
    </row>
    <row r="308" spans="1:13" x14ac:dyDescent="0.2">
      <c r="A308" s="18"/>
      <c r="B308" s="51" t="s">
        <v>59</v>
      </c>
      <c r="C308" s="18" t="s">
        <v>60</v>
      </c>
      <c r="D308" s="19">
        <v>0</v>
      </c>
      <c r="E308" s="19">
        <v>35000</v>
      </c>
      <c r="F308" s="19">
        <v>1322.7</v>
      </c>
      <c r="G308" s="19">
        <v>1322.7</v>
      </c>
      <c r="H308" s="19">
        <v>11217.74</v>
      </c>
      <c r="I308" s="19">
        <f t="shared" si="39"/>
        <v>12540.44</v>
      </c>
      <c r="J308" s="19">
        <f t="shared" si="40"/>
        <v>22459.559999999998</v>
      </c>
      <c r="K308" s="40">
        <f t="shared" si="41"/>
        <v>0.64170171428571421</v>
      </c>
      <c r="L308" s="40">
        <f t="shared" si="42"/>
        <v>-0.96220857142857152</v>
      </c>
      <c r="M308" s="40">
        <f t="shared" si="43"/>
        <v>-0.96220857142857152</v>
      </c>
    </row>
    <row r="309" spans="1:13" x14ac:dyDescent="0.2">
      <c r="A309" s="18"/>
      <c r="B309" s="51" t="s">
        <v>61</v>
      </c>
      <c r="C309" s="18" t="s">
        <v>62</v>
      </c>
      <c r="D309" s="19">
        <v>0</v>
      </c>
      <c r="E309" s="19">
        <v>85000</v>
      </c>
      <c r="F309" s="19">
        <v>48600</v>
      </c>
      <c r="G309" s="19">
        <v>48600</v>
      </c>
      <c r="H309" s="19">
        <v>0</v>
      </c>
      <c r="I309" s="19">
        <f t="shared" si="39"/>
        <v>48600</v>
      </c>
      <c r="J309" s="19">
        <f t="shared" si="40"/>
        <v>36400</v>
      </c>
      <c r="K309" s="40">
        <f t="shared" si="41"/>
        <v>0.42823529411764705</v>
      </c>
      <c r="L309" s="40">
        <f t="shared" si="42"/>
        <v>-0.42823529411764705</v>
      </c>
      <c r="M309" s="40">
        <f t="shared" si="43"/>
        <v>-0.42823529411764705</v>
      </c>
    </row>
    <row r="310" spans="1:13" x14ac:dyDescent="0.2">
      <c r="A310" s="18"/>
      <c r="B310" s="51" t="s">
        <v>65</v>
      </c>
      <c r="C310" s="18" t="s">
        <v>66</v>
      </c>
      <c r="D310" s="19">
        <v>0</v>
      </c>
      <c r="E310" s="19">
        <v>5000</v>
      </c>
      <c r="F310" s="19">
        <v>0</v>
      </c>
      <c r="G310" s="19">
        <v>0</v>
      </c>
      <c r="H310" s="19">
        <v>0</v>
      </c>
      <c r="I310" s="19">
        <f t="shared" si="39"/>
        <v>0</v>
      </c>
      <c r="J310" s="19">
        <f t="shared" si="40"/>
        <v>5000</v>
      </c>
      <c r="K310" s="40">
        <f t="shared" si="41"/>
        <v>1</v>
      </c>
      <c r="L310" s="40">
        <f t="shared" si="42"/>
        <v>-1</v>
      </c>
      <c r="M310" s="40">
        <f t="shared" si="43"/>
        <v>-1</v>
      </c>
    </row>
    <row r="311" spans="1:13" x14ac:dyDescent="0.2">
      <c r="A311" s="49" t="s">
        <v>113</v>
      </c>
      <c r="B311" s="52"/>
      <c r="C311" s="49"/>
      <c r="D311" s="24">
        <v>26206873.300000001</v>
      </c>
      <c r="E311" s="24">
        <v>254228.3</v>
      </c>
      <c r="F311" s="24">
        <v>61291.12</v>
      </c>
      <c r="G311" s="24">
        <v>136277.01</v>
      </c>
      <c r="H311" s="24">
        <v>14186.7</v>
      </c>
      <c r="I311" s="24">
        <f t="shared" si="39"/>
        <v>150463.71000000002</v>
      </c>
      <c r="J311" s="24">
        <f t="shared" si="40"/>
        <v>103764.58999999997</v>
      </c>
      <c r="K311" s="44">
        <f t="shared" si="41"/>
        <v>0.40815515031174726</v>
      </c>
      <c r="L311" s="44">
        <f t="shared" si="42"/>
        <v>-0.75891307144011899</v>
      </c>
      <c r="M311" s="44">
        <f t="shared" si="43"/>
        <v>-0.46395814313355355</v>
      </c>
    </row>
    <row r="312" spans="1:13" x14ac:dyDescent="0.2">
      <c r="A312" s="18" t="s">
        <v>114</v>
      </c>
      <c r="B312" s="51" t="s">
        <v>97</v>
      </c>
      <c r="C312" s="18" t="s">
        <v>98</v>
      </c>
      <c r="D312" s="19">
        <v>0</v>
      </c>
      <c r="E312" s="19">
        <v>251609</v>
      </c>
      <c r="F312" s="19">
        <v>0</v>
      </c>
      <c r="G312" s="19">
        <v>0</v>
      </c>
      <c r="H312" s="19">
        <v>0</v>
      </c>
      <c r="I312" s="19">
        <f t="shared" si="39"/>
        <v>0</v>
      </c>
      <c r="J312" s="19">
        <f t="shared" si="40"/>
        <v>251609</v>
      </c>
      <c r="K312" s="40">
        <f t="shared" si="41"/>
        <v>1</v>
      </c>
      <c r="L312" s="40">
        <f t="shared" si="42"/>
        <v>-1</v>
      </c>
      <c r="M312" s="40">
        <f t="shared" si="43"/>
        <v>-1</v>
      </c>
    </row>
    <row r="313" spans="1:13" x14ac:dyDescent="0.2">
      <c r="A313" s="18"/>
      <c r="B313" s="51" t="s">
        <v>123</v>
      </c>
      <c r="C313" s="18" t="s">
        <v>124</v>
      </c>
      <c r="D313" s="19">
        <v>0</v>
      </c>
      <c r="E313" s="19">
        <v>0</v>
      </c>
      <c r="F313" s="19">
        <v>0</v>
      </c>
      <c r="G313" s="19">
        <v>0</v>
      </c>
      <c r="H313" s="19">
        <v>0</v>
      </c>
      <c r="I313" s="19">
        <f t="shared" si="39"/>
        <v>0</v>
      </c>
      <c r="J313" s="19">
        <f t="shared" si="40"/>
        <v>0</v>
      </c>
      <c r="K313" s="40" t="str">
        <f t="shared" si="41"/>
        <v>NA</v>
      </c>
      <c r="L313" s="40" t="str">
        <f t="shared" si="42"/>
        <v>NA</v>
      </c>
      <c r="M313" s="40" t="str">
        <f t="shared" si="43"/>
        <v>NA</v>
      </c>
    </row>
    <row r="314" spans="1:13" x14ac:dyDescent="0.2">
      <c r="A314" s="18"/>
      <c r="B314" s="51" t="s">
        <v>300</v>
      </c>
      <c r="C314" s="18" t="s">
        <v>301</v>
      </c>
      <c r="D314" s="19">
        <v>0</v>
      </c>
      <c r="E314" s="19">
        <v>0</v>
      </c>
      <c r="F314" s="19">
        <v>0</v>
      </c>
      <c r="G314" s="19">
        <v>0</v>
      </c>
      <c r="H314" s="19">
        <v>0</v>
      </c>
      <c r="I314" s="19">
        <f t="shared" si="39"/>
        <v>0</v>
      </c>
      <c r="J314" s="19">
        <f t="shared" si="40"/>
        <v>0</v>
      </c>
      <c r="K314" s="40" t="str">
        <f t="shared" si="41"/>
        <v>NA</v>
      </c>
      <c r="L314" s="40" t="str">
        <f t="shared" si="42"/>
        <v>NA</v>
      </c>
      <c r="M314" s="40" t="str">
        <f t="shared" si="43"/>
        <v>NA</v>
      </c>
    </row>
    <row r="315" spans="1:13" x14ac:dyDescent="0.2">
      <c r="A315" s="18"/>
      <c r="B315" s="51" t="s">
        <v>115</v>
      </c>
      <c r="C315" s="18" t="s">
        <v>116</v>
      </c>
      <c r="D315" s="19">
        <v>18769</v>
      </c>
      <c r="E315" s="19">
        <v>14024.390000000001</v>
      </c>
      <c r="F315" s="19">
        <v>0</v>
      </c>
      <c r="G315" s="19">
        <v>1282.71</v>
      </c>
      <c r="H315" s="19">
        <v>0</v>
      </c>
      <c r="I315" s="19">
        <f t="shared" si="39"/>
        <v>1282.71</v>
      </c>
      <c r="J315" s="19">
        <f t="shared" si="40"/>
        <v>12741.68</v>
      </c>
      <c r="K315" s="40">
        <f t="shared" si="41"/>
        <v>0.90853719840934255</v>
      </c>
      <c r="L315" s="40">
        <f t="shared" si="42"/>
        <v>-1</v>
      </c>
      <c r="M315" s="40">
        <f t="shared" si="43"/>
        <v>-0.90853719840934255</v>
      </c>
    </row>
    <row r="316" spans="1:13" x14ac:dyDescent="0.2">
      <c r="A316" s="18"/>
      <c r="B316" s="51" t="s">
        <v>27</v>
      </c>
      <c r="C316" s="18" t="s">
        <v>28</v>
      </c>
      <c r="D316" s="19">
        <v>0</v>
      </c>
      <c r="E316" s="19">
        <v>0</v>
      </c>
      <c r="F316" s="19">
        <v>0</v>
      </c>
      <c r="G316" s="19">
        <v>0</v>
      </c>
      <c r="H316" s="19">
        <v>0</v>
      </c>
      <c r="I316" s="19">
        <f t="shared" si="39"/>
        <v>0</v>
      </c>
      <c r="J316" s="19">
        <f t="shared" si="40"/>
        <v>0</v>
      </c>
      <c r="K316" s="40" t="str">
        <f t="shared" si="41"/>
        <v>NA</v>
      </c>
      <c r="L316" s="40" t="str">
        <f t="shared" si="42"/>
        <v>NA</v>
      </c>
      <c r="M316" s="40" t="str">
        <f t="shared" si="43"/>
        <v>NA</v>
      </c>
    </row>
    <row r="317" spans="1:13" x14ac:dyDescent="0.2">
      <c r="A317" s="18"/>
      <c r="B317" s="51" t="s">
        <v>91</v>
      </c>
      <c r="C317" s="18" t="s">
        <v>92</v>
      </c>
      <c r="D317" s="19">
        <v>0</v>
      </c>
      <c r="E317" s="19">
        <v>0</v>
      </c>
      <c r="F317" s="19">
        <v>0</v>
      </c>
      <c r="G317" s="19">
        <v>0</v>
      </c>
      <c r="H317" s="19">
        <v>0</v>
      </c>
      <c r="I317" s="19">
        <f t="shared" si="39"/>
        <v>0</v>
      </c>
      <c r="J317" s="19">
        <f t="shared" si="40"/>
        <v>0</v>
      </c>
      <c r="K317" s="40" t="str">
        <f t="shared" si="41"/>
        <v>NA</v>
      </c>
      <c r="L317" s="40" t="str">
        <f t="shared" si="42"/>
        <v>NA</v>
      </c>
      <c r="M317" s="40" t="str">
        <f t="shared" si="43"/>
        <v>NA</v>
      </c>
    </row>
    <row r="318" spans="1:13" x14ac:dyDescent="0.2">
      <c r="A318" s="18"/>
      <c r="B318" s="51" t="s">
        <v>29</v>
      </c>
      <c r="C318" s="18" t="s">
        <v>30</v>
      </c>
      <c r="D318" s="19">
        <v>2444000</v>
      </c>
      <c r="E318" s="19">
        <v>4888000</v>
      </c>
      <c r="F318" s="19">
        <v>371.3</v>
      </c>
      <c r="G318" s="19">
        <v>5563749.1399999987</v>
      </c>
      <c r="H318" s="19">
        <v>0</v>
      </c>
      <c r="I318" s="19">
        <f t="shared" si="39"/>
        <v>5563749.1399999987</v>
      </c>
      <c r="J318" s="19">
        <f t="shared" si="40"/>
        <v>-675749.13999999873</v>
      </c>
      <c r="K318" s="40">
        <f t="shared" si="41"/>
        <v>-0.13824655073649728</v>
      </c>
      <c r="L318" s="40">
        <f t="shared" si="42"/>
        <v>-0.99992403846153854</v>
      </c>
      <c r="M318" s="40">
        <f t="shared" si="43"/>
        <v>0.13824655073649728</v>
      </c>
    </row>
    <row r="319" spans="1:13" x14ac:dyDescent="0.2">
      <c r="A319" s="18"/>
      <c r="B319" s="51" t="s">
        <v>31</v>
      </c>
      <c r="C319" s="18" t="s">
        <v>32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f t="shared" si="39"/>
        <v>0</v>
      </c>
      <c r="J319" s="19">
        <f t="shared" si="40"/>
        <v>0</v>
      </c>
      <c r="K319" s="40" t="str">
        <f t="shared" si="41"/>
        <v>NA</v>
      </c>
      <c r="L319" s="40" t="str">
        <f t="shared" si="42"/>
        <v>NA</v>
      </c>
      <c r="M319" s="40" t="str">
        <f t="shared" si="43"/>
        <v>NA</v>
      </c>
    </row>
    <row r="320" spans="1:13" x14ac:dyDescent="0.2">
      <c r="A320" s="18"/>
      <c r="B320" s="51" t="s">
        <v>33</v>
      </c>
      <c r="C320" s="18" t="s">
        <v>34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f t="shared" si="39"/>
        <v>0</v>
      </c>
      <c r="J320" s="19">
        <f t="shared" si="40"/>
        <v>0</v>
      </c>
      <c r="K320" s="40" t="str">
        <f t="shared" si="41"/>
        <v>NA</v>
      </c>
      <c r="L320" s="40" t="str">
        <f t="shared" si="42"/>
        <v>NA</v>
      </c>
      <c r="M320" s="40" t="str">
        <f t="shared" si="43"/>
        <v>NA</v>
      </c>
    </row>
    <row r="321" spans="1:13" x14ac:dyDescent="0.2">
      <c r="A321" s="18"/>
      <c r="B321" s="51" t="s">
        <v>39</v>
      </c>
      <c r="C321" s="18" t="s">
        <v>40</v>
      </c>
      <c r="D321" s="19">
        <v>65266</v>
      </c>
      <c r="E321" s="19">
        <v>142549.99</v>
      </c>
      <c r="F321" s="19">
        <v>23.57</v>
      </c>
      <c r="G321" s="19">
        <v>318326.76000000007</v>
      </c>
      <c r="H321" s="19">
        <v>0</v>
      </c>
      <c r="I321" s="19">
        <f t="shared" si="39"/>
        <v>318326.76000000007</v>
      </c>
      <c r="J321" s="19">
        <f t="shared" si="40"/>
        <v>-175776.77000000008</v>
      </c>
      <c r="K321" s="40">
        <f t="shared" si="41"/>
        <v>-1.2330886168424149</v>
      </c>
      <c r="L321" s="40">
        <f t="shared" si="42"/>
        <v>-0.99983465449559128</v>
      </c>
      <c r="M321" s="40">
        <f t="shared" si="43"/>
        <v>1.2330886168424149</v>
      </c>
    </row>
    <row r="322" spans="1:13" x14ac:dyDescent="0.2">
      <c r="A322" s="18"/>
      <c r="B322" s="51" t="s">
        <v>41</v>
      </c>
      <c r="C322" s="18" t="s">
        <v>42</v>
      </c>
      <c r="D322" s="19">
        <v>27373820.289999999</v>
      </c>
      <c r="E322" s="19">
        <v>3331704</v>
      </c>
      <c r="F322" s="19">
        <v>65572.17</v>
      </c>
      <c r="G322" s="19">
        <v>295102.34999999992</v>
      </c>
      <c r="H322" s="19">
        <v>58504.02</v>
      </c>
      <c r="I322" s="19">
        <f t="shared" si="39"/>
        <v>353606.36999999994</v>
      </c>
      <c r="J322" s="19">
        <f t="shared" si="40"/>
        <v>2978097.63</v>
      </c>
      <c r="K322" s="40">
        <f t="shared" si="41"/>
        <v>0.89386621080384088</v>
      </c>
      <c r="L322" s="40">
        <f t="shared" si="42"/>
        <v>-0.98031872879463489</v>
      </c>
      <c r="M322" s="40">
        <f t="shared" si="43"/>
        <v>-0.91142600002881402</v>
      </c>
    </row>
    <row r="323" spans="1:13" x14ac:dyDescent="0.2">
      <c r="A323" s="18"/>
      <c r="B323" s="51" t="s">
        <v>117</v>
      </c>
      <c r="C323" s="18" t="s">
        <v>118</v>
      </c>
      <c r="D323" s="19">
        <v>0</v>
      </c>
      <c r="E323" s="19">
        <v>21500</v>
      </c>
      <c r="F323" s="19">
        <v>3738.75</v>
      </c>
      <c r="G323" s="19">
        <v>3738.75</v>
      </c>
      <c r="H323" s="19">
        <v>17731.25</v>
      </c>
      <c r="I323" s="19">
        <f t="shared" si="39"/>
        <v>21470</v>
      </c>
      <c r="J323" s="19">
        <f t="shared" si="40"/>
        <v>30</v>
      </c>
      <c r="K323" s="40">
        <f t="shared" si="41"/>
        <v>1.3953488372093023E-3</v>
      </c>
      <c r="L323" s="40">
        <f t="shared" si="42"/>
        <v>-0.82610465116279075</v>
      </c>
      <c r="M323" s="40">
        <f t="shared" si="43"/>
        <v>-0.82610465116279075</v>
      </c>
    </row>
    <row r="324" spans="1:13" x14ac:dyDescent="0.2">
      <c r="A324" s="18"/>
      <c r="B324" s="51" t="s">
        <v>43</v>
      </c>
      <c r="C324" s="18" t="s">
        <v>44</v>
      </c>
      <c r="D324" s="19">
        <v>7925000</v>
      </c>
      <c r="E324" s="19">
        <v>6890100</v>
      </c>
      <c r="F324" s="19">
        <v>4625.8899999999994</v>
      </c>
      <c r="G324" s="19">
        <v>-32060.489999999998</v>
      </c>
      <c r="H324" s="19">
        <v>1455</v>
      </c>
      <c r="I324" s="19">
        <f t="shared" si="39"/>
        <v>-30605.489999999998</v>
      </c>
      <c r="J324" s="19">
        <f t="shared" si="40"/>
        <v>6920705.4900000002</v>
      </c>
      <c r="K324" s="40">
        <f t="shared" si="41"/>
        <v>1.0044419514956242</v>
      </c>
      <c r="L324" s="40">
        <f t="shared" si="42"/>
        <v>-0.99932861787201932</v>
      </c>
      <c r="M324" s="40">
        <f t="shared" si="43"/>
        <v>-1.0046531240475465</v>
      </c>
    </row>
    <row r="325" spans="1:13" x14ac:dyDescent="0.2">
      <c r="A325" s="18"/>
      <c r="B325" s="51" t="s">
        <v>228</v>
      </c>
      <c r="C325" s="18" t="s">
        <v>229</v>
      </c>
      <c r="D325" s="19">
        <v>0</v>
      </c>
      <c r="E325" s="19">
        <v>0</v>
      </c>
      <c r="F325" s="19">
        <v>0</v>
      </c>
      <c r="G325" s="19">
        <v>0</v>
      </c>
      <c r="H325" s="19">
        <v>0</v>
      </c>
      <c r="I325" s="19">
        <f t="shared" si="39"/>
        <v>0</v>
      </c>
      <c r="J325" s="19">
        <f t="shared" si="40"/>
        <v>0</v>
      </c>
      <c r="K325" s="40" t="str">
        <f t="shared" si="41"/>
        <v>NA</v>
      </c>
      <c r="L325" s="40" t="str">
        <f t="shared" si="42"/>
        <v>NA</v>
      </c>
      <c r="M325" s="40" t="str">
        <f t="shared" si="43"/>
        <v>NA</v>
      </c>
    </row>
    <row r="326" spans="1:13" x14ac:dyDescent="0.2">
      <c r="A326" s="18"/>
      <c r="B326" s="51" t="s">
        <v>230</v>
      </c>
      <c r="C326" s="18" t="s">
        <v>231</v>
      </c>
      <c r="D326" s="19">
        <v>0</v>
      </c>
      <c r="E326" s="19">
        <v>0</v>
      </c>
      <c r="F326" s="19">
        <v>0</v>
      </c>
      <c r="G326" s="19">
        <v>0</v>
      </c>
      <c r="H326" s="19">
        <v>0</v>
      </c>
      <c r="I326" s="19">
        <f t="shared" si="39"/>
        <v>0</v>
      </c>
      <c r="J326" s="19">
        <f t="shared" si="40"/>
        <v>0</v>
      </c>
      <c r="K326" s="40" t="str">
        <f t="shared" si="41"/>
        <v>NA</v>
      </c>
      <c r="L326" s="40" t="str">
        <f t="shared" si="42"/>
        <v>NA</v>
      </c>
      <c r="M326" s="40" t="str">
        <f t="shared" si="43"/>
        <v>NA</v>
      </c>
    </row>
    <row r="327" spans="1:13" x14ac:dyDescent="0.2">
      <c r="A327" s="18"/>
      <c r="B327" s="51" t="s">
        <v>232</v>
      </c>
      <c r="C327" s="18" t="s">
        <v>233</v>
      </c>
      <c r="D327" s="19">
        <v>0</v>
      </c>
      <c r="E327" s="19">
        <v>0</v>
      </c>
      <c r="F327" s="19">
        <v>0</v>
      </c>
      <c r="G327" s="19">
        <v>0</v>
      </c>
      <c r="H327" s="19">
        <v>0</v>
      </c>
      <c r="I327" s="19">
        <f t="shared" si="39"/>
        <v>0</v>
      </c>
      <c r="J327" s="19">
        <f t="shared" si="40"/>
        <v>0</v>
      </c>
      <c r="K327" s="40" t="str">
        <f t="shared" si="41"/>
        <v>NA</v>
      </c>
      <c r="L327" s="40" t="str">
        <f t="shared" si="42"/>
        <v>NA</v>
      </c>
      <c r="M327" s="40" t="str">
        <f t="shared" si="43"/>
        <v>NA</v>
      </c>
    </row>
    <row r="328" spans="1:13" x14ac:dyDescent="0.2">
      <c r="A328" s="18"/>
      <c r="B328" s="51" t="s">
        <v>420</v>
      </c>
      <c r="C328" s="18" t="s">
        <v>421</v>
      </c>
      <c r="D328" s="19">
        <v>3750000</v>
      </c>
      <c r="E328" s="19">
        <v>3750000</v>
      </c>
      <c r="F328" s="19">
        <v>0</v>
      </c>
      <c r="G328" s="19">
        <v>57357.26</v>
      </c>
      <c r="H328" s="19">
        <v>0</v>
      </c>
      <c r="I328" s="19">
        <f t="shared" si="39"/>
        <v>57357.26</v>
      </c>
      <c r="J328" s="19">
        <f t="shared" si="40"/>
        <v>3692642.74</v>
      </c>
      <c r="K328" s="40">
        <f t="shared" si="41"/>
        <v>0.98470473066666675</v>
      </c>
      <c r="L328" s="40">
        <f t="shared" si="42"/>
        <v>-1</v>
      </c>
      <c r="M328" s="40">
        <f t="shared" si="43"/>
        <v>-0.98470473066666675</v>
      </c>
    </row>
    <row r="329" spans="1:13" x14ac:dyDescent="0.2">
      <c r="A329" s="18"/>
      <c r="B329" s="51" t="s">
        <v>53</v>
      </c>
      <c r="C329" s="18" t="s">
        <v>54</v>
      </c>
      <c r="D329" s="19">
        <v>26801773.280000001</v>
      </c>
      <c r="E329" s="19">
        <v>41600950.369999997</v>
      </c>
      <c r="F329" s="19">
        <v>158495.04999999999</v>
      </c>
      <c r="G329" s="19">
        <v>2327230.8299999996</v>
      </c>
      <c r="H329" s="19">
        <v>660326.23</v>
      </c>
      <c r="I329" s="19">
        <f t="shared" si="39"/>
        <v>2987557.0599999996</v>
      </c>
      <c r="J329" s="19">
        <f t="shared" si="40"/>
        <v>38613393.309999995</v>
      </c>
      <c r="K329" s="40">
        <f t="shared" si="41"/>
        <v>0.92818536515563732</v>
      </c>
      <c r="L329" s="40">
        <f t="shared" si="42"/>
        <v>-0.99619010987512691</v>
      </c>
      <c r="M329" s="40">
        <f t="shared" si="43"/>
        <v>-0.94405822921588223</v>
      </c>
    </row>
    <row r="330" spans="1:13" x14ac:dyDescent="0.2">
      <c r="A330" s="18"/>
      <c r="B330" s="51" t="s">
        <v>55</v>
      </c>
      <c r="C330" s="18" t="s">
        <v>56</v>
      </c>
      <c r="D330" s="19">
        <v>0</v>
      </c>
      <c r="E330" s="19">
        <v>75</v>
      </c>
      <c r="F330" s="19">
        <v>33.159999999999997</v>
      </c>
      <c r="G330" s="19">
        <v>33.159999999999997</v>
      </c>
      <c r="H330" s="19">
        <v>0</v>
      </c>
      <c r="I330" s="19">
        <f t="shared" ref="I330:I339" si="44">SUM(G330:H330)</f>
        <v>33.159999999999997</v>
      </c>
      <c r="J330" s="19">
        <f t="shared" ref="J330:J339" si="45">E330-I330</f>
        <v>41.84</v>
      </c>
      <c r="K330" s="40">
        <f t="shared" ref="K330:K339" si="46">IF(E330=0,"NA",J330/E330)</f>
        <v>0.55786666666666673</v>
      </c>
      <c r="L330" s="40">
        <f t="shared" ref="L330:L339" si="47">IF(E330=0,"NA",(  ( F330 - (E330/$L$6)) / (E330/$L$6)))</f>
        <v>-0.55786666666666673</v>
      </c>
      <c r="M330" s="40">
        <f t="shared" ref="M330:M339" si="48">IF(E330=0,"NA",(  ( G330 - ($M$6*(E330/12))) / ($M$6*(E330/12))))</f>
        <v>-0.55786666666666673</v>
      </c>
    </row>
    <row r="331" spans="1:13" x14ac:dyDescent="0.2">
      <c r="A331" s="18"/>
      <c r="B331" s="51" t="s">
        <v>59</v>
      </c>
      <c r="C331" s="18" t="s">
        <v>60</v>
      </c>
      <c r="D331" s="19">
        <v>3039552.17</v>
      </c>
      <c r="E331" s="19">
        <v>3204651.84</v>
      </c>
      <c r="F331" s="19">
        <v>24570.519999999997</v>
      </c>
      <c r="G331" s="19">
        <v>212449.38999999998</v>
      </c>
      <c r="H331" s="19">
        <v>25779.749999999996</v>
      </c>
      <c r="I331" s="19">
        <f t="shared" si="44"/>
        <v>238229.13999999998</v>
      </c>
      <c r="J331" s="19">
        <f t="shared" si="45"/>
        <v>2966422.6999999997</v>
      </c>
      <c r="K331" s="40">
        <f t="shared" si="46"/>
        <v>0.92566145968605429</v>
      </c>
      <c r="L331" s="40">
        <f t="shared" si="47"/>
        <v>-0.99233285822399975</v>
      </c>
      <c r="M331" s="40">
        <f t="shared" si="48"/>
        <v>-0.93370593730394125</v>
      </c>
    </row>
    <row r="332" spans="1:13" x14ac:dyDescent="0.2">
      <c r="A332" s="18"/>
      <c r="B332" s="51" t="s">
        <v>61</v>
      </c>
      <c r="C332" s="18" t="s">
        <v>62</v>
      </c>
      <c r="D332" s="19">
        <v>0</v>
      </c>
      <c r="E332" s="19">
        <v>0</v>
      </c>
      <c r="F332" s="19">
        <v>24775</v>
      </c>
      <c r="G332" s="19">
        <v>24775</v>
      </c>
      <c r="H332" s="19">
        <v>0</v>
      </c>
      <c r="I332" s="19">
        <f t="shared" si="44"/>
        <v>24775</v>
      </c>
      <c r="J332" s="19">
        <f t="shared" si="45"/>
        <v>-24775</v>
      </c>
      <c r="K332" s="40" t="str">
        <f t="shared" si="46"/>
        <v>NA</v>
      </c>
      <c r="L332" s="40" t="str">
        <f t="shared" si="47"/>
        <v>NA</v>
      </c>
      <c r="M332" s="40" t="str">
        <f t="shared" si="48"/>
        <v>NA</v>
      </c>
    </row>
    <row r="333" spans="1:13" x14ac:dyDescent="0.2">
      <c r="A333" s="18"/>
      <c r="B333" s="51" t="s">
        <v>119</v>
      </c>
      <c r="C333" s="18" t="s">
        <v>120</v>
      </c>
      <c r="D333" s="19">
        <v>7204</v>
      </c>
      <c r="E333" s="19">
        <v>124540</v>
      </c>
      <c r="F333" s="19">
        <v>0</v>
      </c>
      <c r="G333" s="19">
        <v>0</v>
      </c>
      <c r="H333" s="19">
        <v>0</v>
      </c>
      <c r="I333" s="19">
        <f t="shared" si="44"/>
        <v>0</v>
      </c>
      <c r="J333" s="19">
        <f t="shared" si="45"/>
        <v>124540</v>
      </c>
      <c r="K333" s="40">
        <f t="shared" si="46"/>
        <v>1</v>
      </c>
      <c r="L333" s="40">
        <f t="shared" si="47"/>
        <v>-1</v>
      </c>
      <c r="M333" s="40">
        <f t="shared" si="48"/>
        <v>-1</v>
      </c>
    </row>
    <row r="334" spans="1:13" x14ac:dyDescent="0.2">
      <c r="A334" s="18"/>
      <c r="B334" s="51" t="s">
        <v>186</v>
      </c>
      <c r="C334" s="18" t="s">
        <v>187</v>
      </c>
      <c r="D334" s="19">
        <v>0</v>
      </c>
      <c r="E334" s="19">
        <v>0</v>
      </c>
      <c r="F334" s="19">
        <v>0</v>
      </c>
      <c r="G334" s="19">
        <v>0</v>
      </c>
      <c r="H334" s="19">
        <v>0</v>
      </c>
      <c r="I334" s="19">
        <f t="shared" si="44"/>
        <v>0</v>
      </c>
      <c r="J334" s="19">
        <f t="shared" si="45"/>
        <v>0</v>
      </c>
      <c r="K334" s="40" t="str">
        <f t="shared" si="46"/>
        <v>NA</v>
      </c>
      <c r="L334" s="40" t="str">
        <f t="shared" si="47"/>
        <v>NA</v>
      </c>
      <c r="M334" s="40" t="str">
        <f t="shared" si="48"/>
        <v>NA</v>
      </c>
    </row>
    <row r="335" spans="1:13" x14ac:dyDescent="0.2">
      <c r="A335" s="18"/>
      <c r="B335" s="51" t="s">
        <v>67</v>
      </c>
      <c r="C335" s="18" t="s">
        <v>68</v>
      </c>
      <c r="D335" s="19">
        <v>3750000</v>
      </c>
      <c r="E335" s="19">
        <v>92108.57</v>
      </c>
      <c r="F335" s="19">
        <v>1455007.55</v>
      </c>
      <c r="G335" s="19">
        <v>3573167.42</v>
      </c>
      <c r="H335" s="19">
        <v>93609.079999999987</v>
      </c>
      <c r="I335" s="19">
        <f t="shared" si="44"/>
        <v>3666776.5</v>
      </c>
      <c r="J335" s="19">
        <f t="shared" si="45"/>
        <v>-3574667.93</v>
      </c>
      <c r="K335" s="40">
        <f t="shared" si="46"/>
        <v>-38.809287018569499</v>
      </c>
      <c r="L335" s="40">
        <f t="shared" si="47"/>
        <v>14.796657683427284</v>
      </c>
      <c r="M335" s="40">
        <f t="shared" si="48"/>
        <v>37.792996352022399</v>
      </c>
    </row>
    <row r="336" spans="1:13" x14ac:dyDescent="0.2">
      <c r="A336" s="18"/>
      <c r="B336" s="51" t="s">
        <v>69</v>
      </c>
      <c r="C336" s="18" t="s">
        <v>70</v>
      </c>
      <c r="D336" s="19">
        <v>-55995</v>
      </c>
      <c r="E336" s="19">
        <v>0</v>
      </c>
      <c r="F336" s="19">
        <v>0</v>
      </c>
      <c r="G336" s="19">
        <v>0</v>
      </c>
      <c r="H336" s="19">
        <v>1760</v>
      </c>
      <c r="I336" s="19">
        <f t="shared" si="44"/>
        <v>1760</v>
      </c>
      <c r="J336" s="19">
        <f t="shared" si="45"/>
        <v>-1760</v>
      </c>
      <c r="K336" s="40" t="str">
        <f t="shared" si="46"/>
        <v>NA</v>
      </c>
      <c r="L336" s="40" t="str">
        <f t="shared" si="47"/>
        <v>NA</v>
      </c>
      <c r="M336" s="40" t="str">
        <f t="shared" si="48"/>
        <v>NA</v>
      </c>
    </row>
    <row r="337" spans="1:13" x14ac:dyDescent="0.2">
      <c r="A337" s="18"/>
      <c r="B337" s="51" t="s">
        <v>71</v>
      </c>
      <c r="C337" s="18" t="s">
        <v>72</v>
      </c>
      <c r="D337" s="19">
        <v>0</v>
      </c>
      <c r="E337" s="19">
        <v>525</v>
      </c>
      <c r="F337" s="19">
        <v>0</v>
      </c>
      <c r="G337" s="19">
        <v>0</v>
      </c>
      <c r="H337" s="19">
        <v>0</v>
      </c>
      <c r="I337" s="19">
        <f t="shared" si="44"/>
        <v>0</v>
      </c>
      <c r="J337" s="19">
        <f t="shared" si="45"/>
        <v>525</v>
      </c>
      <c r="K337" s="40">
        <f t="shared" si="46"/>
        <v>1</v>
      </c>
      <c r="L337" s="40">
        <f t="shared" si="47"/>
        <v>-1</v>
      </c>
      <c r="M337" s="40">
        <f t="shared" si="48"/>
        <v>-1</v>
      </c>
    </row>
    <row r="338" spans="1:13" x14ac:dyDescent="0.2">
      <c r="A338" s="49" t="s">
        <v>121</v>
      </c>
      <c r="B338" s="52"/>
      <c r="C338" s="49"/>
      <c r="D338" s="24">
        <v>75119389.739999995</v>
      </c>
      <c r="E338" s="24">
        <v>64312338.160000004</v>
      </c>
      <c r="F338" s="24">
        <v>1737212.96</v>
      </c>
      <c r="G338" s="24">
        <v>12345152.279999997</v>
      </c>
      <c r="H338" s="24">
        <v>859165.33</v>
      </c>
      <c r="I338" s="24">
        <f t="shared" si="44"/>
        <v>13204317.609999998</v>
      </c>
      <c r="J338" s="24">
        <f t="shared" si="45"/>
        <v>51108020.550000004</v>
      </c>
      <c r="K338" s="44">
        <f t="shared" si="46"/>
        <v>0.79468453507086734</v>
      </c>
      <c r="L338" s="44">
        <f t="shared" si="47"/>
        <v>-0.97298787433792155</v>
      </c>
      <c r="M338" s="44">
        <f t="shared" si="48"/>
        <v>-0.8080437963663053</v>
      </c>
    </row>
    <row r="339" spans="1:13" x14ac:dyDescent="0.2">
      <c r="A339" s="18" t="s">
        <v>122</v>
      </c>
      <c r="B339" s="51" t="s">
        <v>97</v>
      </c>
      <c r="C339" s="18" t="s">
        <v>98</v>
      </c>
      <c r="D339" s="19"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f t="shared" si="44"/>
        <v>0</v>
      </c>
      <c r="J339" s="19">
        <f t="shared" si="45"/>
        <v>0</v>
      </c>
      <c r="K339" s="40" t="str">
        <f t="shared" si="46"/>
        <v>NA</v>
      </c>
      <c r="L339" s="40" t="str">
        <f t="shared" si="47"/>
        <v>NA</v>
      </c>
      <c r="M339" s="40" t="str">
        <f t="shared" si="48"/>
        <v>NA</v>
      </c>
    </row>
    <row r="340" spans="1:13" x14ac:dyDescent="0.2">
      <c r="A340" s="18"/>
      <c r="B340" s="51" t="s">
        <v>123</v>
      </c>
      <c r="C340" s="18" t="s">
        <v>124</v>
      </c>
      <c r="D340" s="19">
        <v>275893</v>
      </c>
      <c r="E340" s="19">
        <v>317408.02</v>
      </c>
      <c r="F340" s="19">
        <v>6089.38</v>
      </c>
      <c r="G340" s="19">
        <v>15306.71</v>
      </c>
      <c r="H340" s="19">
        <v>28561.25</v>
      </c>
      <c r="I340" s="19">
        <f t="shared" si="34"/>
        <v>43867.96</v>
      </c>
      <c r="J340" s="19">
        <f t="shared" si="35"/>
        <v>273540.06</v>
      </c>
      <c r="K340" s="40">
        <f t="shared" si="36"/>
        <v>0.86179315821950553</v>
      </c>
      <c r="L340" s="40">
        <f t="shared" si="37"/>
        <v>-0.98081529256885192</v>
      </c>
      <c r="M340" s="40">
        <f t="shared" si="38"/>
        <v>-0.95177591920960281</v>
      </c>
    </row>
    <row r="341" spans="1:13" x14ac:dyDescent="0.2">
      <c r="A341" s="18"/>
      <c r="B341" s="51" t="s">
        <v>300</v>
      </c>
      <c r="C341" s="18" t="s">
        <v>301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f t="shared" si="34"/>
        <v>0</v>
      </c>
      <c r="J341" s="19">
        <f t="shared" si="35"/>
        <v>0</v>
      </c>
      <c r="K341" s="40" t="str">
        <f t="shared" si="36"/>
        <v>NA</v>
      </c>
      <c r="L341" s="40" t="str">
        <f t="shared" si="37"/>
        <v>NA</v>
      </c>
      <c r="M341" s="40" t="str">
        <f t="shared" si="38"/>
        <v>NA</v>
      </c>
    </row>
    <row r="342" spans="1:13" x14ac:dyDescent="0.2">
      <c r="A342" s="18"/>
      <c r="B342" s="51" t="s">
        <v>115</v>
      </c>
      <c r="C342" s="18" t="s">
        <v>116</v>
      </c>
      <c r="F342" s="19">
        <v>0</v>
      </c>
      <c r="G342" s="19">
        <v>0</v>
      </c>
      <c r="H342" s="19">
        <v>0</v>
      </c>
      <c r="I342" s="19">
        <f t="shared" si="34"/>
        <v>0</v>
      </c>
      <c r="J342" s="19">
        <f t="shared" si="35"/>
        <v>0</v>
      </c>
      <c r="K342" s="40" t="str">
        <f t="shared" si="36"/>
        <v>NA</v>
      </c>
      <c r="L342" s="40" t="str">
        <f t="shared" si="37"/>
        <v>NA</v>
      </c>
      <c r="M342" s="40" t="str">
        <f t="shared" si="38"/>
        <v>NA</v>
      </c>
    </row>
    <row r="343" spans="1:13" x14ac:dyDescent="0.2">
      <c r="A343" s="18"/>
      <c r="B343" s="51" t="s">
        <v>27</v>
      </c>
      <c r="C343" s="18" t="s">
        <v>28</v>
      </c>
      <c r="D343" s="19">
        <v>0</v>
      </c>
      <c r="E343" s="19">
        <v>0</v>
      </c>
      <c r="F343" s="19">
        <v>0</v>
      </c>
      <c r="G343" s="19">
        <v>0</v>
      </c>
      <c r="H343" s="19">
        <v>0</v>
      </c>
      <c r="I343" s="19">
        <f t="shared" si="34"/>
        <v>0</v>
      </c>
      <c r="J343" s="19">
        <f t="shared" si="35"/>
        <v>0</v>
      </c>
      <c r="K343" s="40" t="str">
        <f t="shared" si="36"/>
        <v>NA</v>
      </c>
      <c r="L343" s="40" t="str">
        <f t="shared" si="37"/>
        <v>NA</v>
      </c>
      <c r="M343" s="40" t="str">
        <f t="shared" si="38"/>
        <v>NA</v>
      </c>
    </row>
    <row r="344" spans="1:13" x14ac:dyDescent="0.2">
      <c r="A344" s="18"/>
      <c r="B344" s="51" t="s">
        <v>91</v>
      </c>
      <c r="C344" s="18" t="s">
        <v>92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f t="shared" si="34"/>
        <v>0</v>
      </c>
      <c r="J344" s="19">
        <f t="shared" si="35"/>
        <v>0</v>
      </c>
      <c r="K344" s="40" t="str">
        <f t="shared" si="36"/>
        <v>NA</v>
      </c>
      <c r="L344" s="40" t="str">
        <f t="shared" si="37"/>
        <v>NA</v>
      </c>
      <c r="M344" s="40" t="str">
        <f t="shared" si="38"/>
        <v>NA</v>
      </c>
    </row>
    <row r="345" spans="1:13" x14ac:dyDescent="0.2">
      <c r="A345" s="18"/>
      <c r="B345" s="51" t="s">
        <v>29</v>
      </c>
      <c r="C345" s="18" t="s">
        <v>30</v>
      </c>
      <c r="D345" s="19">
        <v>1300000</v>
      </c>
      <c r="E345" s="19">
        <v>2600000</v>
      </c>
      <c r="F345" s="19">
        <v>3066</v>
      </c>
      <c r="G345" s="19">
        <v>4552730.91</v>
      </c>
      <c r="H345" s="19">
        <v>0</v>
      </c>
      <c r="I345" s="19">
        <f t="shared" si="34"/>
        <v>4552730.91</v>
      </c>
      <c r="J345" s="19">
        <f t="shared" si="35"/>
        <v>-1952730.9100000001</v>
      </c>
      <c r="K345" s="40">
        <f t="shared" si="36"/>
        <v>-0.75105035000000009</v>
      </c>
      <c r="L345" s="40">
        <f t="shared" si="37"/>
        <v>-0.99882076923076923</v>
      </c>
      <c r="M345" s="40">
        <f t="shared" si="38"/>
        <v>0.75105035000000009</v>
      </c>
    </row>
    <row r="346" spans="1:13" x14ac:dyDescent="0.2">
      <c r="A346" s="18"/>
      <c r="B346" s="51" t="s">
        <v>31</v>
      </c>
      <c r="C346" s="18" t="s">
        <v>32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f t="shared" si="34"/>
        <v>0</v>
      </c>
      <c r="J346" s="19">
        <f t="shared" si="35"/>
        <v>0</v>
      </c>
      <c r="K346" s="40" t="str">
        <f t="shared" si="36"/>
        <v>NA</v>
      </c>
      <c r="L346" s="40" t="str">
        <f t="shared" si="37"/>
        <v>NA</v>
      </c>
      <c r="M346" s="40" t="str">
        <f t="shared" si="38"/>
        <v>NA</v>
      </c>
    </row>
    <row r="347" spans="1:13" x14ac:dyDescent="0.2">
      <c r="A347" s="18"/>
      <c r="B347" s="51" t="s">
        <v>33</v>
      </c>
      <c r="C347" s="18" t="s">
        <v>34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f t="shared" si="34"/>
        <v>0</v>
      </c>
      <c r="J347" s="19">
        <f t="shared" si="35"/>
        <v>0</v>
      </c>
      <c r="K347" s="40" t="str">
        <f t="shared" si="36"/>
        <v>NA</v>
      </c>
      <c r="L347" s="40" t="str">
        <f t="shared" si="37"/>
        <v>NA</v>
      </c>
      <c r="M347" s="40" t="str">
        <f t="shared" si="38"/>
        <v>NA</v>
      </c>
    </row>
    <row r="348" spans="1:13" x14ac:dyDescent="0.2">
      <c r="A348" s="18"/>
      <c r="B348" s="51" t="s">
        <v>39</v>
      </c>
      <c r="C348" s="18" t="s">
        <v>40</v>
      </c>
      <c r="D348" s="19">
        <v>55674.6</v>
      </c>
      <c r="E348" s="19">
        <v>90225.13</v>
      </c>
      <c r="F348" s="19">
        <v>128</v>
      </c>
      <c r="G348" s="19">
        <v>320163.67000000004</v>
      </c>
      <c r="H348" s="19">
        <v>0</v>
      </c>
      <c r="I348" s="19">
        <f t="shared" si="34"/>
        <v>320163.67000000004</v>
      </c>
      <c r="J348" s="19">
        <f t="shared" si="35"/>
        <v>-229938.54000000004</v>
      </c>
      <c r="K348" s="40">
        <f t="shared" si="36"/>
        <v>-2.5484977411503871</v>
      </c>
      <c r="L348" s="40">
        <f t="shared" si="37"/>
        <v>-0.99858132651069609</v>
      </c>
      <c r="M348" s="40">
        <f t="shared" si="38"/>
        <v>2.5484977411503871</v>
      </c>
    </row>
    <row r="349" spans="1:13" x14ac:dyDescent="0.2">
      <c r="A349" s="18"/>
      <c r="B349" s="51" t="s">
        <v>41</v>
      </c>
      <c r="C349" s="18" t="s">
        <v>42</v>
      </c>
      <c r="D349" s="19">
        <v>26102645</v>
      </c>
      <c r="E349" s="19">
        <v>4942.75</v>
      </c>
      <c r="F349" s="19">
        <v>0</v>
      </c>
      <c r="G349" s="19">
        <v>20878.93</v>
      </c>
      <c r="H349" s="19">
        <v>450.95</v>
      </c>
      <c r="I349" s="19">
        <f t="shared" si="34"/>
        <v>21329.88</v>
      </c>
      <c r="J349" s="19">
        <f t="shared" si="35"/>
        <v>-16387.13</v>
      </c>
      <c r="K349" s="40">
        <f t="shared" si="36"/>
        <v>-3.315387183248192</v>
      </c>
      <c r="L349" s="40">
        <f t="shared" si="37"/>
        <v>-1</v>
      </c>
      <c r="M349" s="40">
        <f t="shared" si="38"/>
        <v>3.2241525466592487</v>
      </c>
    </row>
    <row r="350" spans="1:13" x14ac:dyDescent="0.2">
      <c r="A350" s="18"/>
      <c r="B350" s="51" t="s">
        <v>43</v>
      </c>
      <c r="C350" s="18" t="s">
        <v>44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f t="shared" si="34"/>
        <v>0</v>
      </c>
      <c r="J350" s="19">
        <f t="shared" si="35"/>
        <v>0</v>
      </c>
      <c r="K350" s="40" t="str">
        <f t="shared" si="36"/>
        <v>NA</v>
      </c>
      <c r="L350" s="40" t="str">
        <f t="shared" si="37"/>
        <v>NA</v>
      </c>
      <c r="M350" s="40" t="str">
        <f t="shared" si="38"/>
        <v>NA</v>
      </c>
    </row>
    <row r="351" spans="1:13" x14ac:dyDescent="0.2">
      <c r="A351" s="18"/>
      <c r="B351" s="51" t="s">
        <v>422</v>
      </c>
      <c r="C351" s="18" t="s">
        <v>423</v>
      </c>
      <c r="D351" s="19">
        <v>0</v>
      </c>
      <c r="E351" s="19">
        <v>11500</v>
      </c>
      <c r="F351" s="19">
        <v>0</v>
      </c>
      <c r="G351" s="19">
        <v>0</v>
      </c>
      <c r="H351" s="19">
        <v>0</v>
      </c>
      <c r="I351" s="19">
        <f t="shared" si="34"/>
        <v>0</v>
      </c>
      <c r="J351" s="19">
        <f t="shared" si="35"/>
        <v>11500</v>
      </c>
      <c r="K351" s="40">
        <f t="shared" si="36"/>
        <v>1</v>
      </c>
      <c r="L351" s="40">
        <f t="shared" si="37"/>
        <v>-1</v>
      </c>
      <c r="M351" s="40">
        <f t="shared" si="38"/>
        <v>-1</v>
      </c>
    </row>
    <row r="352" spans="1:13" x14ac:dyDescent="0.2">
      <c r="A352" s="18"/>
      <c r="B352" s="51" t="s">
        <v>49</v>
      </c>
      <c r="C352" s="18" t="s">
        <v>50</v>
      </c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f t="shared" si="34"/>
        <v>0</v>
      </c>
      <c r="J352" s="19">
        <f t="shared" si="35"/>
        <v>0</v>
      </c>
      <c r="K352" s="40" t="str">
        <f t="shared" si="36"/>
        <v>NA</v>
      </c>
      <c r="L352" s="40" t="str">
        <f t="shared" si="37"/>
        <v>NA</v>
      </c>
      <c r="M352" s="40" t="str">
        <f t="shared" si="38"/>
        <v>NA</v>
      </c>
    </row>
    <row r="353" spans="1:13" x14ac:dyDescent="0.2">
      <c r="A353" s="18"/>
      <c r="B353" s="51" t="s">
        <v>51</v>
      </c>
      <c r="C353" s="18" t="s">
        <v>52</v>
      </c>
      <c r="D353" s="19">
        <v>56000</v>
      </c>
      <c r="E353" s="19">
        <v>369963</v>
      </c>
      <c r="F353" s="19">
        <v>0</v>
      </c>
      <c r="G353" s="19">
        <v>18115</v>
      </c>
      <c r="H353" s="19">
        <v>0</v>
      </c>
      <c r="I353" s="19">
        <f t="shared" si="34"/>
        <v>18115</v>
      </c>
      <c r="J353" s="19">
        <f t="shared" si="35"/>
        <v>351848</v>
      </c>
      <c r="K353" s="40">
        <f t="shared" si="36"/>
        <v>0.95103564410495101</v>
      </c>
      <c r="L353" s="40">
        <f t="shared" si="37"/>
        <v>-1</v>
      </c>
      <c r="M353" s="40">
        <f t="shared" si="38"/>
        <v>-0.95103564410495101</v>
      </c>
    </row>
    <row r="354" spans="1:13" x14ac:dyDescent="0.2">
      <c r="A354" s="18"/>
      <c r="B354" s="51" t="s">
        <v>53</v>
      </c>
      <c r="C354" s="18" t="s">
        <v>54</v>
      </c>
      <c r="D354" s="19">
        <v>0</v>
      </c>
      <c r="E354" s="19">
        <v>0</v>
      </c>
      <c r="F354" s="19">
        <v>0</v>
      </c>
      <c r="G354" s="19">
        <v>0</v>
      </c>
      <c r="H354" s="19">
        <v>0</v>
      </c>
      <c r="I354" s="19">
        <f t="shared" ref="I354:I432" si="49">SUM(G354:H354)</f>
        <v>0</v>
      </c>
      <c r="J354" s="19">
        <f t="shared" ref="J354:J432" si="50">E354-I354</f>
        <v>0</v>
      </c>
      <c r="K354" s="40" t="str">
        <f t="shared" ref="K354:K432" si="51">IF(E354=0,"NA",J354/E354)</f>
        <v>NA</v>
      </c>
      <c r="L354" s="40" t="str">
        <f t="shared" ref="L354:L432" si="52">IF(E354=0,"NA",(  ( F354 - (E354/$L$6)) / (E354/$L$6)))</f>
        <v>NA</v>
      </c>
      <c r="M354" s="40" t="str">
        <f t="shared" ref="M354:M432" si="53">IF(E354=0,"NA",(  ( G354 - ($M$6*(E354/12))) / ($M$6*(E354/12))))</f>
        <v>NA</v>
      </c>
    </row>
    <row r="355" spans="1:13" x14ac:dyDescent="0.2">
      <c r="A355" s="18"/>
      <c r="B355" s="51" t="s">
        <v>119</v>
      </c>
      <c r="C355" s="18" t="s">
        <v>120</v>
      </c>
      <c r="D355" s="19">
        <v>537412.01</v>
      </c>
      <c r="E355" s="19">
        <v>135341.34999999998</v>
      </c>
      <c r="F355" s="19">
        <v>2370</v>
      </c>
      <c r="G355" s="19">
        <v>5817</v>
      </c>
      <c r="H355" s="19">
        <v>10158</v>
      </c>
      <c r="I355" s="19">
        <f t="shared" si="49"/>
        <v>15975</v>
      </c>
      <c r="J355" s="19">
        <f t="shared" si="50"/>
        <v>119366.34999999998</v>
      </c>
      <c r="K355" s="40">
        <f t="shared" si="51"/>
        <v>0.88196512004646033</v>
      </c>
      <c r="L355" s="40">
        <f t="shared" si="52"/>
        <v>-0.98248872203506177</v>
      </c>
      <c r="M355" s="40">
        <f t="shared" si="53"/>
        <v>-0.95701978737466409</v>
      </c>
    </row>
    <row r="356" spans="1:13" x14ac:dyDescent="0.2">
      <c r="A356" s="18"/>
      <c r="B356" s="51" t="s">
        <v>188</v>
      </c>
      <c r="C356" s="18" t="s">
        <v>189</v>
      </c>
      <c r="F356" s="19">
        <v>0</v>
      </c>
      <c r="G356" s="19">
        <v>0</v>
      </c>
      <c r="H356" s="19">
        <v>0</v>
      </c>
      <c r="I356" s="19">
        <f t="shared" si="49"/>
        <v>0</v>
      </c>
      <c r="J356" s="19">
        <f t="shared" si="50"/>
        <v>0</v>
      </c>
      <c r="K356" s="40" t="str">
        <f t="shared" si="51"/>
        <v>NA</v>
      </c>
      <c r="L356" s="40" t="str">
        <f t="shared" si="52"/>
        <v>NA</v>
      </c>
      <c r="M356" s="40" t="str">
        <f t="shared" si="53"/>
        <v>NA</v>
      </c>
    </row>
    <row r="357" spans="1:13" x14ac:dyDescent="0.2">
      <c r="A357" s="18"/>
      <c r="B357" s="51" t="s">
        <v>71</v>
      </c>
      <c r="C357" s="18" t="s">
        <v>72</v>
      </c>
      <c r="F357" s="19">
        <v>0</v>
      </c>
      <c r="G357" s="19">
        <v>0</v>
      </c>
      <c r="H357" s="19">
        <v>0</v>
      </c>
      <c r="I357" s="19">
        <f t="shared" si="49"/>
        <v>0</v>
      </c>
      <c r="J357" s="19">
        <f t="shared" si="50"/>
        <v>0</v>
      </c>
      <c r="K357" s="40" t="str">
        <f t="shared" si="51"/>
        <v>NA</v>
      </c>
      <c r="L357" s="40" t="str">
        <f t="shared" si="52"/>
        <v>NA</v>
      </c>
      <c r="M357" s="40" t="str">
        <f t="shared" si="53"/>
        <v>NA</v>
      </c>
    </row>
    <row r="358" spans="1:13" x14ac:dyDescent="0.2">
      <c r="A358" s="18"/>
      <c r="B358" s="51" t="s">
        <v>390</v>
      </c>
      <c r="C358" s="18" t="s">
        <v>385</v>
      </c>
      <c r="D358" s="19">
        <v>3000</v>
      </c>
      <c r="E358" s="19">
        <v>0</v>
      </c>
      <c r="F358" s="19">
        <v>0</v>
      </c>
      <c r="G358" s="19">
        <v>0</v>
      </c>
      <c r="H358" s="19">
        <v>0</v>
      </c>
      <c r="I358" s="19">
        <f t="shared" si="49"/>
        <v>0</v>
      </c>
      <c r="J358" s="19">
        <f t="shared" si="50"/>
        <v>0</v>
      </c>
      <c r="K358" s="40" t="str">
        <f t="shared" si="51"/>
        <v>NA</v>
      </c>
      <c r="L358" s="40" t="str">
        <f t="shared" si="52"/>
        <v>NA</v>
      </c>
      <c r="M358" s="40" t="str">
        <f t="shared" si="53"/>
        <v>NA</v>
      </c>
    </row>
    <row r="359" spans="1:13" x14ac:dyDescent="0.2">
      <c r="A359" s="49" t="s">
        <v>127</v>
      </c>
      <c r="B359" s="52"/>
      <c r="C359" s="49"/>
      <c r="D359" s="24">
        <v>28330624.610000003</v>
      </c>
      <c r="E359" s="24">
        <v>3529380.25</v>
      </c>
      <c r="F359" s="24">
        <v>11653.380000000001</v>
      </c>
      <c r="G359" s="24">
        <v>4933012.22</v>
      </c>
      <c r="H359" s="24">
        <v>39170.199999999997</v>
      </c>
      <c r="I359" s="24">
        <f t="shared" si="49"/>
        <v>4972182.42</v>
      </c>
      <c r="J359" s="24">
        <f t="shared" si="50"/>
        <v>-1442802.17</v>
      </c>
      <c r="K359" s="44">
        <f t="shared" si="51"/>
        <v>-0.40879759838855562</v>
      </c>
      <c r="L359" s="44">
        <f t="shared" si="52"/>
        <v>-0.99669817951749462</v>
      </c>
      <c r="M359" s="44">
        <f t="shared" si="53"/>
        <v>0.39769927595645149</v>
      </c>
    </row>
    <row r="360" spans="1:13" x14ac:dyDescent="0.2">
      <c r="A360" s="18" t="s">
        <v>128</v>
      </c>
      <c r="B360" s="51" t="s">
        <v>97</v>
      </c>
      <c r="C360" s="18" t="s">
        <v>98</v>
      </c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19">
        <f t="shared" si="49"/>
        <v>0</v>
      </c>
      <c r="J360" s="19">
        <f t="shared" si="50"/>
        <v>0</v>
      </c>
      <c r="K360" s="40" t="str">
        <f t="shared" si="51"/>
        <v>NA</v>
      </c>
      <c r="L360" s="40" t="str">
        <f t="shared" si="52"/>
        <v>NA</v>
      </c>
      <c r="M360" s="40" t="str">
        <f t="shared" si="53"/>
        <v>NA</v>
      </c>
    </row>
    <row r="361" spans="1:13" x14ac:dyDescent="0.2">
      <c r="A361" s="18"/>
      <c r="B361" s="51" t="s">
        <v>279</v>
      </c>
      <c r="C361" s="18" t="s">
        <v>280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f t="shared" si="49"/>
        <v>0</v>
      </c>
      <c r="J361" s="19">
        <f t="shared" si="50"/>
        <v>0</v>
      </c>
      <c r="K361" s="40" t="str">
        <f t="shared" si="51"/>
        <v>NA</v>
      </c>
      <c r="L361" s="40" t="str">
        <f t="shared" si="52"/>
        <v>NA</v>
      </c>
      <c r="M361" s="40" t="str">
        <f t="shared" si="53"/>
        <v>NA</v>
      </c>
    </row>
    <row r="362" spans="1:13" x14ac:dyDescent="0.2">
      <c r="A362" s="18"/>
      <c r="B362" s="51" t="s">
        <v>77</v>
      </c>
      <c r="C362" s="18" t="s">
        <v>78</v>
      </c>
      <c r="D362" s="19">
        <v>0</v>
      </c>
      <c r="E362" s="19">
        <v>0</v>
      </c>
      <c r="F362" s="19">
        <v>0</v>
      </c>
      <c r="G362" s="19">
        <v>0</v>
      </c>
      <c r="H362" s="19">
        <v>0</v>
      </c>
      <c r="I362" s="19">
        <f t="shared" si="49"/>
        <v>0</v>
      </c>
      <c r="J362" s="19">
        <f t="shared" si="50"/>
        <v>0</v>
      </c>
      <c r="K362" s="40" t="str">
        <f t="shared" si="51"/>
        <v>NA</v>
      </c>
      <c r="L362" s="40" t="str">
        <f t="shared" si="52"/>
        <v>NA</v>
      </c>
      <c r="M362" s="40" t="str">
        <f t="shared" si="53"/>
        <v>NA</v>
      </c>
    </row>
    <row r="363" spans="1:13" x14ac:dyDescent="0.2">
      <c r="A363" s="18"/>
      <c r="B363" s="51" t="s">
        <v>312</v>
      </c>
      <c r="C363" s="18" t="s">
        <v>313</v>
      </c>
      <c r="D363" s="19">
        <v>0</v>
      </c>
      <c r="E363" s="19">
        <v>0</v>
      </c>
      <c r="F363" s="19">
        <v>0</v>
      </c>
      <c r="G363" s="19">
        <v>0</v>
      </c>
      <c r="H363" s="19">
        <v>0</v>
      </c>
      <c r="I363" s="19">
        <f t="shared" si="49"/>
        <v>0</v>
      </c>
      <c r="J363" s="19">
        <f t="shared" si="50"/>
        <v>0</v>
      </c>
      <c r="K363" s="40" t="str">
        <f t="shared" si="51"/>
        <v>NA</v>
      </c>
      <c r="L363" s="40" t="str">
        <f t="shared" si="52"/>
        <v>NA</v>
      </c>
      <c r="M363" s="40" t="str">
        <f t="shared" si="53"/>
        <v>NA</v>
      </c>
    </row>
    <row r="364" spans="1:13" x14ac:dyDescent="0.2">
      <c r="A364" s="18"/>
      <c r="B364" s="51" t="s">
        <v>111</v>
      </c>
      <c r="C364" s="18" t="s">
        <v>112</v>
      </c>
      <c r="D364" s="19">
        <v>0</v>
      </c>
      <c r="E364" s="19">
        <v>0</v>
      </c>
      <c r="F364" s="19">
        <v>0</v>
      </c>
      <c r="G364" s="19">
        <v>0</v>
      </c>
      <c r="H364" s="19">
        <v>0</v>
      </c>
      <c r="I364" s="19">
        <f t="shared" si="49"/>
        <v>0</v>
      </c>
      <c r="J364" s="19">
        <f t="shared" si="50"/>
        <v>0</v>
      </c>
      <c r="K364" s="40" t="str">
        <f t="shared" si="51"/>
        <v>NA</v>
      </c>
      <c r="L364" s="40" t="str">
        <f t="shared" si="52"/>
        <v>NA</v>
      </c>
      <c r="M364" s="40" t="str">
        <f t="shared" si="53"/>
        <v>NA</v>
      </c>
    </row>
    <row r="365" spans="1:13" x14ac:dyDescent="0.2">
      <c r="A365" s="18"/>
      <c r="B365" s="51" t="s">
        <v>27</v>
      </c>
      <c r="C365" s="18" t="s">
        <v>28</v>
      </c>
      <c r="D365" s="19">
        <v>0</v>
      </c>
      <c r="E365" s="19">
        <v>65643</v>
      </c>
      <c r="F365" s="19">
        <v>0</v>
      </c>
      <c r="G365" s="19">
        <v>0</v>
      </c>
      <c r="H365" s="19">
        <v>0</v>
      </c>
      <c r="I365" s="19">
        <f t="shared" si="49"/>
        <v>0</v>
      </c>
      <c r="J365" s="19">
        <f t="shared" si="50"/>
        <v>65643</v>
      </c>
      <c r="K365" s="40">
        <f t="shared" si="51"/>
        <v>1</v>
      </c>
      <c r="L365" s="40">
        <f t="shared" si="52"/>
        <v>-1</v>
      </c>
      <c r="M365" s="40">
        <f t="shared" si="53"/>
        <v>-1</v>
      </c>
    </row>
    <row r="366" spans="1:13" x14ac:dyDescent="0.2">
      <c r="A366" s="18"/>
      <c r="B366" s="51" t="s">
        <v>91</v>
      </c>
      <c r="C366" s="18" t="s">
        <v>92</v>
      </c>
      <c r="D366" s="19">
        <v>737396.81</v>
      </c>
      <c r="E366" s="19">
        <v>646636.56000000006</v>
      </c>
      <c r="F366" s="19">
        <v>16553.629999999997</v>
      </c>
      <c r="G366" s="19">
        <v>198170.03999999998</v>
      </c>
      <c r="H366" s="19">
        <v>0</v>
      </c>
      <c r="I366" s="19">
        <f t="shared" si="49"/>
        <v>198170.03999999998</v>
      </c>
      <c r="J366" s="19">
        <f t="shared" si="50"/>
        <v>448466.52000000008</v>
      </c>
      <c r="K366" s="40">
        <f t="shared" si="51"/>
        <v>0.69353721663990053</v>
      </c>
      <c r="L366" s="40">
        <f t="shared" si="52"/>
        <v>-0.97440041126038401</v>
      </c>
      <c r="M366" s="40">
        <f t="shared" si="53"/>
        <v>-0.69353721663990053</v>
      </c>
    </row>
    <row r="367" spans="1:13" x14ac:dyDescent="0.2">
      <c r="A367" s="18"/>
      <c r="B367" s="51" t="s">
        <v>29</v>
      </c>
      <c r="C367" s="18" t="s">
        <v>30</v>
      </c>
      <c r="D367" s="19">
        <v>42268148.5</v>
      </c>
      <c r="E367" s="19">
        <v>41517.5</v>
      </c>
      <c r="F367" s="19">
        <v>13235</v>
      </c>
      <c r="G367" s="19">
        <v>2997151.25</v>
      </c>
      <c r="H367" s="19">
        <v>0</v>
      </c>
      <c r="I367" s="19">
        <f t="shared" si="49"/>
        <v>2997151.25</v>
      </c>
      <c r="J367" s="19">
        <f t="shared" si="50"/>
        <v>-2955633.75</v>
      </c>
      <c r="K367" s="40">
        <f t="shared" si="51"/>
        <v>-71.190070452218947</v>
      </c>
      <c r="L367" s="40">
        <f t="shared" si="52"/>
        <v>-0.68121876317215635</v>
      </c>
      <c r="M367" s="40">
        <f t="shared" si="53"/>
        <v>71.190070452218947</v>
      </c>
    </row>
    <row r="368" spans="1:13" x14ac:dyDescent="0.2">
      <c r="A368" s="18"/>
      <c r="B368" s="51" t="s">
        <v>31</v>
      </c>
      <c r="C368" s="18" t="s">
        <v>32</v>
      </c>
      <c r="D368" s="19">
        <v>25515</v>
      </c>
      <c r="E368" s="19">
        <v>23827</v>
      </c>
      <c r="F368" s="19">
        <v>945</v>
      </c>
      <c r="G368" s="19">
        <v>11340</v>
      </c>
      <c r="H368" s="19">
        <v>0</v>
      </c>
      <c r="I368" s="19">
        <f t="shared" si="49"/>
        <v>11340</v>
      </c>
      <c r="J368" s="19">
        <f t="shared" si="50"/>
        <v>12487</v>
      </c>
      <c r="K368" s="40">
        <f t="shared" si="51"/>
        <v>0.52406933310949766</v>
      </c>
      <c r="L368" s="40">
        <f t="shared" si="52"/>
        <v>-0.96033911109245818</v>
      </c>
      <c r="M368" s="40">
        <f t="shared" si="53"/>
        <v>-0.52406933310949766</v>
      </c>
    </row>
    <row r="369" spans="1:13" x14ac:dyDescent="0.2">
      <c r="A369" s="18"/>
      <c r="B369" s="51" t="s">
        <v>33</v>
      </c>
      <c r="C369" s="18" t="s">
        <v>34</v>
      </c>
      <c r="D369" s="19">
        <v>37816</v>
      </c>
      <c r="E369" s="19">
        <v>30871</v>
      </c>
      <c r="F369" s="19">
        <v>4004.78</v>
      </c>
      <c r="G369" s="19">
        <v>47943.17</v>
      </c>
      <c r="H369" s="19">
        <v>0</v>
      </c>
      <c r="I369" s="19">
        <f t="shared" si="49"/>
        <v>47943.17</v>
      </c>
      <c r="J369" s="19">
        <f t="shared" si="50"/>
        <v>-17072.169999999998</v>
      </c>
      <c r="K369" s="40">
        <f t="shared" si="51"/>
        <v>-0.55301642318033095</v>
      </c>
      <c r="L369" s="40">
        <f t="shared" si="52"/>
        <v>-0.87027371967218425</v>
      </c>
      <c r="M369" s="40">
        <f t="shared" si="53"/>
        <v>0.55301642318033095</v>
      </c>
    </row>
    <row r="370" spans="1:13" x14ac:dyDescent="0.2">
      <c r="A370" s="18"/>
      <c r="B370" s="51" t="s">
        <v>39</v>
      </c>
      <c r="C370" s="18" t="s">
        <v>40</v>
      </c>
      <c r="D370" s="19">
        <v>19541</v>
      </c>
      <c r="E370" s="19">
        <v>19136</v>
      </c>
      <c r="F370" s="19">
        <v>1348.82</v>
      </c>
      <c r="G370" s="19">
        <v>97681.569999999978</v>
      </c>
      <c r="H370" s="19">
        <v>0</v>
      </c>
      <c r="I370" s="19">
        <f t="shared" si="49"/>
        <v>97681.569999999978</v>
      </c>
      <c r="J370" s="19">
        <f t="shared" si="50"/>
        <v>-78545.569999999978</v>
      </c>
      <c r="K370" s="40">
        <f t="shared" si="51"/>
        <v>-4.1045970944816039</v>
      </c>
      <c r="L370" s="40">
        <f t="shared" si="52"/>
        <v>-0.92951400501672243</v>
      </c>
      <c r="M370" s="40">
        <f t="shared" si="53"/>
        <v>4.1045970944816039</v>
      </c>
    </row>
    <row r="371" spans="1:13" x14ac:dyDescent="0.2">
      <c r="A371" s="18"/>
      <c r="B371" s="51" t="s">
        <v>41</v>
      </c>
      <c r="C371" s="18" t="s">
        <v>42</v>
      </c>
      <c r="D371" s="19">
        <v>26203445</v>
      </c>
      <c r="E371" s="19">
        <v>2866862</v>
      </c>
      <c r="F371" s="19">
        <v>40233.19</v>
      </c>
      <c r="G371" s="19">
        <v>4456383.68</v>
      </c>
      <c r="H371" s="19">
        <v>2943200.72</v>
      </c>
      <c r="I371" s="19">
        <f t="shared" si="49"/>
        <v>7399584.4000000004</v>
      </c>
      <c r="J371" s="19">
        <f t="shared" si="50"/>
        <v>-4532722.4000000004</v>
      </c>
      <c r="K371" s="40">
        <f t="shared" si="51"/>
        <v>-1.5810744988771697</v>
      </c>
      <c r="L371" s="40">
        <f t="shared" si="52"/>
        <v>-0.98596612254095251</v>
      </c>
      <c r="M371" s="40">
        <f t="shared" si="53"/>
        <v>0.55444652724825949</v>
      </c>
    </row>
    <row r="372" spans="1:13" x14ac:dyDescent="0.2">
      <c r="A372" s="18"/>
      <c r="B372" s="51" t="s">
        <v>420</v>
      </c>
      <c r="C372" s="18" t="s">
        <v>421</v>
      </c>
      <c r="D372" s="19">
        <v>0</v>
      </c>
      <c r="E372" s="19">
        <v>5000</v>
      </c>
      <c r="F372" s="19">
        <v>68522</v>
      </c>
      <c r="G372" s="19">
        <v>1337717.7</v>
      </c>
      <c r="H372" s="19">
        <v>155560.17000000001</v>
      </c>
      <c r="I372" s="19">
        <f t="shared" si="49"/>
        <v>1493277.8699999999</v>
      </c>
      <c r="J372" s="19">
        <f t="shared" si="50"/>
        <v>-1488277.8699999999</v>
      </c>
      <c r="K372" s="40">
        <f t="shared" si="51"/>
        <v>-297.655574</v>
      </c>
      <c r="L372" s="40">
        <f t="shared" si="52"/>
        <v>12.7044</v>
      </c>
      <c r="M372" s="40">
        <f t="shared" si="53"/>
        <v>266.54354000000001</v>
      </c>
    </row>
    <row r="373" spans="1:13" x14ac:dyDescent="0.2">
      <c r="A373" s="18"/>
      <c r="B373" s="51" t="s">
        <v>45</v>
      </c>
      <c r="C373" s="18" t="s">
        <v>46</v>
      </c>
      <c r="D373" s="19">
        <v>25000</v>
      </c>
      <c r="E373" s="19">
        <v>8335</v>
      </c>
      <c r="F373" s="19">
        <v>40795.01</v>
      </c>
      <c r="G373" s="19">
        <v>931762.84</v>
      </c>
      <c r="H373" s="19">
        <v>791919.9</v>
      </c>
      <c r="I373" s="19">
        <f t="shared" si="49"/>
        <v>1723682.74</v>
      </c>
      <c r="J373" s="19">
        <f t="shared" si="50"/>
        <v>-1715347.74</v>
      </c>
      <c r="K373" s="40">
        <f t="shared" si="51"/>
        <v>-205.80056868626275</v>
      </c>
      <c r="L373" s="40">
        <f t="shared" si="52"/>
        <v>3.8944223155368927</v>
      </c>
      <c r="M373" s="40">
        <f t="shared" si="53"/>
        <v>110.78918296340731</v>
      </c>
    </row>
    <row r="374" spans="1:13" x14ac:dyDescent="0.2">
      <c r="A374" s="18"/>
      <c r="B374" s="51" t="s">
        <v>47</v>
      </c>
      <c r="C374" s="18" t="s">
        <v>48</v>
      </c>
      <c r="D374" s="19">
        <v>27900</v>
      </c>
      <c r="E374" s="19">
        <v>365940</v>
      </c>
      <c r="F374" s="19">
        <v>0</v>
      </c>
      <c r="G374" s="19">
        <v>0</v>
      </c>
      <c r="H374" s="19">
        <v>0</v>
      </c>
      <c r="I374" s="19">
        <f t="shared" si="49"/>
        <v>0</v>
      </c>
      <c r="J374" s="19">
        <f t="shared" si="50"/>
        <v>365940</v>
      </c>
      <c r="K374" s="40">
        <f t="shared" si="51"/>
        <v>1</v>
      </c>
      <c r="L374" s="40">
        <f t="shared" si="52"/>
        <v>-1</v>
      </c>
      <c r="M374" s="40">
        <f t="shared" si="53"/>
        <v>-1</v>
      </c>
    </row>
    <row r="375" spans="1:13" x14ac:dyDescent="0.2">
      <c r="A375" s="18"/>
      <c r="B375" s="51" t="s">
        <v>49</v>
      </c>
      <c r="C375" s="18" t="s">
        <v>50</v>
      </c>
      <c r="D375" s="19">
        <v>25250</v>
      </c>
      <c r="E375" s="19">
        <v>22500</v>
      </c>
      <c r="F375" s="19">
        <v>0</v>
      </c>
      <c r="G375" s="19">
        <v>0</v>
      </c>
      <c r="H375" s="19">
        <v>0</v>
      </c>
      <c r="I375" s="19">
        <f t="shared" si="49"/>
        <v>0</v>
      </c>
      <c r="J375" s="19">
        <f t="shared" si="50"/>
        <v>22500</v>
      </c>
      <c r="K375" s="40">
        <f t="shared" si="51"/>
        <v>1</v>
      </c>
      <c r="L375" s="40">
        <f t="shared" si="52"/>
        <v>-1</v>
      </c>
      <c r="M375" s="40">
        <f t="shared" si="53"/>
        <v>-1</v>
      </c>
    </row>
    <row r="376" spans="1:13" x14ac:dyDescent="0.2">
      <c r="A376" s="18"/>
      <c r="B376" s="51" t="s">
        <v>53</v>
      </c>
      <c r="C376" s="18" t="s">
        <v>54</v>
      </c>
      <c r="D376" s="19">
        <v>64000</v>
      </c>
      <c r="E376" s="19">
        <v>41500</v>
      </c>
      <c r="F376" s="19">
        <v>3000</v>
      </c>
      <c r="G376" s="19">
        <v>5041.6000000000004</v>
      </c>
      <c r="H376" s="19">
        <v>15467.48</v>
      </c>
      <c r="I376" s="19">
        <f t="shared" si="49"/>
        <v>20509.080000000002</v>
      </c>
      <c r="J376" s="19">
        <f t="shared" si="50"/>
        <v>20990.92</v>
      </c>
      <c r="K376" s="40">
        <f t="shared" si="51"/>
        <v>0.50580530120481926</v>
      </c>
      <c r="L376" s="40">
        <f t="shared" si="52"/>
        <v>-0.92771084337349397</v>
      </c>
      <c r="M376" s="40">
        <f t="shared" si="53"/>
        <v>-0.87851566265060244</v>
      </c>
    </row>
    <row r="377" spans="1:13" x14ac:dyDescent="0.2">
      <c r="A377" s="18"/>
      <c r="B377" s="51" t="s">
        <v>55</v>
      </c>
      <c r="C377" s="18" t="s">
        <v>56</v>
      </c>
      <c r="D377" s="19">
        <v>0</v>
      </c>
      <c r="E377" s="19">
        <v>2100</v>
      </c>
      <c r="F377" s="19">
        <v>0</v>
      </c>
      <c r="G377" s="19">
        <v>0</v>
      </c>
      <c r="H377" s="19">
        <v>0</v>
      </c>
      <c r="I377" s="19">
        <f t="shared" si="49"/>
        <v>0</v>
      </c>
      <c r="J377" s="19">
        <f t="shared" si="50"/>
        <v>2100</v>
      </c>
      <c r="K377" s="40">
        <f t="shared" si="51"/>
        <v>1</v>
      </c>
      <c r="L377" s="40">
        <f t="shared" si="52"/>
        <v>-1</v>
      </c>
      <c r="M377" s="40">
        <f t="shared" si="53"/>
        <v>-1</v>
      </c>
    </row>
    <row r="378" spans="1:13" x14ac:dyDescent="0.2">
      <c r="A378" s="18"/>
      <c r="B378" s="51" t="s">
        <v>59</v>
      </c>
      <c r="C378" s="18" t="s">
        <v>60</v>
      </c>
      <c r="D378" s="19">
        <v>50000</v>
      </c>
      <c r="E378" s="19">
        <v>56055</v>
      </c>
      <c r="F378" s="19">
        <v>-272650</v>
      </c>
      <c r="G378" s="19">
        <v>864750.12</v>
      </c>
      <c r="H378" s="19">
        <v>88455.74</v>
      </c>
      <c r="I378" s="19">
        <f t="shared" si="49"/>
        <v>953205.86</v>
      </c>
      <c r="J378" s="19">
        <f t="shared" si="50"/>
        <v>-897150.86</v>
      </c>
      <c r="K378" s="40">
        <f t="shared" si="51"/>
        <v>-16.004832039960753</v>
      </c>
      <c r="L378" s="40">
        <f t="shared" si="52"/>
        <v>-5.8639728837748644</v>
      </c>
      <c r="M378" s="40">
        <f t="shared" si="53"/>
        <v>14.426815092320043</v>
      </c>
    </row>
    <row r="379" spans="1:13" x14ac:dyDescent="0.2">
      <c r="A379" s="18"/>
      <c r="B379" s="51" t="s">
        <v>61</v>
      </c>
      <c r="C379" s="18" t="s">
        <v>62</v>
      </c>
      <c r="D379" s="19">
        <v>5000</v>
      </c>
      <c r="E379" s="19">
        <v>76970</v>
      </c>
      <c r="F379" s="19">
        <v>0</v>
      </c>
      <c r="G379" s="19">
        <v>0</v>
      </c>
      <c r="H379" s="19">
        <v>0</v>
      </c>
      <c r="I379" s="19">
        <f t="shared" si="49"/>
        <v>0</v>
      </c>
      <c r="J379" s="19">
        <f t="shared" si="50"/>
        <v>76970</v>
      </c>
      <c r="K379" s="40">
        <f t="shared" si="51"/>
        <v>1</v>
      </c>
      <c r="L379" s="40">
        <f t="shared" si="52"/>
        <v>-1</v>
      </c>
      <c r="M379" s="40">
        <f t="shared" si="53"/>
        <v>-1</v>
      </c>
    </row>
    <row r="380" spans="1:13" x14ac:dyDescent="0.2">
      <c r="A380" s="18"/>
      <c r="B380" s="51" t="s">
        <v>67</v>
      </c>
      <c r="C380" s="18" t="s">
        <v>68</v>
      </c>
      <c r="D380" s="19">
        <v>5000</v>
      </c>
      <c r="E380" s="19">
        <v>5000</v>
      </c>
      <c r="F380" s="19">
        <v>0</v>
      </c>
      <c r="G380" s="19">
        <v>225456.15</v>
      </c>
      <c r="H380" s="19">
        <v>10649.34</v>
      </c>
      <c r="I380" s="19">
        <f t="shared" si="49"/>
        <v>236105.49</v>
      </c>
      <c r="J380" s="19">
        <f t="shared" si="50"/>
        <v>-231105.49</v>
      </c>
      <c r="K380" s="40">
        <f t="shared" si="51"/>
        <v>-46.221097999999998</v>
      </c>
      <c r="L380" s="40">
        <f t="shared" si="52"/>
        <v>-1</v>
      </c>
      <c r="M380" s="40">
        <f t="shared" si="53"/>
        <v>44.091229999999996</v>
      </c>
    </row>
    <row r="381" spans="1:13" x14ac:dyDescent="0.2">
      <c r="A381" s="18"/>
      <c r="B381" s="51" t="s">
        <v>69</v>
      </c>
      <c r="C381" s="18" t="s">
        <v>70</v>
      </c>
      <c r="D381" s="19">
        <v>11566415</v>
      </c>
      <c r="E381" s="19">
        <v>0</v>
      </c>
      <c r="F381" s="19">
        <v>0</v>
      </c>
      <c r="G381" s="19">
        <v>574065.16</v>
      </c>
      <c r="H381" s="19">
        <v>49490.04</v>
      </c>
      <c r="I381" s="19">
        <f t="shared" si="49"/>
        <v>623555.20000000007</v>
      </c>
      <c r="J381" s="19">
        <f t="shared" si="50"/>
        <v>-623555.20000000007</v>
      </c>
      <c r="K381" s="40" t="str">
        <f t="shared" si="51"/>
        <v>NA</v>
      </c>
      <c r="L381" s="40" t="str">
        <f t="shared" si="52"/>
        <v>NA</v>
      </c>
      <c r="M381" s="40" t="str">
        <f t="shared" si="53"/>
        <v>NA</v>
      </c>
    </row>
    <row r="382" spans="1:13" x14ac:dyDescent="0.2">
      <c r="A382" s="18"/>
      <c r="B382" s="51" t="s">
        <v>71</v>
      </c>
      <c r="C382" s="18" t="s">
        <v>72</v>
      </c>
      <c r="D382" s="19">
        <v>25000</v>
      </c>
      <c r="E382" s="19">
        <v>47500</v>
      </c>
      <c r="F382" s="19">
        <v>0</v>
      </c>
      <c r="G382" s="19">
        <v>24990</v>
      </c>
      <c r="H382" s="19">
        <v>0</v>
      </c>
      <c r="I382" s="19">
        <f t="shared" si="49"/>
        <v>24990</v>
      </c>
      <c r="J382" s="19">
        <f t="shared" si="50"/>
        <v>22510</v>
      </c>
      <c r="K382" s="40">
        <f t="shared" si="51"/>
        <v>0.47389473684210526</v>
      </c>
      <c r="L382" s="40">
        <f t="shared" si="52"/>
        <v>-1</v>
      </c>
      <c r="M382" s="40">
        <f t="shared" si="53"/>
        <v>-0.47389473684210526</v>
      </c>
    </row>
    <row r="383" spans="1:13" x14ac:dyDescent="0.2">
      <c r="A383" s="49" t="s">
        <v>129</v>
      </c>
      <c r="B383" s="52"/>
      <c r="C383" s="49"/>
      <c r="D383" s="24">
        <v>81085427.310000002</v>
      </c>
      <c r="E383" s="24">
        <v>4325393.0600000005</v>
      </c>
      <c r="F383" s="24">
        <v>-84012.57</v>
      </c>
      <c r="G383" s="24">
        <v>11772453.279999997</v>
      </c>
      <c r="H383" s="24">
        <v>4054743.39</v>
      </c>
      <c r="I383" s="24">
        <f t="shared" si="49"/>
        <v>15827196.669999998</v>
      </c>
      <c r="J383" s="24">
        <f t="shared" si="50"/>
        <v>-11501803.609999998</v>
      </c>
      <c r="K383" s="44">
        <f t="shared" si="51"/>
        <v>-2.6591348925870788</v>
      </c>
      <c r="L383" s="44">
        <f t="shared" si="52"/>
        <v>-1.0194231064864197</v>
      </c>
      <c r="M383" s="44">
        <f t="shared" si="53"/>
        <v>1.7217071643426543</v>
      </c>
    </row>
    <row r="384" spans="1:13" x14ac:dyDescent="0.2">
      <c r="A384" s="18" t="s">
        <v>130</v>
      </c>
      <c r="B384" s="51" t="s">
        <v>97</v>
      </c>
      <c r="C384" s="18" t="s">
        <v>98</v>
      </c>
      <c r="D384" s="19">
        <v>0</v>
      </c>
      <c r="E384" s="19">
        <v>0</v>
      </c>
      <c r="F384" s="19">
        <v>0</v>
      </c>
      <c r="G384" s="19">
        <v>0</v>
      </c>
      <c r="H384" s="19">
        <v>0</v>
      </c>
      <c r="I384" s="19">
        <f t="shared" si="49"/>
        <v>0</v>
      </c>
      <c r="J384" s="19">
        <f t="shared" si="50"/>
        <v>0</v>
      </c>
      <c r="K384" s="40" t="str">
        <f t="shared" si="51"/>
        <v>NA</v>
      </c>
      <c r="L384" s="40" t="str">
        <f t="shared" si="52"/>
        <v>NA</v>
      </c>
      <c r="M384" s="40" t="str">
        <f t="shared" si="53"/>
        <v>NA</v>
      </c>
    </row>
    <row r="385" spans="1:13" x14ac:dyDescent="0.2">
      <c r="A385" s="18"/>
      <c r="B385" s="51" t="s">
        <v>23</v>
      </c>
      <c r="C385" s="18" t="s">
        <v>24</v>
      </c>
      <c r="D385" s="19">
        <v>0</v>
      </c>
      <c r="E385" s="19">
        <v>0</v>
      </c>
      <c r="F385" s="19">
        <v>0</v>
      </c>
      <c r="G385" s="19">
        <v>129591.07</v>
      </c>
      <c r="H385" s="19">
        <v>0</v>
      </c>
      <c r="I385" s="19">
        <f t="shared" si="49"/>
        <v>129591.07</v>
      </c>
      <c r="J385" s="19">
        <f t="shared" si="50"/>
        <v>-129591.07</v>
      </c>
      <c r="K385" s="40" t="str">
        <f t="shared" si="51"/>
        <v>NA</v>
      </c>
      <c r="L385" s="40" t="str">
        <f t="shared" si="52"/>
        <v>NA</v>
      </c>
      <c r="M385" s="40" t="str">
        <f t="shared" si="53"/>
        <v>NA</v>
      </c>
    </row>
    <row r="386" spans="1:13" x14ac:dyDescent="0.2">
      <c r="A386" s="18"/>
      <c r="B386" s="51" t="s">
        <v>77</v>
      </c>
      <c r="C386" s="18" t="s">
        <v>78</v>
      </c>
      <c r="F386" s="19">
        <v>0</v>
      </c>
      <c r="G386" s="19">
        <v>0</v>
      </c>
      <c r="H386" s="19">
        <v>0</v>
      </c>
      <c r="I386" s="19">
        <f t="shared" si="49"/>
        <v>0</v>
      </c>
      <c r="J386" s="19">
        <f t="shared" si="50"/>
        <v>0</v>
      </c>
      <c r="K386" s="40" t="str">
        <f t="shared" si="51"/>
        <v>NA</v>
      </c>
      <c r="L386" s="40" t="str">
        <f t="shared" si="52"/>
        <v>NA</v>
      </c>
      <c r="M386" s="40" t="str">
        <f t="shared" si="53"/>
        <v>NA</v>
      </c>
    </row>
    <row r="387" spans="1:13" x14ac:dyDescent="0.2">
      <c r="A387" s="18"/>
      <c r="B387" s="51" t="s">
        <v>87</v>
      </c>
      <c r="C387" s="18" t="s">
        <v>88</v>
      </c>
      <c r="D387" s="19">
        <v>0</v>
      </c>
      <c r="E387" s="19">
        <v>0</v>
      </c>
      <c r="F387" s="19">
        <v>0</v>
      </c>
      <c r="G387" s="19">
        <v>0</v>
      </c>
      <c r="H387" s="19">
        <v>0</v>
      </c>
      <c r="I387" s="19">
        <f t="shared" si="49"/>
        <v>0</v>
      </c>
      <c r="J387" s="19">
        <f t="shared" si="50"/>
        <v>0</v>
      </c>
      <c r="K387" s="40" t="str">
        <f t="shared" si="51"/>
        <v>NA</v>
      </c>
      <c r="L387" s="40" t="str">
        <f t="shared" si="52"/>
        <v>NA</v>
      </c>
      <c r="M387" s="40" t="str">
        <f t="shared" si="53"/>
        <v>NA</v>
      </c>
    </row>
    <row r="388" spans="1:13" x14ac:dyDescent="0.2">
      <c r="A388" s="18"/>
      <c r="B388" s="51" t="s">
        <v>89</v>
      </c>
      <c r="C388" s="18" t="s">
        <v>90</v>
      </c>
      <c r="D388" s="19">
        <v>110405.67</v>
      </c>
      <c r="E388" s="19">
        <v>0</v>
      </c>
      <c r="F388" s="19">
        <v>40060.720000000001</v>
      </c>
      <c r="G388" s="19">
        <v>286486.20999999996</v>
      </c>
      <c r="H388" s="19">
        <v>0</v>
      </c>
      <c r="I388" s="19">
        <f t="shared" si="49"/>
        <v>286486.20999999996</v>
      </c>
      <c r="J388" s="19">
        <f t="shared" si="50"/>
        <v>-286486.20999999996</v>
      </c>
      <c r="K388" s="40" t="str">
        <f t="shared" si="51"/>
        <v>NA</v>
      </c>
      <c r="L388" s="40" t="str">
        <f t="shared" si="52"/>
        <v>NA</v>
      </c>
      <c r="M388" s="40" t="str">
        <f t="shared" si="53"/>
        <v>NA</v>
      </c>
    </row>
    <row r="389" spans="1:13" x14ac:dyDescent="0.2">
      <c r="A389" s="18"/>
      <c r="B389" s="51" t="s">
        <v>91</v>
      </c>
      <c r="C389" s="18" t="s">
        <v>92</v>
      </c>
      <c r="D389" s="19">
        <v>147694</v>
      </c>
      <c r="E389" s="19">
        <v>147694</v>
      </c>
      <c r="F389" s="19">
        <v>0</v>
      </c>
      <c r="G389" s="19">
        <v>0</v>
      </c>
      <c r="H389" s="19">
        <v>0</v>
      </c>
      <c r="I389" s="19">
        <f t="shared" si="49"/>
        <v>0</v>
      </c>
      <c r="J389" s="19">
        <f t="shared" si="50"/>
        <v>147694</v>
      </c>
      <c r="K389" s="40">
        <f t="shared" si="51"/>
        <v>1</v>
      </c>
      <c r="L389" s="40">
        <f t="shared" si="52"/>
        <v>-1</v>
      </c>
      <c r="M389" s="40">
        <f t="shared" si="53"/>
        <v>-1</v>
      </c>
    </row>
    <row r="390" spans="1:13" x14ac:dyDescent="0.2">
      <c r="A390" s="18"/>
      <c r="B390" s="51" t="s">
        <v>29</v>
      </c>
      <c r="C390" s="18" t="s">
        <v>30</v>
      </c>
      <c r="D390" s="19">
        <v>0</v>
      </c>
      <c r="E390" s="19">
        <v>0</v>
      </c>
      <c r="F390" s="19">
        <v>0</v>
      </c>
      <c r="G390" s="19">
        <v>348185.16</v>
      </c>
      <c r="H390" s="19">
        <v>0</v>
      </c>
      <c r="I390" s="19">
        <f t="shared" si="49"/>
        <v>348185.16</v>
      </c>
      <c r="J390" s="19">
        <f t="shared" si="50"/>
        <v>-348185.16</v>
      </c>
      <c r="K390" s="40" t="str">
        <f t="shared" si="51"/>
        <v>NA</v>
      </c>
      <c r="L390" s="40" t="str">
        <f t="shared" si="52"/>
        <v>NA</v>
      </c>
      <c r="M390" s="40" t="str">
        <f t="shared" si="53"/>
        <v>NA</v>
      </c>
    </row>
    <row r="391" spans="1:13" x14ac:dyDescent="0.2">
      <c r="A391" s="18"/>
      <c r="B391" s="51" t="s">
        <v>31</v>
      </c>
      <c r="C391" s="18" t="s">
        <v>32</v>
      </c>
      <c r="D391" s="19">
        <v>19845</v>
      </c>
      <c r="E391" s="19">
        <v>0</v>
      </c>
      <c r="F391" s="19">
        <v>8268.75</v>
      </c>
      <c r="G391" s="19">
        <v>79447.47</v>
      </c>
      <c r="H391" s="19">
        <v>0</v>
      </c>
      <c r="I391" s="19">
        <f t="shared" si="49"/>
        <v>79447.47</v>
      </c>
      <c r="J391" s="19">
        <f t="shared" si="50"/>
        <v>-79447.47</v>
      </c>
      <c r="K391" s="40" t="str">
        <f t="shared" si="51"/>
        <v>NA</v>
      </c>
      <c r="L391" s="40" t="str">
        <f t="shared" si="52"/>
        <v>NA</v>
      </c>
      <c r="M391" s="40" t="str">
        <f t="shared" si="53"/>
        <v>NA</v>
      </c>
    </row>
    <row r="392" spans="1:13" x14ac:dyDescent="0.2">
      <c r="A392" s="18"/>
      <c r="B392" s="51" t="s">
        <v>33</v>
      </c>
      <c r="C392" s="18" t="s">
        <v>34</v>
      </c>
      <c r="D392" s="19">
        <v>21872</v>
      </c>
      <c r="E392" s="19">
        <v>0</v>
      </c>
      <c r="F392" s="19">
        <v>9832.57</v>
      </c>
      <c r="G392" s="19">
        <v>94752.450000000012</v>
      </c>
      <c r="H392" s="19">
        <v>0</v>
      </c>
      <c r="I392" s="19">
        <f t="shared" si="49"/>
        <v>94752.450000000012</v>
      </c>
      <c r="J392" s="19">
        <f t="shared" si="50"/>
        <v>-94752.450000000012</v>
      </c>
      <c r="K392" s="40" t="str">
        <f t="shared" si="51"/>
        <v>NA</v>
      </c>
      <c r="L392" s="40" t="str">
        <f t="shared" si="52"/>
        <v>NA</v>
      </c>
      <c r="M392" s="40" t="str">
        <f t="shared" si="53"/>
        <v>NA</v>
      </c>
    </row>
    <row r="393" spans="1:13" x14ac:dyDescent="0.2">
      <c r="A393" s="18"/>
      <c r="B393" s="51" t="s">
        <v>39</v>
      </c>
      <c r="C393" s="18" t="s">
        <v>40</v>
      </c>
      <c r="D393" s="19">
        <v>6840</v>
      </c>
      <c r="E393" s="19">
        <v>3914</v>
      </c>
      <c r="F393" s="19">
        <v>1651.17</v>
      </c>
      <c r="G393" s="19">
        <v>39736.729999999996</v>
      </c>
      <c r="H393" s="19">
        <v>0</v>
      </c>
      <c r="I393" s="19">
        <f t="shared" si="49"/>
        <v>39736.729999999996</v>
      </c>
      <c r="J393" s="19">
        <f t="shared" si="50"/>
        <v>-35822.729999999996</v>
      </c>
      <c r="K393" s="40">
        <f t="shared" si="51"/>
        <v>-9.1524603985692377</v>
      </c>
      <c r="L393" s="40">
        <f t="shared" si="52"/>
        <v>-0.57813745528870719</v>
      </c>
      <c r="M393" s="40">
        <f t="shared" si="53"/>
        <v>9.1524603985692377</v>
      </c>
    </row>
    <row r="394" spans="1:13" x14ac:dyDescent="0.2">
      <c r="A394" s="18"/>
      <c r="B394" s="51" t="s">
        <v>41</v>
      </c>
      <c r="C394" s="18" t="s">
        <v>42</v>
      </c>
      <c r="D394" s="19">
        <v>0</v>
      </c>
      <c r="E394" s="19">
        <v>0</v>
      </c>
      <c r="F394" s="19">
        <v>0</v>
      </c>
      <c r="G394" s="19">
        <v>0</v>
      </c>
      <c r="H394" s="19">
        <v>0</v>
      </c>
      <c r="I394" s="19">
        <f t="shared" si="49"/>
        <v>0</v>
      </c>
      <c r="J394" s="19">
        <f t="shared" si="50"/>
        <v>0</v>
      </c>
      <c r="K394" s="40" t="str">
        <f t="shared" si="51"/>
        <v>NA</v>
      </c>
      <c r="L394" s="40" t="str">
        <f t="shared" si="52"/>
        <v>NA</v>
      </c>
      <c r="M394" s="40" t="str">
        <f t="shared" si="53"/>
        <v>NA</v>
      </c>
    </row>
    <row r="395" spans="1:13" x14ac:dyDescent="0.2">
      <c r="A395" s="18"/>
      <c r="B395" s="51" t="s">
        <v>282</v>
      </c>
      <c r="C395" s="18" t="s">
        <v>283</v>
      </c>
      <c r="D395" s="19">
        <v>0</v>
      </c>
      <c r="E395" s="19">
        <v>0</v>
      </c>
      <c r="F395" s="19">
        <v>0</v>
      </c>
      <c r="G395" s="19">
        <v>615</v>
      </c>
      <c r="H395" s="19">
        <v>0</v>
      </c>
      <c r="I395" s="19">
        <f t="shared" si="49"/>
        <v>615</v>
      </c>
      <c r="J395" s="19">
        <f t="shared" si="50"/>
        <v>-615</v>
      </c>
      <c r="K395" s="40" t="str">
        <f t="shared" si="51"/>
        <v>NA</v>
      </c>
      <c r="L395" s="40" t="str">
        <f t="shared" si="52"/>
        <v>NA</v>
      </c>
      <c r="M395" s="40" t="str">
        <f t="shared" si="53"/>
        <v>NA</v>
      </c>
    </row>
    <row r="396" spans="1:13" x14ac:dyDescent="0.2">
      <c r="A396" s="18"/>
      <c r="B396" s="51" t="s">
        <v>93</v>
      </c>
      <c r="C396" s="18" t="s">
        <v>94</v>
      </c>
      <c r="D396" s="19">
        <v>0</v>
      </c>
      <c r="E396" s="19">
        <v>0</v>
      </c>
      <c r="F396" s="19">
        <v>0</v>
      </c>
      <c r="G396" s="19">
        <v>0</v>
      </c>
      <c r="H396" s="19">
        <v>0</v>
      </c>
      <c r="I396" s="19">
        <f t="shared" si="49"/>
        <v>0</v>
      </c>
      <c r="J396" s="19">
        <f t="shared" si="50"/>
        <v>0</v>
      </c>
      <c r="K396" s="40" t="str">
        <f t="shared" si="51"/>
        <v>NA</v>
      </c>
      <c r="L396" s="40" t="str">
        <f t="shared" si="52"/>
        <v>NA</v>
      </c>
      <c r="M396" s="40" t="str">
        <f t="shared" si="53"/>
        <v>NA</v>
      </c>
    </row>
    <row r="397" spans="1:13" x14ac:dyDescent="0.2">
      <c r="A397" s="18"/>
      <c r="B397" s="51" t="s">
        <v>45</v>
      </c>
      <c r="C397" s="18" t="s">
        <v>46</v>
      </c>
      <c r="D397" s="19">
        <v>10265</v>
      </c>
      <c r="E397" s="19">
        <v>0</v>
      </c>
      <c r="F397" s="19">
        <v>0</v>
      </c>
      <c r="G397" s="19">
        <v>0</v>
      </c>
      <c r="H397" s="19">
        <v>0</v>
      </c>
      <c r="I397" s="19">
        <f t="shared" si="49"/>
        <v>0</v>
      </c>
      <c r="J397" s="19">
        <f t="shared" si="50"/>
        <v>0</v>
      </c>
      <c r="K397" s="40" t="str">
        <f t="shared" si="51"/>
        <v>NA</v>
      </c>
      <c r="L397" s="40" t="str">
        <f t="shared" si="52"/>
        <v>NA</v>
      </c>
      <c r="M397" s="40" t="str">
        <f t="shared" si="53"/>
        <v>NA</v>
      </c>
    </row>
    <row r="398" spans="1:13" x14ac:dyDescent="0.2">
      <c r="A398" s="18"/>
      <c r="B398" s="51" t="s">
        <v>49</v>
      </c>
      <c r="C398" s="18" t="s">
        <v>50</v>
      </c>
      <c r="D398" s="19">
        <v>0</v>
      </c>
      <c r="E398" s="19">
        <v>0</v>
      </c>
      <c r="F398" s="19">
        <v>0</v>
      </c>
      <c r="G398" s="19">
        <v>0</v>
      </c>
      <c r="H398" s="19">
        <v>0</v>
      </c>
      <c r="I398" s="19">
        <f t="shared" si="49"/>
        <v>0</v>
      </c>
      <c r="J398" s="19">
        <f t="shared" si="50"/>
        <v>0</v>
      </c>
      <c r="K398" s="40" t="str">
        <f t="shared" si="51"/>
        <v>NA</v>
      </c>
      <c r="L398" s="40" t="str">
        <f t="shared" si="52"/>
        <v>NA</v>
      </c>
      <c r="M398" s="40" t="str">
        <f t="shared" si="53"/>
        <v>NA</v>
      </c>
    </row>
    <row r="399" spans="1:13" x14ac:dyDescent="0.2">
      <c r="A399" s="18"/>
      <c r="B399" s="51" t="s">
        <v>51</v>
      </c>
      <c r="C399" s="18" t="s">
        <v>52</v>
      </c>
      <c r="D399" s="19">
        <v>0</v>
      </c>
      <c r="E399" s="19">
        <v>0</v>
      </c>
      <c r="F399" s="19">
        <v>0</v>
      </c>
      <c r="G399" s="19">
        <v>0</v>
      </c>
      <c r="H399" s="19">
        <v>45</v>
      </c>
      <c r="I399" s="19">
        <f t="shared" si="49"/>
        <v>45</v>
      </c>
      <c r="J399" s="19">
        <f t="shared" si="50"/>
        <v>-45</v>
      </c>
      <c r="K399" s="40" t="str">
        <f t="shared" si="51"/>
        <v>NA</v>
      </c>
      <c r="L399" s="40" t="str">
        <f t="shared" si="52"/>
        <v>NA</v>
      </c>
      <c r="M399" s="40" t="str">
        <f t="shared" si="53"/>
        <v>NA</v>
      </c>
    </row>
    <row r="400" spans="1:13" x14ac:dyDescent="0.2">
      <c r="A400" s="18"/>
      <c r="B400" s="51" t="s">
        <v>53</v>
      </c>
      <c r="C400" s="18" t="s">
        <v>54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f t="shared" si="49"/>
        <v>0</v>
      </c>
      <c r="J400" s="19">
        <f t="shared" si="50"/>
        <v>0</v>
      </c>
      <c r="K400" s="40" t="str">
        <f t="shared" si="51"/>
        <v>NA</v>
      </c>
      <c r="L400" s="40" t="str">
        <f t="shared" si="52"/>
        <v>NA</v>
      </c>
      <c r="M400" s="40" t="str">
        <f t="shared" si="53"/>
        <v>NA</v>
      </c>
    </row>
    <row r="401" spans="1:13" x14ac:dyDescent="0.2">
      <c r="A401" s="18"/>
      <c r="B401" s="51" t="s">
        <v>55</v>
      </c>
      <c r="C401" s="18" t="s">
        <v>56</v>
      </c>
      <c r="D401" s="19">
        <v>0</v>
      </c>
      <c r="E401" s="19">
        <v>0</v>
      </c>
      <c r="F401" s="19">
        <v>0</v>
      </c>
      <c r="G401" s="19">
        <v>0</v>
      </c>
      <c r="H401" s="19">
        <v>0</v>
      </c>
      <c r="I401" s="19">
        <f t="shared" si="49"/>
        <v>0</v>
      </c>
      <c r="J401" s="19">
        <f t="shared" si="50"/>
        <v>0</v>
      </c>
      <c r="K401" s="40" t="str">
        <f t="shared" si="51"/>
        <v>NA</v>
      </c>
      <c r="L401" s="40" t="str">
        <f t="shared" si="52"/>
        <v>NA</v>
      </c>
      <c r="M401" s="40" t="str">
        <f t="shared" si="53"/>
        <v>NA</v>
      </c>
    </row>
    <row r="402" spans="1:13" x14ac:dyDescent="0.2">
      <c r="A402" s="18"/>
      <c r="B402" s="51" t="s">
        <v>57</v>
      </c>
      <c r="C402" s="18" t="s">
        <v>58</v>
      </c>
      <c r="D402" s="19">
        <v>0</v>
      </c>
      <c r="E402" s="19">
        <v>0</v>
      </c>
      <c r="F402" s="19">
        <v>0</v>
      </c>
      <c r="G402" s="19">
        <v>0</v>
      </c>
      <c r="H402" s="19">
        <v>2910</v>
      </c>
      <c r="I402" s="19">
        <f t="shared" si="49"/>
        <v>2910</v>
      </c>
      <c r="J402" s="19">
        <f t="shared" si="50"/>
        <v>-2910</v>
      </c>
      <c r="K402" s="40" t="str">
        <f t="shared" si="51"/>
        <v>NA</v>
      </c>
      <c r="L402" s="40" t="str">
        <f t="shared" si="52"/>
        <v>NA</v>
      </c>
      <c r="M402" s="40" t="str">
        <f t="shared" si="53"/>
        <v>NA</v>
      </c>
    </row>
    <row r="403" spans="1:13" x14ac:dyDescent="0.2">
      <c r="A403" s="18"/>
      <c r="B403" s="51" t="s">
        <v>59</v>
      </c>
      <c r="C403" s="18" t="s">
        <v>60</v>
      </c>
      <c r="D403" s="19">
        <v>0</v>
      </c>
      <c r="E403" s="19">
        <v>1122880</v>
      </c>
      <c r="F403" s="19">
        <v>0</v>
      </c>
      <c r="G403" s="19">
        <v>0</v>
      </c>
      <c r="H403" s="19">
        <v>0</v>
      </c>
      <c r="I403" s="19">
        <f t="shared" si="49"/>
        <v>0</v>
      </c>
      <c r="J403" s="19">
        <f t="shared" si="50"/>
        <v>1122880</v>
      </c>
      <c r="K403" s="40">
        <f t="shared" si="51"/>
        <v>1</v>
      </c>
      <c r="L403" s="40">
        <f t="shared" si="52"/>
        <v>-1</v>
      </c>
      <c r="M403" s="40">
        <f t="shared" si="53"/>
        <v>-1</v>
      </c>
    </row>
    <row r="404" spans="1:13" x14ac:dyDescent="0.2">
      <c r="A404" s="18"/>
      <c r="B404" s="51" t="s">
        <v>61</v>
      </c>
      <c r="C404" s="18" t="s">
        <v>62</v>
      </c>
      <c r="D404" s="19">
        <v>0</v>
      </c>
      <c r="E404" s="19">
        <v>1149060</v>
      </c>
      <c r="F404" s="19">
        <v>0</v>
      </c>
      <c r="G404" s="19">
        <v>0</v>
      </c>
      <c r="H404" s="19">
        <v>0</v>
      </c>
      <c r="I404" s="19">
        <f t="shared" si="49"/>
        <v>0</v>
      </c>
      <c r="J404" s="19">
        <f t="shared" si="50"/>
        <v>1149060</v>
      </c>
      <c r="K404" s="40">
        <f t="shared" si="51"/>
        <v>1</v>
      </c>
      <c r="L404" s="40">
        <f t="shared" si="52"/>
        <v>-1</v>
      </c>
      <c r="M404" s="40">
        <f t="shared" si="53"/>
        <v>-1</v>
      </c>
    </row>
    <row r="405" spans="1:13" x14ac:dyDescent="0.2">
      <c r="A405" s="18"/>
      <c r="B405" s="51" t="s">
        <v>65</v>
      </c>
      <c r="C405" s="18" t="s">
        <v>66</v>
      </c>
      <c r="D405" s="19">
        <v>0</v>
      </c>
      <c r="E405" s="19">
        <v>0</v>
      </c>
      <c r="F405" s="19">
        <v>0</v>
      </c>
      <c r="G405" s="19">
        <v>0</v>
      </c>
      <c r="H405" s="19">
        <v>0</v>
      </c>
      <c r="I405" s="19">
        <f t="shared" si="49"/>
        <v>0</v>
      </c>
      <c r="J405" s="19">
        <f t="shared" si="50"/>
        <v>0</v>
      </c>
      <c r="K405" s="40" t="str">
        <f t="shared" si="51"/>
        <v>NA</v>
      </c>
      <c r="L405" s="40" t="str">
        <f t="shared" si="52"/>
        <v>NA</v>
      </c>
      <c r="M405" s="40" t="str">
        <f t="shared" si="53"/>
        <v>NA</v>
      </c>
    </row>
    <row r="406" spans="1:13" x14ac:dyDescent="0.2">
      <c r="A406" s="18"/>
      <c r="B406" s="51" t="s">
        <v>186</v>
      </c>
      <c r="C406" s="18" t="s">
        <v>187</v>
      </c>
      <c r="D406" s="19">
        <v>0</v>
      </c>
      <c r="E406" s="19">
        <v>467000</v>
      </c>
      <c r="F406" s="19">
        <v>0</v>
      </c>
      <c r="G406" s="19">
        <v>0</v>
      </c>
      <c r="H406" s="19">
        <v>0</v>
      </c>
      <c r="I406" s="19">
        <f t="shared" si="49"/>
        <v>0</v>
      </c>
      <c r="J406" s="19">
        <f t="shared" si="50"/>
        <v>467000</v>
      </c>
      <c r="K406" s="40">
        <f t="shared" si="51"/>
        <v>1</v>
      </c>
      <c r="L406" s="40">
        <f t="shared" si="52"/>
        <v>-1</v>
      </c>
      <c r="M406" s="40">
        <f t="shared" si="53"/>
        <v>-1</v>
      </c>
    </row>
    <row r="407" spans="1:13" x14ac:dyDescent="0.2">
      <c r="A407" s="18"/>
      <c r="B407" s="51" t="s">
        <v>71</v>
      </c>
      <c r="C407" s="18" t="s">
        <v>72</v>
      </c>
      <c r="D407" s="19">
        <v>0</v>
      </c>
      <c r="E407" s="19">
        <v>0</v>
      </c>
      <c r="F407" s="19">
        <v>0</v>
      </c>
      <c r="G407" s="19">
        <v>0</v>
      </c>
      <c r="H407" s="19">
        <v>0</v>
      </c>
      <c r="I407" s="19">
        <f t="shared" si="49"/>
        <v>0</v>
      </c>
      <c r="J407" s="19">
        <f t="shared" si="50"/>
        <v>0</v>
      </c>
      <c r="K407" s="40" t="str">
        <f t="shared" si="51"/>
        <v>NA</v>
      </c>
      <c r="L407" s="40" t="str">
        <f t="shared" si="52"/>
        <v>NA</v>
      </c>
      <c r="M407" s="40" t="str">
        <f t="shared" si="53"/>
        <v>NA</v>
      </c>
    </row>
    <row r="408" spans="1:13" x14ac:dyDescent="0.2">
      <c r="A408" s="18"/>
      <c r="B408" s="51" t="s">
        <v>73</v>
      </c>
      <c r="C408" s="18" t="s">
        <v>74</v>
      </c>
      <c r="D408" s="19">
        <v>0</v>
      </c>
      <c r="E408" s="19">
        <v>0</v>
      </c>
      <c r="F408" s="19">
        <v>0</v>
      </c>
      <c r="G408" s="19">
        <v>0</v>
      </c>
      <c r="H408" s="19">
        <v>0</v>
      </c>
      <c r="I408" s="19">
        <f t="shared" si="49"/>
        <v>0</v>
      </c>
      <c r="J408" s="19">
        <f t="shared" si="50"/>
        <v>0</v>
      </c>
      <c r="K408" s="40" t="str">
        <f t="shared" si="51"/>
        <v>NA</v>
      </c>
      <c r="L408" s="40" t="str">
        <f t="shared" si="52"/>
        <v>NA</v>
      </c>
      <c r="M408" s="40" t="str">
        <f t="shared" si="53"/>
        <v>NA</v>
      </c>
    </row>
    <row r="409" spans="1:13" x14ac:dyDescent="0.2">
      <c r="A409" s="49" t="s">
        <v>131</v>
      </c>
      <c r="B409" s="52"/>
      <c r="C409" s="49"/>
      <c r="D409" s="24">
        <v>316921.67</v>
      </c>
      <c r="E409" s="24">
        <v>2890548</v>
      </c>
      <c r="F409" s="24">
        <v>59813.21</v>
      </c>
      <c r="G409" s="24">
        <v>978814.08999999985</v>
      </c>
      <c r="H409" s="24">
        <v>2955</v>
      </c>
      <c r="I409" s="24">
        <f t="shared" si="49"/>
        <v>981769.08999999985</v>
      </c>
      <c r="J409" s="24">
        <f t="shared" si="50"/>
        <v>1908778.9100000001</v>
      </c>
      <c r="K409" s="44">
        <f t="shared" si="51"/>
        <v>0.6603519159688751</v>
      </c>
      <c r="L409" s="44">
        <f t="shared" si="52"/>
        <v>-0.97930731127799986</v>
      </c>
      <c r="M409" s="44">
        <f t="shared" si="53"/>
        <v>-0.6613742134709405</v>
      </c>
    </row>
    <row r="410" spans="1:13" x14ac:dyDescent="0.2">
      <c r="A410" s="18" t="s">
        <v>132</v>
      </c>
      <c r="B410" s="51" t="s">
        <v>77</v>
      </c>
      <c r="C410" s="18" t="s">
        <v>78</v>
      </c>
      <c r="D410" s="19">
        <v>0</v>
      </c>
      <c r="E410" s="19">
        <v>0</v>
      </c>
      <c r="F410" s="19">
        <v>0</v>
      </c>
      <c r="G410" s="19">
        <v>0</v>
      </c>
      <c r="H410" s="19">
        <v>0</v>
      </c>
      <c r="I410" s="19">
        <f t="shared" si="49"/>
        <v>0</v>
      </c>
      <c r="J410" s="19">
        <f t="shared" si="50"/>
        <v>0</v>
      </c>
      <c r="K410" s="40" t="str">
        <f t="shared" si="51"/>
        <v>NA</v>
      </c>
      <c r="L410" s="40" t="str">
        <f t="shared" si="52"/>
        <v>NA</v>
      </c>
      <c r="M410" s="40" t="str">
        <f t="shared" si="53"/>
        <v>NA</v>
      </c>
    </row>
    <row r="411" spans="1:13" x14ac:dyDescent="0.2">
      <c r="A411" s="18"/>
      <c r="B411" s="51" t="s">
        <v>220</v>
      </c>
      <c r="C411" s="18" t="s">
        <v>221</v>
      </c>
      <c r="D411" s="19">
        <v>14969725</v>
      </c>
      <c r="E411" s="19">
        <v>5770898</v>
      </c>
      <c r="F411" s="19">
        <v>0</v>
      </c>
      <c r="G411" s="19">
        <v>0</v>
      </c>
      <c r="H411" s="19">
        <v>0</v>
      </c>
      <c r="I411" s="19">
        <f t="shared" si="49"/>
        <v>0</v>
      </c>
      <c r="J411" s="19">
        <f t="shared" si="50"/>
        <v>5770898</v>
      </c>
      <c r="K411" s="40">
        <f t="shared" si="51"/>
        <v>1</v>
      </c>
      <c r="L411" s="40">
        <f t="shared" si="52"/>
        <v>-1</v>
      </c>
      <c r="M411" s="40">
        <f t="shared" si="53"/>
        <v>-1</v>
      </c>
    </row>
    <row r="412" spans="1:13" x14ac:dyDescent="0.2">
      <c r="A412" s="18"/>
      <c r="B412" s="51" t="s">
        <v>27</v>
      </c>
      <c r="C412" s="18" t="s">
        <v>28</v>
      </c>
      <c r="D412" s="19">
        <v>0</v>
      </c>
      <c r="E412" s="19">
        <v>0</v>
      </c>
      <c r="F412" s="19">
        <v>0</v>
      </c>
      <c r="G412" s="19">
        <v>0</v>
      </c>
      <c r="H412" s="19">
        <v>0</v>
      </c>
      <c r="I412" s="19">
        <f t="shared" si="49"/>
        <v>0</v>
      </c>
      <c r="J412" s="19">
        <f t="shared" si="50"/>
        <v>0</v>
      </c>
      <c r="K412" s="40" t="str">
        <f t="shared" si="51"/>
        <v>NA</v>
      </c>
      <c r="L412" s="40" t="str">
        <f t="shared" si="52"/>
        <v>NA</v>
      </c>
      <c r="M412" s="40" t="str">
        <f t="shared" si="53"/>
        <v>NA</v>
      </c>
    </row>
    <row r="413" spans="1:13" x14ac:dyDescent="0.2">
      <c r="A413" s="18"/>
      <c r="B413" s="51" t="s">
        <v>29</v>
      </c>
      <c r="C413" s="18" t="s">
        <v>30</v>
      </c>
      <c r="D413" s="19">
        <v>3150000</v>
      </c>
      <c r="E413" s="19">
        <v>6300000</v>
      </c>
      <c r="F413" s="19">
        <v>0</v>
      </c>
      <c r="G413" s="19">
        <v>3339484.1400000006</v>
      </c>
      <c r="H413" s="19">
        <v>0</v>
      </c>
      <c r="I413" s="19">
        <f t="shared" si="49"/>
        <v>3339484.1400000006</v>
      </c>
      <c r="J413" s="19">
        <f t="shared" si="50"/>
        <v>2960515.8599999994</v>
      </c>
      <c r="K413" s="40">
        <f t="shared" si="51"/>
        <v>0.46992315238095228</v>
      </c>
      <c r="L413" s="40">
        <f t="shared" si="52"/>
        <v>-1</v>
      </c>
      <c r="M413" s="40">
        <f t="shared" si="53"/>
        <v>-0.46992315238095228</v>
      </c>
    </row>
    <row r="414" spans="1:13" x14ac:dyDescent="0.2">
      <c r="A414" s="18"/>
      <c r="B414" s="51" t="s">
        <v>31</v>
      </c>
      <c r="C414" s="18" t="s">
        <v>32</v>
      </c>
      <c r="D414" s="19">
        <v>305000</v>
      </c>
      <c r="E414" s="19">
        <v>463760</v>
      </c>
      <c r="F414" s="19">
        <v>0</v>
      </c>
      <c r="G414" s="19">
        <v>0</v>
      </c>
      <c r="H414" s="19">
        <v>0</v>
      </c>
      <c r="I414" s="19">
        <f t="shared" si="49"/>
        <v>0</v>
      </c>
      <c r="J414" s="19">
        <f t="shared" si="50"/>
        <v>463760</v>
      </c>
      <c r="K414" s="40">
        <f t="shared" si="51"/>
        <v>1</v>
      </c>
      <c r="L414" s="40">
        <f t="shared" si="52"/>
        <v>-1</v>
      </c>
      <c r="M414" s="40">
        <f t="shared" si="53"/>
        <v>-1</v>
      </c>
    </row>
    <row r="415" spans="1:13" x14ac:dyDescent="0.2">
      <c r="A415" s="18"/>
      <c r="B415" s="51" t="s">
        <v>539</v>
      </c>
      <c r="C415" s="18" t="s">
        <v>540</v>
      </c>
      <c r="F415" s="19">
        <v>0</v>
      </c>
      <c r="G415" s="19">
        <v>0</v>
      </c>
      <c r="H415" s="19">
        <v>0</v>
      </c>
      <c r="I415" s="19">
        <f t="shared" si="49"/>
        <v>0</v>
      </c>
      <c r="J415" s="19">
        <f t="shared" si="50"/>
        <v>0</v>
      </c>
      <c r="K415" s="40" t="str">
        <f t="shared" si="51"/>
        <v>NA</v>
      </c>
      <c r="L415" s="40" t="str">
        <f t="shared" si="52"/>
        <v>NA</v>
      </c>
      <c r="M415" s="40" t="str">
        <f t="shared" si="53"/>
        <v>NA</v>
      </c>
    </row>
    <row r="416" spans="1:13" x14ac:dyDescent="0.2">
      <c r="A416" s="18"/>
      <c r="B416" s="51" t="s">
        <v>33</v>
      </c>
      <c r="C416" s="18" t="s">
        <v>34</v>
      </c>
      <c r="D416" s="19">
        <v>283781</v>
      </c>
      <c r="E416" s="19">
        <v>473353</v>
      </c>
      <c r="F416" s="19">
        <v>0</v>
      </c>
      <c r="G416" s="19">
        <v>0</v>
      </c>
      <c r="H416" s="19">
        <v>0</v>
      </c>
      <c r="I416" s="19">
        <f t="shared" si="49"/>
        <v>0</v>
      </c>
      <c r="J416" s="19">
        <f t="shared" si="50"/>
        <v>473353</v>
      </c>
      <c r="K416" s="40">
        <f t="shared" si="51"/>
        <v>1</v>
      </c>
      <c r="L416" s="40">
        <f t="shared" si="52"/>
        <v>-1</v>
      </c>
      <c r="M416" s="40">
        <f t="shared" si="53"/>
        <v>-1</v>
      </c>
    </row>
    <row r="417" spans="1:13" x14ac:dyDescent="0.2">
      <c r="A417" s="18"/>
      <c r="B417" s="51" t="s">
        <v>37</v>
      </c>
      <c r="C417" s="18" t="s">
        <v>38</v>
      </c>
      <c r="D417" s="19">
        <v>0</v>
      </c>
      <c r="E417" s="19">
        <v>0</v>
      </c>
      <c r="F417" s="19">
        <v>0</v>
      </c>
      <c r="G417" s="19">
        <v>0</v>
      </c>
      <c r="H417" s="19">
        <v>0</v>
      </c>
      <c r="I417" s="19">
        <f t="shared" si="49"/>
        <v>0</v>
      </c>
      <c r="J417" s="19">
        <f t="shared" si="50"/>
        <v>0</v>
      </c>
      <c r="K417" s="40" t="str">
        <f t="shared" si="51"/>
        <v>NA</v>
      </c>
      <c r="L417" s="40" t="str">
        <f t="shared" si="52"/>
        <v>NA</v>
      </c>
      <c r="M417" s="40" t="str">
        <f t="shared" si="53"/>
        <v>NA</v>
      </c>
    </row>
    <row r="418" spans="1:13" x14ac:dyDescent="0.2">
      <c r="A418" s="18"/>
      <c r="B418" s="51" t="s">
        <v>39</v>
      </c>
      <c r="C418" s="18" t="s">
        <v>40</v>
      </c>
      <c r="D418" s="19">
        <v>119446</v>
      </c>
      <c r="E418" s="19">
        <v>224160</v>
      </c>
      <c r="F418" s="19">
        <v>0</v>
      </c>
      <c r="G418" s="19">
        <v>227754.37000000005</v>
      </c>
      <c r="H418" s="19">
        <v>0</v>
      </c>
      <c r="I418" s="19">
        <f t="shared" si="49"/>
        <v>227754.37000000005</v>
      </c>
      <c r="J418" s="19">
        <f t="shared" si="50"/>
        <v>-3594.3700000000536</v>
      </c>
      <c r="K418" s="40">
        <f t="shared" si="51"/>
        <v>-1.6034841184868191E-2</v>
      </c>
      <c r="L418" s="40">
        <f t="shared" si="52"/>
        <v>-1</v>
      </c>
      <c r="M418" s="40">
        <f t="shared" si="53"/>
        <v>1.6034841184868191E-2</v>
      </c>
    </row>
    <row r="419" spans="1:13" x14ac:dyDescent="0.2">
      <c r="A419" s="18"/>
      <c r="B419" s="51" t="s">
        <v>41</v>
      </c>
      <c r="C419" s="18" t="s">
        <v>42</v>
      </c>
      <c r="D419" s="19">
        <v>26102645</v>
      </c>
      <c r="E419" s="19">
        <v>361801</v>
      </c>
      <c r="F419" s="19">
        <v>0</v>
      </c>
      <c r="G419" s="19">
        <v>0</v>
      </c>
      <c r="H419" s="19">
        <v>0</v>
      </c>
      <c r="I419" s="19">
        <f t="shared" si="49"/>
        <v>0</v>
      </c>
      <c r="J419" s="19">
        <f t="shared" si="50"/>
        <v>361801</v>
      </c>
      <c r="K419" s="40">
        <f t="shared" si="51"/>
        <v>1</v>
      </c>
      <c r="L419" s="40">
        <f t="shared" si="52"/>
        <v>-1</v>
      </c>
      <c r="M419" s="40">
        <f t="shared" si="53"/>
        <v>-1</v>
      </c>
    </row>
    <row r="420" spans="1:13" x14ac:dyDescent="0.2">
      <c r="A420" s="18"/>
      <c r="B420" s="51" t="s">
        <v>53</v>
      </c>
      <c r="C420" s="18" t="s">
        <v>54</v>
      </c>
      <c r="D420" s="19">
        <v>0</v>
      </c>
      <c r="E420" s="19">
        <v>0</v>
      </c>
      <c r="F420" s="19">
        <v>0</v>
      </c>
      <c r="G420" s="19">
        <v>0</v>
      </c>
      <c r="H420" s="19">
        <v>0</v>
      </c>
      <c r="I420" s="19">
        <f t="shared" si="49"/>
        <v>0</v>
      </c>
      <c r="J420" s="19">
        <f t="shared" si="50"/>
        <v>0</v>
      </c>
      <c r="K420" s="40" t="str">
        <f t="shared" si="51"/>
        <v>NA</v>
      </c>
      <c r="L420" s="40" t="str">
        <f t="shared" si="52"/>
        <v>NA</v>
      </c>
      <c r="M420" s="40" t="str">
        <f t="shared" si="53"/>
        <v>NA</v>
      </c>
    </row>
    <row r="421" spans="1:13" x14ac:dyDescent="0.2">
      <c r="A421" s="18"/>
      <c r="B421" s="51" t="s">
        <v>59</v>
      </c>
      <c r="C421" s="18" t="s">
        <v>60</v>
      </c>
      <c r="D421" s="19">
        <v>1293950</v>
      </c>
      <c r="E421" s="19">
        <v>1293950</v>
      </c>
      <c r="F421" s="19">
        <v>0</v>
      </c>
      <c r="G421" s="19">
        <v>0</v>
      </c>
      <c r="H421" s="19">
        <v>0</v>
      </c>
      <c r="I421" s="19">
        <f t="shared" si="49"/>
        <v>0</v>
      </c>
      <c r="J421" s="19">
        <f t="shared" si="50"/>
        <v>1293950</v>
      </c>
      <c r="K421" s="40">
        <f t="shared" si="51"/>
        <v>1</v>
      </c>
      <c r="L421" s="40">
        <f t="shared" si="52"/>
        <v>-1</v>
      </c>
      <c r="M421" s="40">
        <f t="shared" si="53"/>
        <v>-1</v>
      </c>
    </row>
    <row r="422" spans="1:13" x14ac:dyDescent="0.2">
      <c r="A422" s="18"/>
      <c r="B422" s="51" t="s">
        <v>222</v>
      </c>
      <c r="C422" s="18" t="s">
        <v>223</v>
      </c>
      <c r="D422" s="19">
        <v>6709293</v>
      </c>
      <c r="E422" s="19">
        <v>7206318</v>
      </c>
      <c r="F422" s="19">
        <v>0</v>
      </c>
      <c r="G422" s="19">
        <v>0</v>
      </c>
      <c r="H422" s="19">
        <v>0</v>
      </c>
      <c r="I422" s="19">
        <f t="shared" si="49"/>
        <v>0</v>
      </c>
      <c r="J422" s="19">
        <f t="shared" si="50"/>
        <v>7206318</v>
      </c>
      <c r="K422" s="40">
        <f t="shared" si="51"/>
        <v>1</v>
      </c>
      <c r="L422" s="40">
        <f t="shared" si="52"/>
        <v>-1</v>
      </c>
      <c r="M422" s="40">
        <f t="shared" si="53"/>
        <v>-1</v>
      </c>
    </row>
    <row r="423" spans="1:13" x14ac:dyDescent="0.2">
      <c r="A423" s="18"/>
      <c r="B423" s="51" t="s">
        <v>224</v>
      </c>
      <c r="C423" s="18" t="s">
        <v>225</v>
      </c>
      <c r="D423" s="19">
        <v>0</v>
      </c>
      <c r="E423" s="19">
        <v>0</v>
      </c>
      <c r="F423" s="19">
        <v>0</v>
      </c>
      <c r="G423" s="19">
        <v>0</v>
      </c>
      <c r="H423" s="19">
        <v>0</v>
      </c>
      <c r="I423" s="19">
        <f t="shared" si="49"/>
        <v>0</v>
      </c>
      <c r="J423" s="19">
        <f t="shared" si="50"/>
        <v>0</v>
      </c>
      <c r="K423" s="40" t="str">
        <f t="shared" si="51"/>
        <v>NA</v>
      </c>
      <c r="L423" s="40" t="str">
        <f t="shared" si="52"/>
        <v>NA</v>
      </c>
      <c r="M423" s="40" t="str">
        <f t="shared" si="53"/>
        <v>NA</v>
      </c>
    </row>
    <row r="424" spans="1:13" x14ac:dyDescent="0.2">
      <c r="A424" s="18"/>
      <c r="B424" s="51" t="s">
        <v>67</v>
      </c>
      <c r="C424" s="18" t="s">
        <v>68</v>
      </c>
      <c r="D424" s="19">
        <v>0</v>
      </c>
      <c r="E424" s="19">
        <v>0</v>
      </c>
      <c r="F424" s="19">
        <v>0</v>
      </c>
      <c r="G424" s="19">
        <v>0</v>
      </c>
      <c r="H424" s="19">
        <v>0</v>
      </c>
      <c r="I424" s="19">
        <f t="shared" si="49"/>
        <v>0</v>
      </c>
      <c r="J424" s="19">
        <f t="shared" si="50"/>
        <v>0</v>
      </c>
      <c r="K424" s="40" t="str">
        <f t="shared" si="51"/>
        <v>NA</v>
      </c>
      <c r="L424" s="40" t="str">
        <f t="shared" si="52"/>
        <v>NA</v>
      </c>
      <c r="M424" s="40" t="str">
        <f t="shared" si="53"/>
        <v>NA</v>
      </c>
    </row>
    <row r="425" spans="1:13" x14ac:dyDescent="0.2">
      <c r="A425" s="49" t="s">
        <v>133</v>
      </c>
      <c r="B425" s="52"/>
      <c r="C425" s="49"/>
      <c r="D425" s="24">
        <v>52933840</v>
      </c>
      <c r="E425" s="24">
        <v>22094240</v>
      </c>
      <c r="F425" s="24">
        <v>0</v>
      </c>
      <c r="G425" s="24">
        <v>3567238.5100000007</v>
      </c>
      <c r="H425" s="24">
        <v>0</v>
      </c>
      <c r="I425" s="24">
        <f t="shared" si="49"/>
        <v>3567238.5100000007</v>
      </c>
      <c r="J425" s="24">
        <f t="shared" si="50"/>
        <v>18527001.489999998</v>
      </c>
      <c r="K425" s="44">
        <f t="shared" si="51"/>
        <v>0.8385444120277501</v>
      </c>
      <c r="L425" s="44">
        <f t="shared" si="52"/>
        <v>-1</v>
      </c>
      <c r="M425" s="44">
        <f t="shared" si="53"/>
        <v>-0.8385444120277501</v>
      </c>
    </row>
    <row r="426" spans="1:13" x14ac:dyDescent="0.2">
      <c r="A426" s="18" t="s">
        <v>190</v>
      </c>
      <c r="B426" s="51" t="s">
        <v>27</v>
      </c>
      <c r="C426" s="18" t="s">
        <v>28</v>
      </c>
      <c r="D426" s="19">
        <v>0</v>
      </c>
      <c r="E426" s="19">
        <v>0</v>
      </c>
      <c r="F426" s="19">
        <v>303.69</v>
      </c>
      <c r="G426" s="19">
        <v>375318.5</v>
      </c>
      <c r="H426" s="19">
        <v>0</v>
      </c>
      <c r="I426" s="19">
        <f t="shared" si="49"/>
        <v>375318.5</v>
      </c>
      <c r="J426" s="19">
        <f t="shared" si="50"/>
        <v>-375318.5</v>
      </c>
      <c r="K426" s="40" t="str">
        <f t="shared" si="51"/>
        <v>NA</v>
      </c>
      <c r="L426" s="40" t="str">
        <f t="shared" si="52"/>
        <v>NA</v>
      </c>
      <c r="M426" s="40" t="str">
        <f t="shared" si="53"/>
        <v>NA</v>
      </c>
    </row>
    <row r="427" spans="1:13" x14ac:dyDescent="0.2">
      <c r="A427" s="18"/>
      <c r="B427" s="51" t="s">
        <v>29</v>
      </c>
      <c r="C427" s="18" t="s">
        <v>30</v>
      </c>
      <c r="D427" s="19">
        <v>125000</v>
      </c>
      <c r="E427" s="19">
        <v>0</v>
      </c>
      <c r="F427" s="19">
        <v>0</v>
      </c>
      <c r="G427" s="19">
        <v>-225</v>
      </c>
      <c r="H427" s="19">
        <v>0</v>
      </c>
      <c r="I427" s="19">
        <f t="shared" si="49"/>
        <v>-225</v>
      </c>
      <c r="J427" s="19">
        <f t="shared" si="50"/>
        <v>225</v>
      </c>
      <c r="K427" s="40" t="str">
        <f t="shared" si="51"/>
        <v>NA</v>
      </c>
      <c r="L427" s="40" t="str">
        <f t="shared" si="52"/>
        <v>NA</v>
      </c>
      <c r="M427" s="40" t="str">
        <f t="shared" si="53"/>
        <v>NA</v>
      </c>
    </row>
    <row r="428" spans="1:13" x14ac:dyDescent="0.2">
      <c r="A428" s="18"/>
      <c r="B428" s="51" t="s">
        <v>33</v>
      </c>
      <c r="C428" s="18" t="s">
        <v>34</v>
      </c>
      <c r="F428" s="19">
        <v>0</v>
      </c>
      <c r="G428" s="19">
        <v>0</v>
      </c>
      <c r="H428" s="19">
        <v>0</v>
      </c>
      <c r="I428" s="19">
        <f t="shared" si="49"/>
        <v>0</v>
      </c>
      <c r="J428" s="19">
        <f t="shared" si="50"/>
        <v>0</v>
      </c>
      <c r="K428" s="40" t="str">
        <f t="shared" si="51"/>
        <v>NA</v>
      </c>
      <c r="L428" s="40" t="str">
        <f t="shared" si="52"/>
        <v>NA</v>
      </c>
      <c r="M428" s="40" t="str">
        <f t="shared" si="53"/>
        <v>NA</v>
      </c>
    </row>
    <row r="429" spans="1:13" x14ac:dyDescent="0.2">
      <c r="A429" s="18"/>
      <c r="B429" s="51" t="s">
        <v>39</v>
      </c>
      <c r="C429" s="18" t="s">
        <v>40</v>
      </c>
      <c r="D429" s="19">
        <v>3313</v>
      </c>
      <c r="E429" s="19">
        <v>3313</v>
      </c>
      <c r="F429" s="19">
        <v>10.56</v>
      </c>
      <c r="G429" s="19">
        <v>12271.17</v>
      </c>
      <c r="H429" s="19">
        <v>0</v>
      </c>
      <c r="I429" s="19">
        <f t="shared" si="49"/>
        <v>12271.17</v>
      </c>
      <c r="J429" s="19">
        <f t="shared" si="50"/>
        <v>-8958.17</v>
      </c>
      <c r="K429" s="40">
        <f t="shared" si="51"/>
        <v>-2.7039450648958647</v>
      </c>
      <c r="L429" s="40">
        <f t="shared" si="52"/>
        <v>-0.99681255659523094</v>
      </c>
      <c r="M429" s="40">
        <f t="shared" si="53"/>
        <v>2.7039450648958647</v>
      </c>
    </row>
    <row r="430" spans="1:13" x14ac:dyDescent="0.2">
      <c r="A430" s="18"/>
      <c r="B430" s="51" t="s">
        <v>41</v>
      </c>
      <c r="C430" s="18" t="s">
        <v>42</v>
      </c>
      <c r="D430" s="19">
        <v>-5000</v>
      </c>
      <c r="E430" s="19">
        <v>519000</v>
      </c>
      <c r="F430" s="19">
        <v>40046</v>
      </c>
      <c r="G430" s="19">
        <v>552500.52999999991</v>
      </c>
      <c r="H430" s="19">
        <v>4343</v>
      </c>
      <c r="I430" s="19">
        <f t="shared" si="49"/>
        <v>556843.52999999991</v>
      </c>
      <c r="J430" s="19">
        <f t="shared" si="50"/>
        <v>-37843.529999999912</v>
      </c>
      <c r="K430" s="40">
        <f t="shared" si="51"/>
        <v>-7.2916242774566306E-2</v>
      </c>
      <c r="L430" s="40">
        <f t="shared" si="52"/>
        <v>-0.9228400770712909</v>
      </c>
      <c r="M430" s="40">
        <f t="shared" si="53"/>
        <v>6.4548227360308116E-2</v>
      </c>
    </row>
    <row r="431" spans="1:13" x14ac:dyDescent="0.2">
      <c r="A431" s="18"/>
      <c r="B431" s="51" t="s">
        <v>499</v>
      </c>
      <c r="C431" s="18" t="s">
        <v>500</v>
      </c>
      <c r="D431" s="19">
        <v>0</v>
      </c>
      <c r="E431" s="19">
        <v>0</v>
      </c>
      <c r="F431" s="19">
        <v>0</v>
      </c>
      <c r="G431" s="19">
        <v>0</v>
      </c>
      <c r="H431" s="19">
        <v>0</v>
      </c>
      <c r="I431" s="19">
        <f t="shared" si="49"/>
        <v>0</v>
      </c>
      <c r="J431" s="19">
        <f t="shared" si="50"/>
        <v>0</v>
      </c>
      <c r="K431" s="40" t="str">
        <f t="shared" si="51"/>
        <v>NA</v>
      </c>
      <c r="L431" s="40" t="str">
        <f t="shared" si="52"/>
        <v>NA</v>
      </c>
      <c r="M431" s="40" t="str">
        <f t="shared" si="53"/>
        <v>NA</v>
      </c>
    </row>
    <row r="432" spans="1:13" x14ac:dyDescent="0.2">
      <c r="A432" s="18"/>
      <c r="B432" s="51" t="s">
        <v>394</v>
      </c>
      <c r="C432" s="18" t="s">
        <v>395</v>
      </c>
      <c r="D432" s="19">
        <v>400000</v>
      </c>
      <c r="E432" s="19">
        <v>6740</v>
      </c>
      <c r="F432" s="19">
        <v>0</v>
      </c>
      <c r="G432" s="19">
        <v>2260</v>
      </c>
      <c r="H432" s="19">
        <v>4480</v>
      </c>
      <c r="I432" s="19">
        <f t="shared" si="49"/>
        <v>6740</v>
      </c>
      <c r="J432" s="19">
        <f t="shared" si="50"/>
        <v>0</v>
      </c>
      <c r="K432" s="40">
        <f t="shared" si="51"/>
        <v>0</v>
      </c>
      <c r="L432" s="40">
        <f t="shared" si="52"/>
        <v>-1</v>
      </c>
      <c r="M432" s="40">
        <f t="shared" si="53"/>
        <v>-0.66468842729970323</v>
      </c>
    </row>
    <row r="433" spans="1:13" x14ac:dyDescent="0.2">
      <c r="A433" s="18"/>
      <c r="B433" s="51" t="s">
        <v>396</v>
      </c>
      <c r="C433" s="18" t="s">
        <v>397</v>
      </c>
      <c r="D433" s="19">
        <v>70000</v>
      </c>
      <c r="E433" s="19">
        <v>45430.05</v>
      </c>
      <c r="F433" s="19">
        <v>0</v>
      </c>
      <c r="G433" s="19">
        <v>43657.05</v>
      </c>
      <c r="H433" s="19">
        <v>0</v>
      </c>
      <c r="I433" s="19">
        <f t="shared" ref="I433:I470" si="54">SUM(G433:H433)</f>
        <v>43657.05</v>
      </c>
      <c r="J433" s="19">
        <f t="shared" ref="J433:J470" si="55">E433-I433</f>
        <v>1773</v>
      </c>
      <c r="K433" s="40">
        <f t="shared" ref="K433:K470" si="56">IF(E433=0,"NA",J433/E433)</f>
        <v>3.9027031667365542E-2</v>
      </c>
      <c r="L433" s="40">
        <f t="shared" ref="L433:L470" si="57">IF(E433=0,"NA",(  ( F433 - (E433/$L$6)) / (E433/$L$6)))</f>
        <v>-1</v>
      </c>
      <c r="M433" s="40">
        <f t="shared" ref="M433:M470" si="58">IF(E433=0,"NA",(  ( G433 - ($M$6*(E433/12))) / ($M$6*(E433/12))))</f>
        <v>-3.9027031667365542E-2</v>
      </c>
    </row>
    <row r="434" spans="1:13" x14ac:dyDescent="0.2">
      <c r="A434" s="18"/>
      <c r="B434" s="51" t="s">
        <v>324</v>
      </c>
      <c r="C434" s="18" t="s">
        <v>342</v>
      </c>
      <c r="D434" s="19">
        <v>45000</v>
      </c>
      <c r="E434" s="19">
        <v>19128.2</v>
      </c>
      <c r="F434" s="19">
        <v>0</v>
      </c>
      <c r="G434" s="19">
        <v>24058.2</v>
      </c>
      <c r="H434" s="19">
        <v>9420</v>
      </c>
      <c r="I434" s="19">
        <f t="shared" si="54"/>
        <v>33478.199999999997</v>
      </c>
      <c r="J434" s="19">
        <f t="shared" si="55"/>
        <v>-14349.999999999996</v>
      </c>
      <c r="K434" s="40">
        <f t="shared" si="56"/>
        <v>-0.75020127351240551</v>
      </c>
      <c r="L434" s="40">
        <f t="shared" si="57"/>
        <v>-1</v>
      </c>
      <c r="M434" s="40">
        <f t="shared" si="58"/>
        <v>0.25773465354816449</v>
      </c>
    </row>
    <row r="435" spans="1:13" x14ac:dyDescent="0.2">
      <c r="A435" s="18"/>
      <c r="B435" s="51" t="s">
        <v>325</v>
      </c>
      <c r="C435" s="18" t="s">
        <v>326</v>
      </c>
      <c r="D435" s="19">
        <v>20000</v>
      </c>
      <c r="E435" s="19">
        <v>14100</v>
      </c>
      <c r="F435" s="19">
        <v>2842.22</v>
      </c>
      <c r="G435" s="19">
        <v>14206.41</v>
      </c>
      <c r="H435" s="19">
        <v>0</v>
      </c>
      <c r="I435" s="19">
        <f t="shared" si="54"/>
        <v>14206.41</v>
      </c>
      <c r="J435" s="19">
        <f t="shared" si="55"/>
        <v>-106.40999999999985</v>
      </c>
      <c r="K435" s="40">
        <f t="shared" si="56"/>
        <v>-7.5468085106382872E-3</v>
      </c>
      <c r="L435" s="40">
        <f t="shared" si="57"/>
        <v>-0.79842411347517739</v>
      </c>
      <c r="M435" s="40">
        <f t="shared" si="58"/>
        <v>7.5468085106382872E-3</v>
      </c>
    </row>
    <row r="436" spans="1:13" x14ac:dyDescent="0.2">
      <c r="A436" s="18"/>
      <c r="B436" s="51" t="s">
        <v>327</v>
      </c>
      <c r="C436" s="18" t="s">
        <v>328</v>
      </c>
      <c r="D436" s="19">
        <v>40000</v>
      </c>
      <c r="E436" s="19">
        <v>172000</v>
      </c>
      <c r="F436" s="19">
        <v>1492.88</v>
      </c>
      <c r="G436" s="19">
        <v>168270.36</v>
      </c>
      <c r="H436" s="19">
        <v>0</v>
      </c>
      <c r="I436" s="19">
        <f t="shared" si="54"/>
        <v>168270.36</v>
      </c>
      <c r="J436" s="19">
        <f t="shared" si="55"/>
        <v>3729.640000000014</v>
      </c>
      <c r="K436" s="40">
        <f t="shared" si="56"/>
        <v>2.1683953488372175E-2</v>
      </c>
      <c r="L436" s="40">
        <f t="shared" si="57"/>
        <v>-0.99132046511627903</v>
      </c>
      <c r="M436" s="40">
        <f t="shared" si="58"/>
        <v>-2.1683953488372175E-2</v>
      </c>
    </row>
    <row r="437" spans="1:13" x14ac:dyDescent="0.2">
      <c r="A437" s="18"/>
      <c r="B437" s="51" t="s">
        <v>93</v>
      </c>
      <c r="C437" s="18" t="s">
        <v>94</v>
      </c>
      <c r="D437" s="19">
        <v>0</v>
      </c>
      <c r="E437" s="19">
        <v>0</v>
      </c>
      <c r="F437" s="19">
        <v>0</v>
      </c>
      <c r="G437" s="19">
        <v>0</v>
      </c>
      <c r="H437" s="19">
        <v>0</v>
      </c>
      <c r="I437" s="19">
        <f t="shared" si="54"/>
        <v>0</v>
      </c>
      <c r="J437" s="19">
        <f t="shared" si="55"/>
        <v>0</v>
      </c>
      <c r="K437" s="40" t="str">
        <f t="shared" si="56"/>
        <v>NA</v>
      </c>
      <c r="L437" s="40" t="str">
        <f t="shared" si="57"/>
        <v>NA</v>
      </c>
      <c r="M437" s="40" t="str">
        <f t="shared" si="58"/>
        <v>NA</v>
      </c>
    </row>
    <row r="438" spans="1:13" x14ac:dyDescent="0.2">
      <c r="A438" s="18"/>
      <c r="B438" s="51" t="s">
        <v>434</v>
      </c>
      <c r="C438" s="18" t="s">
        <v>435</v>
      </c>
      <c r="D438" s="19">
        <v>0</v>
      </c>
      <c r="E438" s="19">
        <v>5000</v>
      </c>
      <c r="F438" s="19">
        <v>4890</v>
      </c>
      <c r="G438" s="19">
        <v>4890</v>
      </c>
      <c r="H438" s="19">
        <v>0</v>
      </c>
      <c r="I438" s="19">
        <f t="shared" si="54"/>
        <v>4890</v>
      </c>
      <c r="J438" s="19">
        <f t="shared" si="55"/>
        <v>110</v>
      </c>
      <c r="K438" s="40">
        <f t="shared" si="56"/>
        <v>2.1999999999999999E-2</v>
      </c>
      <c r="L438" s="40">
        <f t="shared" si="57"/>
        <v>-2.1999999999999999E-2</v>
      </c>
      <c r="M438" s="40">
        <f t="shared" si="58"/>
        <v>-2.1999999999999999E-2</v>
      </c>
    </row>
    <row r="439" spans="1:13" x14ac:dyDescent="0.2">
      <c r="A439" s="18"/>
      <c r="B439" s="51" t="s">
        <v>49</v>
      </c>
      <c r="C439" s="18" t="s">
        <v>50</v>
      </c>
      <c r="D439" s="19">
        <v>8000</v>
      </c>
      <c r="E439" s="19">
        <v>10059.75</v>
      </c>
      <c r="F439" s="19">
        <v>1554.37</v>
      </c>
      <c r="G439" s="19">
        <v>10646.66</v>
      </c>
      <c r="H439" s="19">
        <v>1351.84</v>
      </c>
      <c r="I439" s="19">
        <f t="shared" si="54"/>
        <v>11998.5</v>
      </c>
      <c r="J439" s="19">
        <f t="shared" si="55"/>
        <v>-1938.75</v>
      </c>
      <c r="K439" s="40">
        <f t="shared" si="56"/>
        <v>-0.19272347722358907</v>
      </c>
      <c r="L439" s="40">
        <f t="shared" si="57"/>
        <v>-0.8454862198364772</v>
      </c>
      <c r="M439" s="40">
        <f t="shared" si="58"/>
        <v>5.8342404135291619E-2</v>
      </c>
    </row>
    <row r="440" spans="1:13" x14ac:dyDescent="0.2">
      <c r="A440" s="18"/>
      <c r="B440" s="51" t="s">
        <v>329</v>
      </c>
      <c r="C440" s="18" t="s">
        <v>343</v>
      </c>
      <c r="D440" s="19">
        <v>30000</v>
      </c>
      <c r="E440" s="19">
        <v>50000</v>
      </c>
      <c r="F440" s="19">
        <v>21279.040000000001</v>
      </c>
      <c r="G440" s="19">
        <v>47523.5</v>
      </c>
      <c r="H440" s="19">
        <v>56.28</v>
      </c>
      <c r="I440" s="19">
        <f t="shared" si="54"/>
        <v>47579.78</v>
      </c>
      <c r="J440" s="19">
        <f t="shared" si="55"/>
        <v>2420.2200000000012</v>
      </c>
      <c r="K440" s="40">
        <f t="shared" si="56"/>
        <v>4.8404400000000021E-2</v>
      </c>
      <c r="L440" s="40">
        <f t="shared" si="57"/>
        <v>-0.57441920000000002</v>
      </c>
      <c r="M440" s="40">
        <f t="shared" si="58"/>
        <v>-4.9529999999999998E-2</v>
      </c>
    </row>
    <row r="441" spans="1:13" x14ac:dyDescent="0.2">
      <c r="A441" s="18"/>
      <c r="B441" s="51" t="s">
        <v>330</v>
      </c>
      <c r="C441" s="18" t="s">
        <v>344</v>
      </c>
      <c r="D441" s="19">
        <v>30000</v>
      </c>
      <c r="E441" s="19">
        <v>69500</v>
      </c>
      <c r="F441" s="19">
        <v>11877.19</v>
      </c>
      <c r="G441" s="19">
        <v>60972.95</v>
      </c>
      <c r="H441" s="19">
        <v>1175.73</v>
      </c>
      <c r="I441" s="19">
        <f t="shared" si="54"/>
        <v>62148.68</v>
      </c>
      <c r="J441" s="19">
        <f t="shared" si="55"/>
        <v>7351.32</v>
      </c>
      <c r="K441" s="40">
        <f t="shared" si="56"/>
        <v>0.10577438848920863</v>
      </c>
      <c r="L441" s="40">
        <f t="shared" si="57"/>
        <v>-0.82910517985611509</v>
      </c>
      <c r="M441" s="40">
        <f t="shared" si="58"/>
        <v>-0.12269136690647486</v>
      </c>
    </row>
    <row r="442" spans="1:13" x14ac:dyDescent="0.2">
      <c r="A442" s="18"/>
      <c r="B442" s="51" t="s">
        <v>53</v>
      </c>
      <c r="C442" s="18" t="s">
        <v>54</v>
      </c>
      <c r="D442" s="19">
        <v>5000</v>
      </c>
      <c r="E442" s="19">
        <v>10750</v>
      </c>
      <c r="F442" s="19">
        <v>808</v>
      </c>
      <c r="G442" s="19">
        <v>11169.099999999999</v>
      </c>
      <c r="H442" s="19">
        <v>5190.41</v>
      </c>
      <c r="I442" s="19">
        <f t="shared" si="54"/>
        <v>16359.509999999998</v>
      </c>
      <c r="J442" s="19">
        <f t="shared" si="55"/>
        <v>-5609.5099999999984</v>
      </c>
      <c r="K442" s="40">
        <f t="shared" si="56"/>
        <v>-0.5218148837209301</v>
      </c>
      <c r="L442" s="40">
        <f t="shared" si="57"/>
        <v>-0.9248372093023256</v>
      </c>
      <c r="M442" s="40">
        <f t="shared" si="58"/>
        <v>3.8986046511627771E-2</v>
      </c>
    </row>
    <row r="443" spans="1:13" x14ac:dyDescent="0.2">
      <c r="A443" s="18"/>
      <c r="B443" s="51" t="s">
        <v>331</v>
      </c>
      <c r="C443" s="18" t="s">
        <v>345</v>
      </c>
      <c r="D443" s="19">
        <v>50000</v>
      </c>
      <c r="E443" s="19">
        <v>31000</v>
      </c>
      <c r="F443" s="19">
        <v>561.81999999999994</v>
      </c>
      <c r="G443" s="19">
        <v>55425.39</v>
      </c>
      <c r="H443" s="19">
        <v>1081.56</v>
      </c>
      <c r="I443" s="19">
        <f t="shared" si="54"/>
        <v>56506.95</v>
      </c>
      <c r="J443" s="19">
        <f t="shared" si="55"/>
        <v>-25506.949999999997</v>
      </c>
      <c r="K443" s="40">
        <f t="shared" si="56"/>
        <v>-0.82280483870967736</v>
      </c>
      <c r="L443" s="40">
        <f t="shared" si="57"/>
        <v>-0.98187677419354835</v>
      </c>
      <c r="M443" s="40">
        <f t="shared" si="58"/>
        <v>0.78791580645161285</v>
      </c>
    </row>
    <row r="444" spans="1:13" x14ac:dyDescent="0.2">
      <c r="A444" s="18"/>
      <c r="B444" s="51" t="s">
        <v>332</v>
      </c>
      <c r="C444" s="18" t="s">
        <v>346</v>
      </c>
      <c r="D444" s="19">
        <v>320000</v>
      </c>
      <c r="E444" s="19">
        <v>390000</v>
      </c>
      <c r="F444" s="19">
        <v>12945.91</v>
      </c>
      <c r="G444" s="19">
        <v>291210.37999999995</v>
      </c>
      <c r="H444" s="19">
        <v>124670.07999999999</v>
      </c>
      <c r="I444" s="19">
        <f t="shared" si="54"/>
        <v>415880.45999999996</v>
      </c>
      <c r="J444" s="19">
        <f t="shared" si="55"/>
        <v>-25880.459999999963</v>
      </c>
      <c r="K444" s="40">
        <f t="shared" si="56"/>
        <v>-6.6360153846153749E-2</v>
      </c>
      <c r="L444" s="40">
        <f t="shared" si="57"/>
        <v>-0.96680535897435904</v>
      </c>
      <c r="M444" s="40">
        <f t="shared" si="58"/>
        <v>-0.25330671794871806</v>
      </c>
    </row>
    <row r="445" spans="1:13" x14ac:dyDescent="0.2">
      <c r="A445" s="18"/>
      <c r="B445" s="51" t="s">
        <v>333</v>
      </c>
      <c r="C445" s="18" t="s">
        <v>347</v>
      </c>
      <c r="D445" s="19">
        <v>170000</v>
      </c>
      <c r="E445" s="19">
        <v>303000</v>
      </c>
      <c r="F445" s="19">
        <v>53983.3</v>
      </c>
      <c r="G445" s="19">
        <v>288616.01</v>
      </c>
      <c r="H445" s="19">
        <v>145562.22</v>
      </c>
      <c r="I445" s="19">
        <f t="shared" si="54"/>
        <v>434178.23</v>
      </c>
      <c r="J445" s="19">
        <f t="shared" si="55"/>
        <v>-131178.22999999998</v>
      </c>
      <c r="K445" s="40">
        <f t="shared" si="56"/>
        <v>-0.43293145214521445</v>
      </c>
      <c r="L445" s="40">
        <f t="shared" si="57"/>
        <v>-0.82183729372937298</v>
      </c>
      <c r="M445" s="40">
        <f t="shared" si="58"/>
        <v>-4.7471914191419114E-2</v>
      </c>
    </row>
    <row r="446" spans="1:13" x14ac:dyDescent="0.2">
      <c r="A446" s="18"/>
      <c r="B446" s="51" t="s">
        <v>67</v>
      </c>
      <c r="C446" s="18" t="s">
        <v>68</v>
      </c>
      <c r="D446" s="19">
        <v>175000</v>
      </c>
      <c r="E446" s="19">
        <v>65250</v>
      </c>
      <c r="F446" s="19">
        <v>0</v>
      </c>
      <c r="G446" s="19">
        <v>79444</v>
      </c>
      <c r="H446" s="19">
        <v>22493.84</v>
      </c>
      <c r="I446" s="19">
        <f t="shared" si="54"/>
        <v>101937.84</v>
      </c>
      <c r="J446" s="19">
        <f t="shared" si="55"/>
        <v>-36687.839999999997</v>
      </c>
      <c r="K446" s="40">
        <f t="shared" si="56"/>
        <v>-0.56226574712643673</v>
      </c>
      <c r="L446" s="40">
        <f t="shared" si="57"/>
        <v>-1</v>
      </c>
      <c r="M446" s="40">
        <f t="shared" si="58"/>
        <v>0.21753256704980842</v>
      </c>
    </row>
    <row r="447" spans="1:13" x14ac:dyDescent="0.2">
      <c r="A447" s="18"/>
      <c r="B447" s="51" t="s">
        <v>71</v>
      </c>
      <c r="C447" s="18" t="s">
        <v>72</v>
      </c>
      <c r="D447" s="19">
        <v>60000</v>
      </c>
      <c r="E447" s="19">
        <v>55500</v>
      </c>
      <c r="F447" s="19">
        <v>1727</v>
      </c>
      <c r="G447" s="19">
        <v>54947.6</v>
      </c>
      <c r="H447" s="19">
        <v>1390.32</v>
      </c>
      <c r="I447" s="19">
        <f t="shared" si="54"/>
        <v>56337.919999999998</v>
      </c>
      <c r="J447" s="19">
        <f t="shared" si="55"/>
        <v>-837.91999999999825</v>
      </c>
      <c r="K447" s="40">
        <f t="shared" si="56"/>
        <v>-1.5097657657657627E-2</v>
      </c>
      <c r="L447" s="40">
        <f t="shared" si="57"/>
        <v>-0.96888288288288293</v>
      </c>
      <c r="M447" s="40">
        <f t="shared" si="58"/>
        <v>-9.9531531531531787E-3</v>
      </c>
    </row>
    <row r="448" spans="1:13" x14ac:dyDescent="0.2">
      <c r="A448" s="18"/>
      <c r="B448" s="51" t="s">
        <v>398</v>
      </c>
      <c r="C448" s="18" t="s">
        <v>399</v>
      </c>
      <c r="D448" s="19">
        <v>21000</v>
      </c>
      <c r="E448" s="19">
        <v>35542</v>
      </c>
      <c r="F448" s="19">
        <v>0</v>
      </c>
      <c r="G448" s="19">
        <v>32812.239999999998</v>
      </c>
      <c r="H448" s="19">
        <v>0</v>
      </c>
      <c r="I448" s="19">
        <f t="shared" si="54"/>
        <v>32812.239999999998</v>
      </c>
      <c r="J448" s="19">
        <f t="shared" si="55"/>
        <v>2729.760000000002</v>
      </c>
      <c r="K448" s="40">
        <f t="shared" si="56"/>
        <v>7.6803781441674698E-2</v>
      </c>
      <c r="L448" s="40">
        <f t="shared" si="57"/>
        <v>-1</v>
      </c>
      <c r="M448" s="40">
        <f t="shared" si="58"/>
        <v>-7.6803781441674698E-2</v>
      </c>
    </row>
    <row r="449" spans="1:13" x14ac:dyDescent="0.2">
      <c r="A449" s="18"/>
      <c r="B449" s="51" t="s">
        <v>73</v>
      </c>
      <c r="C449" s="18" t="s">
        <v>74</v>
      </c>
      <c r="D449" s="19">
        <v>0</v>
      </c>
      <c r="E449" s="19">
        <v>770</v>
      </c>
      <c r="F449" s="19">
        <v>770</v>
      </c>
      <c r="G449" s="19">
        <v>770</v>
      </c>
      <c r="H449" s="19">
        <v>0</v>
      </c>
      <c r="I449" s="19">
        <f t="shared" si="54"/>
        <v>770</v>
      </c>
      <c r="J449" s="19">
        <f t="shared" si="55"/>
        <v>0</v>
      </c>
      <c r="K449" s="40">
        <f t="shared" si="56"/>
        <v>0</v>
      </c>
      <c r="L449" s="40">
        <f t="shared" si="57"/>
        <v>0</v>
      </c>
      <c r="M449" s="40">
        <f t="shared" si="58"/>
        <v>0</v>
      </c>
    </row>
    <row r="450" spans="1:13" x14ac:dyDescent="0.2">
      <c r="A450" s="49" t="s">
        <v>191</v>
      </c>
      <c r="B450" s="52"/>
      <c r="C450" s="49"/>
      <c r="D450" s="24">
        <v>1567313</v>
      </c>
      <c r="E450" s="24">
        <v>1806083</v>
      </c>
      <c r="F450" s="24">
        <v>155091.98000000004</v>
      </c>
      <c r="G450" s="24">
        <v>2130745.0499999998</v>
      </c>
      <c r="H450" s="24">
        <v>321215.28000000003</v>
      </c>
      <c r="I450" s="24">
        <f t="shared" si="54"/>
        <v>2451960.33</v>
      </c>
      <c r="J450" s="24">
        <f t="shared" si="55"/>
        <v>-645877.33000000007</v>
      </c>
      <c r="K450" s="44">
        <f t="shared" si="56"/>
        <v>-0.35761220829828977</v>
      </c>
      <c r="L450" s="44">
        <f t="shared" si="57"/>
        <v>-0.91412798858081279</v>
      </c>
      <c r="M450" s="44">
        <f t="shared" si="58"/>
        <v>0.17976031555581876</v>
      </c>
    </row>
    <row r="451" spans="1:13" x14ac:dyDescent="0.2">
      <c r="A451" s="18" t="s">
        <v>400</v>
      </c>
      <c r="B451" s="51" t="s">
        <v>41</v>
      </c>
      <c r="C451" s="18" t="s">
        <v>42</v>
      </c>
      <c r="D451" s="19">
        <v>0</v>
      </c>
      <c r="E451" s="19">
        <v>0</v>
      </c>
      <c r="F451" s="19">
        <v>0</v>
      </c>
      <c r="G451" s="19">
        <v>0</v>
      </c>
      <c r="H451" s="19">
        <v>0</v>
      </c>
      <c r="I451" s="19">
        <f t="shared" si="54"/>
        <v>0</v>
      </c>
      <c r="J451" s="19">
        <f t="shared" si="55"/>
        <v>0</v>
      </c>
      <c r="K451" s="40" t="str">
        <f t="shared" si="56"/>
        <v>NA</v>
      </c>
      <c r="L451" s="40" t="str">
        <f t="shared" si="57"/>
        <v>NA</v>
      </c>
      <c r="M451" s="40" t="str">
        <f t="shared" si="58"/>
        <v>NA</v>
      </c>
    </row>
    <row r="452" spans="1:13" x14ac:dyDescent="0.2">
      <c r="A452" s="18"/>
      <c r="B452" s="51" t="s">
        <v>45</v>
      </c>
      <c r="C452" s="18" t="s">
        <v>46</v>
      </c>
      <c r="D452" s="19">
        <v>0</v>
      </c>
      <c r="E452" s="19">
        <v>0</v>
      </c>
      <c r="F452" s="19">
        <v>0</v>
      </c>
      <c r="G452" s="19">
        <v>0</v>
      </c>
      <c r="H452" s="19">
        <v>0</v>
      </c>
      <c r="I452" s="19">
        <f t="shared" si="54"/>
        <v>0</v>
      </c>
      <c r="J452" s="19">
        <f t="shared" si="55"/>
        <v>0</v>
      </c>
      <c r="K452" s="40" t="str">
        <f t="shared" si="56"/>
        <v>NA</v>
      </c>
      <c r="L452" s="40" t="str">
        <f t="shared" si="57"/>
        <v>NA</v>
      </c>
      <c r="M452" s="40" t="str">
        <f t="shared" si="58"/>
        <v>NA</v>
      </c>
    </row>
    <row r="453" spans="1:13" x14ac:dyDescent="0.2">
      <c r="A453" s="18"/>
      <c r="B453" s="51" t="s">
        <v>53</v>
      </c>
      <c r="C453" s="18" t="s">
        <v>54</v>
      </c>
      <c r="D453" s="19">
        <v>0</v>
      </c>
      <c r="E453" s="19">
        <v>0</v>
      </c>
      <c r="F453" s="19">
        <v>0</v>
      </c>
      <c r="G453" s="19">
        <v>0</v>
      </c>
      <c r="H453" s="19">
        <v>0</v>
      </c>
      <c r="I453" s="19">
        <f t="shared" si="54"/>
        <v>0</v>
      </c>
      <c r="J453" s="19">
        <f t="shared" si="55"/>
        <v>0</v>
      </c>
      <c r="K453" s="40" t="str">
        <f t="shared" si="56"/>
        <v>NA</v>
      </c>
      <c r="L453" s="40" t="str">
        <f t="shared" si="57"/>
        <v>NA</v>
      </c>
      <c r="M453" s="40" t="str">
        <f t="shared" si="58"/>
        <v>NA</v>
      </c>
    </row>
    <row r="454" spans="1:13" x14ac:dyDescent="0.2">
      <c r="A454" s="49" t="s">
        <v>401</v>
      </c>
      <c r="B454" s="52"/>
      <c r="C454" s="49"/>
      <c r="D454" s="24">
        <v>0</v>
      </c>
      <c r="E454" s="24">
        <v>0</v>
      </c>
      <c r="F454" s="24">
        <v>0</v>
      </c>
      <c r="G454" s="24">
        <v>0</v>
      </c>
      <c r="H454" s="24">
        <v>0</v>
      </c>
      <c r="I454" s="24">
        <f t="shared" si="54"/>
        <v>0</v>
      </c>
      <c r="J454" s="24">
        <f t="shared" si="55"/>
        <v>0</v>
      </c>
      <c r="K454" s="44" t="str">
        <f t="shared" si="56"/>
        <v>NA</v>
      </c>
      <c r="L454" s="44" t="str">
        <f t="shared" si="57"/>
        <v>NA</v>
      </c>
      <c r="M454" s="44" t="str">
        <f t="shared" si="58"/>
        <v>NA</v>
      </c>
    </row>
    <row r="455" spans="1:13" x14ac:dyDescent="0.2">
      <c r="A455" s="18" t="s">
        <v>192</v>
      </c>
      <c r="B455" s="51" t="s">
        <v>29</v>
      </c>
      <c r="C455" s="18" t="s">
        <v>30</v>
      </c>
      <c r="D455" s="19">
        <v>0</v>
      </c>
      <c r="E455" s="19">
        <v>0</v>
      </c>
      <c r="F455" s="19">
        <v>0</v>
      </c>
      <c r="G455" s="19">
        <v>51038.36</v>
      </c>
      <c r="H455" s="19">
        <v>0</v>
      </c>
      <c r="I455" s="19">
        <f t="shared" si="54"/>
        <v>51038.36</v>
      </c>
      <c r="J455" s="19">
        <f t="shared" si="55"/>
        <v>-51038.36</v>
      </c>
      <c r="K455" s="40" t="str">
        <f t="shared" si="56"/>
        <v>NA</v>
      </c>
      <c r="L455" s="40" t="str">
        <f t="shared" si="57"/>
        <v>NA</v>
      </c>
      <c r="M455" s="40" t="str">
        <f t="shared" si="58"/>
        <v>NA</v>
      </c>
    </row>
    <row r="456" spans="1:13" x14ac:dyDescent="0.2">
      <c r="A456" s="18"/>
      <c r="B456" s="51" t="s">
        <v>39</v>
      </c>
      <c r="C456" s="18" t="s">
        <v>40</v>
      </c>
      <c r="D456" s="19">
        <v>0</v>
      </c>
      <c r="E456" s="19">
        <v>0</v>
      </c>
      <c r="F456" s="19">
        <v>0</v>
      </c>
      <c r="G456" s="19">
        <v>0</v>
      </c>
      <c r="H456" s="19">
        <v>0</v>
      </c>
      <c r="I456" s="19">
        <f t="shared" si="54"/>
        <v>0</v>
      </c>
      <c r="J456" s="19">
        <f t="shared" si="55"/>
        <v>0</v>
      </c>
      <c r="K456" s="40" t="str">
        <f t="shared" si="56"/>
        <v>NA</v>
      </c>
      <c r="L456" s="40" t="str">
        <f t="shared" si="57"/>
        <v>NA</v>
      </c>
      <c r="M456" s="40" t="str">
        <f t="shared" si="58"/>
        <v>NA</v>
      </c>
    </row>
    <row r="457" spans="1:13" x14ac:dyDescent="0.2">
      <c r="A457" s="18"/>
      <c r="B457" s="51" t="s">
        <v>41</v>
      </c>
      <c r="C457" s="18" t="s">
        <v>42</v>
      </c>
      <c r="D457" s="19">
        <v>26102643</v>
      </c>
      <c r="E457" s="19">
        <v>0</v>
      </c>
      <c r="F457" s="19">
        <v>0</v>
      </c>
      <c r="G457" s="19">
        <v>10598.91</v>
      </c>
      <c r="H457" s="19">
        <v>0</v>
      </c>
      <c r="I457" s="19">
        <f t="shared" si="54"/>
        <v>10598.91</v>
      </c>
      <c r="J457" s="19">
        <f t="shared" si="55"/>
        <v>-10598.91</v>
      </c>
      <c r="K457" s="40" t="str">
        <f t="shared" si="56"/>
        <v>NA</v>
      </c>
      <c r="L457" s="40" t="str">
        <f t="shared" si="57"/>
        <v>NA</v>
      </c>
      <c r="M457" s="40" t="str">
        <f t="shared" si="58"/>
        <v>NA</v>
      </c>
    </row>
    <row r="458" spans="1:13" x14ac:dyDescent="0.2">
      <c r="A458" s="18"/>
      <c r="B458" s="51" t="s">
        <v>200</v>
      </c>
      <c r="C458" s="18" t="s">
        <v>201</v>
      </c>
      <c r="D458" s="19">
        <v>0</v>
      </c>
      <c r="E458" s="19">
        <v>0</v>
      </c>
      <c r="F458" s="19">
        <v>0</v>
      </c>
      <c r="G458" s="19">
        <v>0</v>
      </c>
      <c r="H458" s="19">
        <v>0</v>
      </c>
      <c r="I458" s="19">
        <f t="shared" si="54"/>
        <v>0</v>
      </c>
      <c r="J458" s="19">
        <f t="shared" si="55"/>
        <v>0</v>
      </c>
      <c r="K458" s="40" t="str">
        <f t="shared" si="56"/>
        <v>NA</v>
      </c>
      <c r="L458" s="40" t="str">
        <f t="shared" si="57"/>
        <v>NA</v>
      </c>
      <c r="M458" s="40" t="str">
        <f t="shared" si="58"/>
        <v>NA</v>
      </c>
    </row>
    <row r="459" spans="1:13" x14ac:dyDescent="0.2">
      <c r="A459" s="18"/>
      <c r="B459" s="51" t="s">
        <v>186</v>
      </c>
      <c r="C459" s="18" t="s">
        <v>187</v>
      </c>
      <c r="D459" s="19">
        <v>15000000</v>
      </c>
      <c r="E459" s="19">
        <v>15000000</v>
      </c>
      <c r="F459" s="19">
        <v>0</v>
      </c>
      <c r="G459" s="19">
        <v>0</v>
      </c>
      <c r="H459" s="19">
        <v>0</v>
      </c>
      <c r="I459" s="19">
        <f t="shared" si="54"/>
        <v>0</v>
      </c>
      <c r="J459" s="19">
        <f t="shared" si="55"/>
        <v>15000000</v>
      </c>
      <c r="K459" s="40">
        <f t="shared" si="56"/>
        <v>1</v>
      </c>
      <c r="L459" s="40">
        <f t="shared" si="57"/>
        <v>-1</v>
      </c>
      <c r="M459" s="40">
        <f t="shared" si="58"/>
        <v>-1</v>
      </c>
    </row>
    <row r="460" spans="1:13" x14ac:dyDescent="0.2">
      <c r="A460" s="18"/>
      <c r="B460" s="51" t="s">
        <v>67</v>
      </c>
      <c r="C460" s="18" t="s">
        <v>68</v>
      </c>
      <c r="D460" s="19">
        <v>0</v>
      </c>
      <c r="E460" s="19">
        <v>0</v>
      </c>
      <c r="F460" s="19">
        <v>0</v>
      </c>
      <c r="G460" s="19">
        <v>0</v>
      </c>
      <c r="H460" s="19">
        <v>0</v>
      </c>
      <c r="I460" s="19">
        <f t="shared" si="54"/>
        <v>0</v>
      </c>
      <c r="J460" s="19">
        <f t="shared" si="55"/>
        <v>0</v>
      </c>
      <c r="K460" s="40" t="str">
        <f t="shared" si="56"/>
        <v>NA</v>
      </c>
      <c r="L460" s="40" t="str">
        <f t="shared" si="57"/>
        <v>NA</v>
      </c>
      <c r="M460" s="40" t="str">
        <f t="shared" si="58"/>
        <v>NA</v>
      </c>
    </row>
    <row r="461" spans="1:13" x14ac:dyDescent="0.2">
      <c r="A461" s="18"/>
      <c r="B461" s="51" t="s">
        <v>69</v>
      </c>
      <c r="C461" s="18" t="s">
        <v>70</v>
      </c>
      <c r="D461" s="19">
        <v>0</v>
      </c>
      <c r="E461" s="19">
        <v>100000000</v>
      </c>
      <c r="F461" s="19">
        <v>0</v>
      </c>
      <c r="G461" s="19">
        <v>0</v>
      </c>
      <c r="H461" s="19">
        <v>0</v>
      </c>
      <c r="I461" s="19">
        <f t="shared" si="54"/>
        <v>0</v>
      </c>
      <c r="J461" s="19">
        <f t="shared" si="55"/>
        <v>100000000</v>
      </c>
      <c r="K461" s="40">
        <f t="shared" si="56"/>
        <v>1</v>
      </c>
      <c r="L461" s="40">
        <f t="shared" si="57"/>
        <v>-1</v>
      </c>
      <c r="M461" s="40">
        <f t="shared" si="58"/>
        <v>-1</v>
      </c>
    </row>
    <row r="462" spans="1:13" x14ac:dyDescent="0.2">
      <c r="A462" s="49" t="s">
        <v>193</v>
      </c>
      <c r="B462" s="52"/>
      <c r="C462" s="49"/>
      <c r="D462" s="24">
        <v>41102643</v>
      </c>
      <c r="E462" s="24">
        <v>115000000</v>
      </c>
      <c r="F462" s="24">
        <v>0</v>
      </c>
      <c r="G462" s="24">
        <v>61637.270000000004</v>
      </c>
      <c r="H462" s="24">
        <v>0</v>
      </c>
      <c r="I462" s="24">
        <f t="shared" si="54"/>
        <v>61637.270000000004</v>
      </c>
      <c r="J462" s="24">
        <f t="shared" si="55"/>
        <v>114938362.73</v>
      </c>
      <c r="K462" s="44">
        <f t="shared" si="56"/>
        <v>0.99946402373913046</v>
      </c>
      <c r="L462" s="44">
        <f t="shared" si="57"/>
        <v>-1</v>
      </c>
      <c r="M462" s="44">
        <f t="shared" si="58"/>
        <v>-0.99946402373913046</v>
      </c>
    </row>
    <row r="463" spans="1:13" x14ac:dyDescent="0.2">
      <c r="A463" s="18" t="s">
        <v>134</v>
      </c>
      <c r="B463" s="51" t="s">
        <v>135</v>
      </c>
      <c r="C463" s="18" t="s">
        <v>136</v>
      </c>
      <c r="D463" s="19">
        <v>876177</v>
      </c>
      <c r="E463" s="19">
        <v>884747</v>
      </c>
      <c r="F463" s="19">
        <v>90564.160000000003</v>
      </c>
      <c r="G463" s="19">
        <v>521134.18000000011</v>
      </c>
      <c r="H463" s="19">
        <v>0</v>
      </c>
      <c r="I463" s="19">
        <f t="shared" si="54"/>
        <v>521134.18000000011</v>
      </c>
      <c r="J463" s="19">
        <f t="shared" si="55"/>
        <v>363612.81999999989</v>
      </c>
      <c r="K463" s="40">
        <f t="shared" si="56"/>
        <v>0.41097943253834135</v>
      </c>
      <c r="L463" s="40">
        <f t="shared" si="57"/>
        <v>-0.89763835311111539</v>
      </c>
      <c r="M463" s="40">
        <f t="shared" si="58"/>
        <v>-0.41097943253834135</v>
      </c>
    </row>
    <row r="464" spans="1:13" x14ac:dyDescent="0.2">
      <c r="A464" s="18"/>
      <c r="B464" s="51" t="s">
        <v>125</v>
      </c>
      <c r="C464" s="18" t="s">
        <v>126</v>
      </c>
      <c r="D464" s="19">
        <v>0</v>
      </c>
      <c r="E464" s="19">
        <v>0</v>
      </c>
      <c r="F464" s="19">
        <v>1548313.26</v>
      </c>
      <c r="G464" s="19">
        <v>20981631.250000004</v>
      </c>
      <c r="H464" s="19">
        <v>0</v>
      </c>
      <c r="I464" s="19">
        <f t="shared" si="54"/>
        <v>20981631.250000004</v>
      </c>
      <c r="J464" s="19">
        <f t="shared" si="55"/>
        <v>-20981631.250000004</v>
      </c>
      <c r="K464" s="40" t="str">
        <f t="shared" si="56"/>
        <v>NA</v>
      </c>
      <c r="L464" s="40" t="str">
        <f t="shared" si="57"/>
        <v>NA</v>
      </c>
      <c r="M464" s="40" t="str">
        <f t="shared" si="58"/>
        <v>NA</v>
      </c>
    </row>
    <row r="465" spans="1:22" x14ac:dyDescent="0.2">
      <c r="A465" s="18"/>
      <c r="B465" s="51" t="s">
        <v>402</v>
      </c>
      <c r="C465" s="18" t="s">
        <v>403</v>
      </c>
      <c r="D465" s="19">
        <v>850000</v>
      </c>
      <c r="E465" s="19">
        <v>850000</v>
      </c>
      <c r="F465" s="19">
        <v>0</v>
      </c>
      <c r="G465" s="19">
        <v>0</v>
      </c>
      <c r="H465" s="19">
        <v>0</v>
      </c>
      <c r="I465" s="19">
        <f t="shared" si="54"/>
        <v>0</v>
      </c>
      <c r="J465" s="19">
        <f t="shared" si="55"/>
        <v>850000</v>
      </c>
      <c r="K465" s="40">
        <f t="shared" si="56"/>
        <v>1</v>
      </c>
      <c r="L465" s="40">
        <f t="shared" si="57"/>
        <v>-1</v>
      </c>
      <c r="M465" s="40">
        <f t="shared" si="58"/>
        <v>-1</v>
      </c>
    </row>
    <row r="466" spans="1:22" x14ac:dyDescent="0.2">
      <c r="A466" s="18"/>
      <c r="B466" s="51" t="s">
        <v>404</v>
      </c>
      <c r="C466" s="18" t="s">
        <v>405</v>
      </c>
      <c r="D466" s="19">
        <v>10500000</v>
      </c>
      <c r="E466" s="19">
        <v>10500000</v>
      </c>
      <c r="F466" s="19">
        <v>0</v>
      </c>
      <c r="G466" s="19">
        <v>0</v>
      </c>
      <c r="H466" s="19">
        <v>0</v>
      </c>
      <c r="I466" s="19">
        <f t="shared" si="54"/>
        <v>0</v>
      </c>
      <c r="J466" s="19">
        <f t="shared" si="55"/>
        <v>10500000</v>
      </c>
      <c r="K466" s="40">
        <f t="shared" si="56"/>
        <v>1</v>
      </c>
      <c r="L466" s="40">
        <f t="shared" si="57"/>
        <v>-1</v>
      </c>
      <c r="M466" s="40">
        <f t="shared" si="58"/>
        <v>-1</v>
      </c>
    </row>
    <row r="467" spans="1:22" x14ac:dyDescent="0.2">
      <c r="A467" s="18"/>
      <c r="B467" s="51" t="s">
        <v>406</v>
      </c>
      <c r="C467" s="18" t="s">
        <v>407</v>
      </c>
      <c r="D467" s="19">
        <v>5350000</v>
      </c>
      <c r="E467" s="19">
        <v>5350000</v>
      </c>
      <c r="F467" s="19">
        <v>0</v>
      </c>
      <c r="G467" s="19">
        <v>0</v>
      </c>
      <c r="H467" s="19">
        <v>0</v>
      </c>
      <c r="I467" s="19">
        <f t="shared" si="54"/>
        <v>0</v>
      </c>
      <c r="J467" s="19">
        <f t="shared" si="55"/>
        <v>5350000</v>
      </c>
      <c r="K467" s="40">
        <f t="shared" si="56"/>
        <v>1</v>
      </c>
      <c r="L467" s="40">
        <f t="shared" si="57"/>
        <v>-1</v>
      </c>
      <c r="M467" s="40">
        <f t="shared" si="58"/>
        <v>-1</v>
      </c>
    </row>
    <row r="468" spans="1:22" x14ac:dyDescent="0.2">
      <c r="A468" s="18"/>
      <c r="B468" s="51" t="s">
        <v>408</v>
      </c>
      <c r="C468" s="18" t="s">
        <v>409</v>
      </c>
      <c r="D468" s="19">
        <v>3600000</v>
      </c>
      <c r="E468" s="19">
        <v>3600000</v>
      </c>
      <c r="F468" s="19">
        <v>0</v>
      </c>
      <c r="G468" s="19">
        <v>0</v>
      </c>
      <c r="H468" s="19">
        <v>0</v>
      </c>
      <c r="I468" s="19">
        <f t="shared" si="54"/>
        <v>0</v>
      </c>
      <c r="J468" s="19">
        <f t="shared" si="55"/>
        <v>3600000</v>
      </c>
      <c r="K468" s="40">
        <f t="shared" si="56"/>
        <v>1</v>
      </c>
      <c r="L468" s="40">
        <f t="shared" si="57"/>
        <v>-1</v>
      </c>
      <c r="M468" s="40">
        <f t="shared" si="58"/>
        <v>-1</v>
      </c>
    </row>
    <row r="469" spans="1:22" x14ac:dyDescent="0.2">
      <c r="A469" s="18"/>
      <c r="B469" s="51" t="s">
        <v>410</v>
      </c>
      <c r="C469" s="18" t="s">
        <v>411</v>
      </c>
      <c r="D469" s="19">
        <v>800000</v>
      </c>
      <c r="E469" s="19">
        <v>800000</v>
      </c>
      <c r="F469" s="19">
        <v>0</v>
      </c>
      <c r="G469" s="19">
        <v>0</v>
      </c>
      <c r="H469" s="19">
        <v>0</v>
      </c>
      <c r="I469" s="19">
        <f t="shared" si="54"/>
        <v>0</v>
      </c>
      <c r="J469" s="19">
        <f t="shared" si="55"/>
        <v>800000</v>
      </c>
      <c r="K469" s="40">
        <f t="shared" si="56"/>
        <v>1</v>
      </c>
      <c r="L469" s="40">
        <f t="shared" si="57"/>
        <v>-1</v>
      </c>
      <c r="M469" s="40">
        <f t="shared" si="58"/>
        <v>-1</v>
      </c>
    </row>
    <row r="470" spans="1:22" x14ac:dyDescent="0.2">
      <c r="A470" s="49" t="s">
        <v>137</v>
      </c>
      <c r="B470" s="52"/>
      <c r="C470" s="49"/>
      <c r="D470" s="24">
        <v>21976177</v>
      </c>
      <c r="E470" s="24">
        <v>21984747</v>
      </c>
      <c r="F470" s="24">
        <v>1638877.42</v>
      </c>
      <c r="G470" s="24">
        <v>21502765.430000003</v>
      </c>
      <c r="H470" s="24">
        <v>0</v>
      </c>
      <c r="I470" s="24">
        <f t="shared" si="54"/>
        <v>21502765.430000003</v>
      </c>
      <c r="J470" s="24">
        <f t="shared" si="55"/>
        <v>481981.56999999657</v>
      </c>
      <c r="K470" s="44">
        <f t="shared" si="56"/>
        <v>2.1923453110467752E-2</v>
      </c>
      <c r="L470" s="44">
        <f t="shared" si="57"/>
        <v>-0.92545388764310088</v>
      </c>
      <c r="M470" s="44">
        <f t="shared" si="58"/>
        <v>-2.1923453110467752E-2</v>
      </c>
    </row>
    <row r="471" spans="1:22" s="11" customFormat="1" x14ac:dyDescent="0.2">
      <c r="A471" s="26"/>
      <c r="B471" s="34"/>
      <c r="C471" s="26"/>
      <c r="D471" s="19"/>
      <c r="E471" s="19"/>
      <c r="F471" s="19"/>
      <c r="G471" s="19"/>
      <c r="H471" s="19"/>
      <c r="I471" s="19"/>
      <c r="J471" s="19"/>
      <c r="K471" s="40"/>
      <c r="L471" s="40"/>
      <c r="M471" s="40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5.75" x14ac:dyDescent="0.25">
      <c r="A472" s="28" t="s">
        <v>178</v>
      </c>
      <c r="B472" s="35"/>
      <c r="C472" s="28"/>
      <c r="D472" s="6">
        <f>+D96+D142+D178+D207+D217+D250+D276+D294+D311+D338+D359+D383+D409+D425+D450+D454+D462+D470</f>
        <v>670064746.9000001</v>
      </c>
      <c r="E472" s="6">
        <f t="shared" ref="E472:J472" si="59">+E96+E142+E178+E207+E217+E250+E276+E294+E311+E338+E359+E383+E409+E425+E450+E454+E462+E470</f>
        <v>652210803.1500001</v>
      </c>
      <c r="F472" s="6">
        <f t="shared" si="59"/>
        <v>19037154.780000001</v>
      </c>
      <c r="G472" s="6">
        <f t="shared" si="59"/>
        <v>259222195.61000001</v>
      </c>
      <c r="H472" s="6">
        <f t="shared" si="59"/>
        <v>24972067.099999998</v>
      </c>
      <c r="I472" s="6">
        <f t="shared" si="59"/>
        <v>284194262.70999992</v>
      </c>
      <c r="J472" s="6">
        <f t="shared" si="59"/>
        <v>368016540.44000012</v>
      </c>
      <c r="K472" s="41">
        <f>IF(E472=0,"NA",J472/E472)</f>
        <v>0.56426011139738974</v>
      </c>
      <c r="L472" s="41">
        <f>IF(E472=0,"NA",(  ( F472 - (E472/$L$6)) / (E472/$L$6)))</f>
        <v>-0.97081134705519179</v>
      </c>
      <c r="M472" s="41">
        <f>IF(E472=0,"NA",(  ( G472 - ($M$6*(E472/12))) / ($M$6*(E472/12))))</f>
        <v>-0.6025484485107766</v>
      </c>
      <c r="N472" s="11"/>
    </row>
    <row r="473" spans="1:22" x14ac:dyDescent="0.2">
      <c r="K473" s="40"/>
    </row>
    <row r="474" spans="1:22" x14ac:dyDescent="0.2">
      <c r="K474" s="40"/>
    </row>
    <row r="475" spans="1:22" x14ac:dyDescent="0.2">
      <c r="K475" s="40"/>
    </row>
    <row r="476" spans="1:22" x14ac:dyDescent="0.2">
      <c r="K476" s="40"/>
    </row>
    <row r="477" spans="1:22" x14ac:dyDescent="0.2">
      <c r="D477" s="73"/>
      <c r="E477" s="73"/>
      <c r="F477" s="73"/>
      <c r="G477" s="73"/>
      <c r="H477" s="73"/>
      <c r="I477" s="73"/>
      <c r="J477" s="73"/>
      <c r="K477" s="40"/>
    </row>
    <row r="478" spans="1:22" x14ac:dyDescent="0.2">
      <c r="D478" s="73"/>
      <c r="E478" s="73"/>
      <c r="F478" s="73"/>
      <c r="G478" s="73"/>
      <c r="H478" s="73"/>
      <c r="I478" s="73"/>
      <c r="J478" s="73"/>
      <c r="K478" s="19"/>
    </row>
    <row r="479" spans="1:22" x14ac:dyDescent="0.2">
      <c r="D479" s="73"/>
      <c r="E479" s="73"/>
      <c r="F479" s="73"/>
      <c r="G479" s="73"/>
      <c r="H479" s="73"/>
      <c r="I479" s="73"/>
      <c r="J479" s="73"/>
      <c r="K479" s="40"/>
    </row>
    <row r="480" spans="1:22" x14ac:dyDescent="0.2">
      <c r="B480" s="26"/>
      <c r="D480" s="73"/>
      <c r="E480" s="73"/>
      <c r="F480" s="73"/>
      <c r="G480" s="73"/>
      <c r="H480" s="73"/>
      <c r="I480" s="73"/>
      <c r="J480" s="73"/>
      <c r="K480" s="19"/>
      <c r="L480" s="19"/>
      <c r="N480" s="40"/>
      <c r="O480" s="40"/>
    </row>
    <row r="481" spans="2:15" x14ac:dyDescent="0.2">
      <c r="B481" s="26"/>
      <c r="D481" s="73"/>
      <c r="E481" s="73"/>
      <c r="F481" s="73"/>
      <c r="G481" s="73"/>
      <c r="H481" s="73"/>
      <c r="I481" s="73"/>
      <c r="J481" s="73"/>
      <c r="K481" s="19"/>
      <c r="L481" s="19"/>
      <c r="N481" s="40"/>
      <c r="O481" s="40"/>
    </row>
    <row r="482" spans="2:15" x14ac:dyDescent="0.2">
      <c r="K482" s="40"/>
    </row>
    <row r="483" spans="2:15" x14ac:dyDescent="0.2">
      <c r="K483" s="19"/>
    </row>
    <row r="484" spans="2:15" x14ac:dyDescent="0.2">
      <c r="K484" s="19"/>
    </row>
    <row r="485" spans="2:15" x14ac:dyDescent="0.2">
      <c r="K485" s="40"/>
    </row>
    <row r="486" spans="2:15" x14ac:dyDescent="0.2">
      <c r="K486" s="40"/>
    </row>
    <row r="487" spans="2:15" x14ac:dyDescent="0.2">
      <c r="K487" s="40"/>
    </row>
    <row r="488" spans="2:15" x14ac:dyDescent="0.2">
      <c r="K488" s="40"/>
    </row>
    <row r="489" spans="2:15" x14ac:dyDescent="0.2">
      <c r="K489" s="40"/>
    </row>
    <row r="490" spans="2:15" x14ac:dyDescent="0.2">
      <c r="K490" s="40"/>
    </row>
    <row r="491" spans="2:15" x14ac:dyDescent="0.2">
      <c r="K491" s="40"/>
    </row>
    <row r="492" spans="2:15" x14ac:dyDescent="0.2">
      <c r="K492" s="40"/>
    </row>
    <row r="493" spans="2:15" x14ac:dyDescent="0.2">
      <c r="K493" s="40"/>
    </row>
    <row r="494" spans="2:15" x14ac:dyDescent="0.2">
      <c r="K494" s="40"/>
    </row>
    <row r="495" spans="2:15" x14ac:dyDescent="0.2">
      <c r="K495" s="40"/>
    </row>
    <row r="496" spans="2:15" x14ac:dyDescent="0.2">
      <c r="K496" s="40"/>
    </row>
    <row r="497" spans="11:11" x14ac:dyDescent="0.2">
      <c r="K497" s="40"/>
    </row>
    <row r="498" spans="11:11" x14ac:dyDescent="0.2">
      <c r="K498" s="40"/>
    </row>
    <row r="499" spans="11:11" x14ac:dyDescent="0.2">
      <c r="K499" s="40"/>
    </row>
    <row r="500" spans="11:11" x14ac:dyDescent="0.2">
      <c r="K500" s="40"/>
    </row>
    <row r="501" spans="11:11" x14ac:dyDescent="0.2">
      <c r="K501" s="40"/>
    </row>
    <row r="502" spans="11:11" x14ac:dyDescent="0.2">
      <c r="K502" s="40"/>
    </row>
    <row r="503" spans="11:11" x14ac:dyDescent="0.2">
      <c r="K503" s="40"/>
    </row>
    <row r="504" spans="11:11" x14ac:dyDescent="0.2">
      <c r="K504" s="40"/>
    </row>
    <row r="505" spans="11:11" x14ac:dyDescent="0.2">
      <c r="K505" s="40"/>
    </row>
    <row r="506" spans="11:11" x14ac:dyDescent="0.2">
      <c r="K506" s="40"/>
    </row>
    <row r="507" spans="11:11" x14ac:dyDescent="0.2">
      <c r="K507" s="40"/>
    </row>
    <row r="508" spans="11:11" x14ac:dyDescent="0.2">
      <c r="K508" s="40"/>
    </row>
    <row r="509" spans="11:11" x14ac:dyDescent="0.2">
      <c r="K509" s="40"/>
    </row>
    <row r="510" spans="11:11" x14ac:dyDescent="0.2">
      <c r="K510" s="40"/>
    </row>
    <row r="511" spans="11:11" x14ac:dyDescent="0.2">
      <c r="K511" s="40"/>
    </row>
    <row r="512" spans="11:11" x14ac:dyDescent="0.2">
      <c r="K512" s="40"/>
    </row>
    <row r="513" spans="11:11" x14ac:dyDescent="0.2">
      <c r="K513" s="40"/>
    </row>
    <row r="514" spans="11:11" x14ac:dyDescent="0.2">
      <c r="K514" s="40"/>
    </row>
    <row r="515" spans="11:11" x14ac:dyDescent="0.2">
      <c r="K515" s="40"/>
    </row>
    <row r="516" spans="11:11" x14ac:dyDescent="0.2">
      <c r="K516" s="40"/>
    </row>
    <row r="517" spans="11:11" x14ac:dyDescent="0.2">
      <c r="K517" s="40"/>
    </row>
    <row r="518" spans="11:11" x14ac:dyDescent="0.2">
      <c r="K518" s="40"/>
    </row>
    <row r="519" spans="11:11" x14ac:dyDescent="0.2">
      <c r="K519" s="40"/>
    </row>
    <row r="520" spans="11:11" x14ac:dyDescent="0.2">
      <c r="K520" s="40"/>
    </row>
    <row r="521" spans="11:11" x14ac:dyDescent="0.2">
      <c r="K521" s="40"/>
    </row>
    <row r="522" spans="11:11" x14ac:dyDescent="0.2">
      <c r="K522" s="40"/>
    </row>
    <row r="523" spans="11:11" x14ac:dyDescent="0.2">
      <c r="K523" s="40"/>
    </row>
    <row r="524" spans="11:11" x14ac:dyDescent="0.2">
      <c r="K524" s="40"/>
    </row>
    <row r="525" spans="11:11" x14ac:dyDescent="0.2">
      <c r="K525" s="40"/>
    </row>
    <row r="526" spans="11:11" x14ac:dyDescent="0.2">
      <c r="K526" s="40"/>
    </row>
    <row r="527" spans="11:11" x14ac:dyDescent="0.2">
      <c r="K527" s="40"/>
    </row>
    <row r="528" spans="11:11" x14ac:dyDescent="0.2">
      <c r="K528" s="40"/>
    </row>
    <row r="529" spans="11:11" x14ac:dyDescent="0.2">
      <c r="K529" s="40"/>
    </row>
    <row r="530" spans="11:11" x14ac:dyDescent="0.2">
      <c r="K530" s="40"/>
    </row>
    <row r="531" spans="11:11" x14ac:dyDescent="0.2">
      <c r="K531" s="40"/>
    </row>
    <row r="532" spans="11:11" x14ac:dyDescent="0.2">
      <c r="K532" s="40"/>
    </row>
    <row r="533" spans="11:11" x14ac:dyDescent="0.2">
      <c r="K533" s="40"/>
    </row>
    <row r="534" spans="11:11" x14ac:dyDescent="0.2">
      <c r="K534" s="40"/>
    </row>
    <row r="535" spans="11:11" x14ac:dyDescent="0.2">
      <c r="K535" s="40"/>
    </row>
    <row r="536" spans="11:11" x14ac:dyDescent="0.2">
      <c r="K536" s="40"/>
    </row>
    <row r="537" spans="11:11" x14ac:dyDescent="0.2">
      <c r="K537" s="40"/>
    </row>
    <row r="538" spans="11:11" x14ac:dyDescent="0.2">
      <c r="K538" s="40"/>
    </row>
    <row r="539" spans="11:11" x14ac:dyDescent="0.2">
      <c r="K539" s="40"/>
    </row>
    <row r="540" spans="11:11" x14ac:dyDescent="0.2">
      <c r="K540" s="40"/>
    </row>
    <row r="541" spans="11:11" x14ac:dyDescent="0.2">
      <c r="K541" s="40"/>
    </row>
    <row r="542" spans="11:11" x14ac:dyDescent="0.2">
      <c r="K542" s="40"/>
    </row>
    <row r="543" spans="11:11" x14ac:dyDescent="0.2">
      <c r="K543" s="40"/>
    </row>
    <row r="544" spans="11:11" x14ac:dyDescent="0.2">
      <c r="K544" s="40"/>
    </row>
    <row r="545" spans="11:11" x14ac:dyDescent="0.2">
      <c r="K545" s="40"/>
    </row>
    <row r="546" spans="11:11" x14ac:dyDescent="0.2">
      <c r="K546" s="40"/>
    </row>
    <row r="547" spans="11:11" x14ac:dyDescent="0.2">
      <c r="K547" s="40"/>
    </row>
    <row r="548" spans="11:11" x14ac:dyDescent="0.2">
      <c r="K548" s="40"/>
    </row>
    <row r="549" spans="11:11" x14ac:dyDescent="0.2">
      <c r="K549" s="40"/>
    </row>
    <row r="550" spans="11:11" x14ac:dyDescent="0.2">
      <c r="K550" s="40"/>
    </row>
    <row r="551" spans="11:11" x14ac:dyDescent="0.2">
      <c r="K551" s="40"/>
    </row>
    <row r="552" spans="11:11" x14ac:dyDescent="0.2">
      <c r="K552" s="40"/>
    </row>
    <row r="553" spans="11:11" x14ac:dyDescent="0.2">
      <c r="K553" s="40"/>
    </row>
    <row r="554" spans="11:11" x14ac:dyDescent="0.2">
      <c r="K554" s="40"/>
    </row>
    <row r="555" spans="11:11" x14ac:dyDescent="0.2">
      <c r="K555" s="40"/>
    </row>
    <row r="556" spans="11:11" x14ac:dyDescent="0.2">
      <c r="K556" s="40"/>
    </row>
    <row r="557" spans="11:11" x14ac:dyDescent="0.2">
      <c r="K557" s="40"/>
    </row>
    <row r="558" spans="11:11" x14ac:dyDescent="0.2">
      <c r="K558" s="40"/>
    </row>
    <row r="559" spans="11:11" x14ac:dyDescent="0.2">
      <c r="K559" s="40"/>
    </row>
    <row r="560" spans="11:11" x14ac:dyDescent="0.2">
      <c r="K560" s="40"/>
    </row>
    <row r="561" spans="11:11" x14ac:dyDescent="0.2">
      <c r="K561" s="40"/>
    </row>
    <row r="562" spans="11:11" x14ac:dyDescent="0.2">
      <c r="K562" s="40"/>
    </row>
    <row r="563" spans="11:11" x14ac:dyDescent="0.2">
      <c r="K563" s="40"/>
    </row>
    <row r="564" spans="11:11" x14ac:dyDescent="0.2">
      <c r="K564" s="40"/>
    </row>
    <row r="565" spans="11:11" x14ac:dyDescent="0.2">
      <c r="K565" s="40"/>
    </row>
    <row r="566" spans="11:11" x14ac:dyDescent="0.2">
      <c r="K566" s="40"/>
    </row>
    <row r="567" spans="11:11" x14ac:dyDescent="0.2">
      <c r="K567" s="40"/>
    </row>
    <row r="568" spans="11:11" x14ac:dyDescent="0.2">
      <c r="K568" s="40"/>
    </row>
    <row r="569" spans="11:11" x14ac:dyDescent="0.2">
      <c r="K569" s="40"/>
    </row>
    <row r="570" spans="11:11" x14ac:dyDescent="0.2">
      <c r="K570" s="40"/>
    </row>
    <row r="571" spans="11:11" x14ac:dyDescent="0.2">
      <c r="K571" s="40"/>
    </row>
    <row r="572" spans="11:11" x14ac:dyDescent="0.2">
      <c r="K572" s="40"/>
    </row>
    <row r="573" spans="11:11" x14ac:dyDescent="0.2">
      <c r="K573" s="40"/>
    </row>
    <row r="574" spans="11:11" x14ac:dyDescent="0.2">
      <c r="K574" s="40"/>
    </row>
    <row r="575" spans="11:11" x14ac:dyDescent="0.2">
      <c r="K575" s="40"/>
    </row>
    <row r="576" spans="11:11" x14ac:dyDescent="0.2">
      <c r="K576" s="40"/>
    </row>
    <row r="577" spans="11:11" x14ac:dyDescent="0.2">
      <c r="K577" s="40"/>
    </row>
    <row r="578" spans="11:11" x14ac:dyDescent="0.2">
      <c r="K578" s="40"/>
    </row>
    <row r="579" spans="11:11" x14ac:dyDescent="0.2">
      <c r="K579" s="40"/>
    </row>
    <row r="580" spans="11:11" x14ac:dyDescent="0.2">
      <c r="K580" s="40"/>
    </row>
    <row r="581" spans="11:11" x14ac:dyDescent="0.2">
      <c r="K581" s="40"/>
    </row>
    <row r="582" spans="11:11" x14ac:dyDescent="0.2">
      <c r="K582" s="40"/>
    </row>
    <row r="583" spans="11:11" x14ac:dyDescent="0.2">
      <c r="K583" s="40"/>
    </row>
    <row r="584" spans="11:11" x14ac:dyDescent="0.2">
      <c r="K584" s="40"/>
    </row>
    <row r="585" spans="11:11" x14ac:dyDescent="0.2">
      <c r="K585" s="40"/>
    </row>
    <row r="586" spans="11:11" x14ac:dyDescent="0.2">
      <c r="K586" s="40"/>
    </row>
    <row r="587" spans="11:11" x14ac:dyDescent="0.2">
      <c r="K587" s="40"/>
    </row>
    <row r="588" spans="11:11" x14ac:dyDescent="0.2">
      <c r="K588" s="40"/>
    </row>
    <row r="589" spans="11:11" x14ac:dyDescent="0.2">
      <c r="K589" s="40"/>
    </row>
    <row r="590" spans="11:11" x14ac:dyDescent="0.2">
      <c r="K590" s="40"/>
    </row>
    <row r="591" spans="11:11" x14ac:dyDescent="0.2">
      <c r="K591" s="40"/>
    </row>
    <row r="592" spans="11:11" x14ac:dyDescent="0.2">
      <c r="K592" s="40"/>
    </row>
    <row r="593" spans="11:11" x14ac:dyDescent="0.2">
      <c r="K593" s="40"/>
    </row>
    <row r="594" spans="11:11" x14ac:dyDescent="0.2">
      <c r="K594" s="40"/>
    </row>
    <row r="595" spans="11:11" x14ac:dyDescent="0.2">
      <c r="K595" s="40"/>
    </row>
    <row r="596" spans="11:11" x14ac:dyDescent="0.2">
      <c r="K596" s="40"/>
    </row>
    <row r="597" spans="11:11" x14ac:dyDescent="0.2">
      <c r="K597" s="40"/>
    </row>
    <row r="598" spans="11:11" x14ac:dyDescent="0.2">
      <c r="K598" s="40"/>
    </row>
    <row r="599" spans="11:11" x14ac:dyDescent="0.2">
      <c r="K599" s="40"/>
    </row>
    <row r="600" spans="11:11" x14ac:dyDescent="0.2">
      <c r="K600" s="40"/>
    </row>
    <row r="601" spans="11:11" x14ac:dyDescent="0.2">
      <c r="K601" s="40"/>
    </row>
    <row r="602" spans="11:11" x14ac:dyDescent="0.2">
      <c r="K602" s="40"/>
    </row>
    <row r="603" spans="11:11" x14ac:dyDescent="0.2">
      <c r="K603" s="40"/>
    </row>
    <row r="604" spans="11:11" x14ac:dyDescent="0.2">
      <c r="K604" s="40"/>
    </row>
    <row r="605" spans="11:11" x14ac:dyDescent="0.2">
      <c r="K605" s="40"/>
    </row>
    <row r="606" spans="11:11" x14ac:dyDescent="0.2">
      <c r="K606" s="40"/>
    </row>
    <row r="607" spans="11:11" x14ac:dyDescent="0.2">
      <c r="K607" s="40"/>
    </row>
    <row r="608" spans="11:11" x14ac:dyDescent="0.2">
      <c r="K608" s="40"/>
    </row>
    <row r="609" spans="11:11" x14ac:dyDescent="0.2">
      <c r="K609" s="40"/>
    </row>
    <row r="610" spans="11:11" x14ac:dyDescent="0.2">
      <c r="K610" s="40"/>
    </row>
    <row r="611" spans="11:11" x14ac:dyDescent="0.2">
      <c r="K611" s="40"/>
    </row>
    <row r="612" spans="11:11" x14ac:dyDescent="0.2">
      <c r="K612" s="40"/>
    </row>
    <row r="613" spans="11:11" x14ac:dyDescent="0.2">
      <c r="K613" s="40"/>
    </row>
    <row r="614" spans="11:11" x14ac:dyDescent="0.2">
      <c r="K614" s="40"/>
    </row>
    <row r="615" spans="11:11" x14ac:dyDescent="0.2">
      <c r="K615" s="40"/>
    </row>
    <row r="616" spans="11:11" x14ac:dyDescent="0.2">
      <c r="K616" s="40"/>
    </row>
    <row r="617" spans="11:11" x14ac:dyDescent="0.2">
      <c r="K617" s="40"/>
    </row>
    <row r="618" spans="11:11" x14ac:dyDescent="0.2">
      <c r="K618" s="40"/>
    </row>
    <row r="619" spans="11:11" x14ac:dyDescent="0.2">
      <c r="K619" s="40"/>
    </row>
    <row r="620" spans="11:11" x14ac:dyDescent="0.2">
      <c r="K620" s="40"/>
    </row>
    <row r="621" spans="11:11" x14ac:dyDescent="0.2">
      <c r="K621" s="40"/>
    </row>
    <row r="622" spans="11:11" x14ac:dyDescent="0.2">
      <c r="K622" s="40"/>
    </row>
    <row r="623" spans="11:11" x14ac:dyDescent="0.2">
      <c r="K623" s="40"/>
    </row>
    <row r="624" spans="11:11" x14ac:dyDescent="0.2">
      <c r="K624" s="40"/>
    </row>
    <row r="625" spans="1:11" x14ac:dyDescent="0.2">
      <c r="K625" s="40"/>
    </row>
    <row r="626" spans="1:11" x14ac:dyDescent="0.2">
      <c r="K626" s="40"/>
    </row>
    <row r="627" spans="1:11" ht="15.75" x14ac:dyDescent="0.25">
      <c r="A627" s="59"/>
      <c r="B627" s="60"/>
      <c r="C627" s="59"/>
      <c r="D627" s="62"/>
      <c r="E627" s="62"/>
      <c r="F627" s="62"/>
      <c r="G627" s="62"/>
      <c r="H627" s="62"/>
      <c r="K627" s="40"/>
    </row>
  </sheetData>
  <autoFilter ref="A7:M47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2" bestFit="1" customWidth="1"/>
    <col min="2" max="2" width="9.140625" style="37" customWidth="1"/>
    <col min="3" max="3" width="29.42578125" style="22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1" customWidth="1"/>
    <col min="12" max="13" width="11.42578125" style="43" customWidth="1"/>
  </cols>
  <sheetData>
    <row r="1" spans="1:13" s="1" customFormat="1" ht="1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1" customFormat="1" ht="18.75" x14ac:dyDescent="0.3">
      <c r="A2" s="71" t="s">
        <v>319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1" customFormat="1" ht="1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1" customFormat="1" ht="15" x14ac:dyDescent="0.25">
      <c r="A4" s="72">
        <v>44742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s="1" customFormat="1" ht="15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5.75" thickBot="1" x14ac:dyDescent="0.3">
      <c r="A6" s="29"/>
      <c r="B6" s="30"/>
      <c r="C6" s="25"/>
      <c r="D6" s="3"/>
      <c r="E6" s="3"/>
      <c r="F6" s="3"/>
      <c r="G6" s="3"/>
      <c r="H6" s="3"/>
      <c r="I6" s="3"/>
      <c r="J6" s="3"/>
      <c r="K6" s="9"/>
      <c r="L6" s="46">
        <f>'GENERAL FUND'!L6</f>
        <v>1</v>
      </c>
      <c r="M6" s="46">
        <f>'GENERAL FUND'!M6</f>
        <v>12</v>
      </c>
    </row>
    <row r="7" spans="1:13" s="2" customFormat="1" ht="45.75" thickBot="1" x14ac:dyDescent="0.25">
      <c r="A7" s="31" t="s">
        <v>234</v>
      </c>
      <c r="B7" s="32" t="s">
        <v>9</v>
      </c>
      <c r="C7" s="32" t="s">
        <v>10</v>
      </c>
      <c r="D7" s="4" t="s">
        <v>348</v>
      </c>
      <c r="E7" s="4" t="s">
        <v>349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10" t="s">
        <v>8</v>
      </c>
      <c r="L7" s="39" t="s">
        <v>226</v>
      </c>
      <c r="M7" s="39" t="s">
        <v>227</v>
      </c>
    </row>
    <row r="8" spans="1:13" s="11" customFormat="1" x14ac:dyDescent="0.2">
      <c r="A8" s="58" t="s">
        <v>154</v>
      </c>
      <c r="B8" s="50" t="s">
        <v>155</v>
      </c>
      <c r="C8" s="22" t="s">
        <v>156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5">
        <f t="shared" ref="I8:I11" si="0">SUM(G8:H8)</f>
        <v>0</v>
      </c>
      <c r="J8" s="15">
        <f t="shared" ref="J8:J11" si="1">E8-I8</f>
        <v>0</v>
      </c>
      <c r="K8" s="42" t="str">
        <f>IF(E8=0,"NA",J8/E8)</f>
        <v>NA</v>
      </c>
      <c r="L8" s="42" t="str">
        <f>IF(E8=0,"NA",(  ( F8 - (E8/$L$6)) / (E8/$L$6)))</f>
        <v>NA</v>
      </c>
      <c r="M8" s="42" t="str">
        <f>IF(E8=0,"NA",(  ( G8 - ($M$6*(E8/12))) / ($M$6*(E8/12))))</f>
        <v>NA</v>
      </c>
    </row>
    <row r="9" spans="1:13" s="11" customFormat="1" x14ac:dyDescent="0.2">
      <c r="A9" s="23" t="s">
        <v>157</v>
      </c>
      <c r="B9" s="47"/>
      <c r="C9" s="23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f t="shared" si="0"/>
        <v>0</v>
      </c>
      <c r="J9" s="24">
        <f t="shared" si="1"/>
        <v>0</v>
      </c>
      <c r="K9" s="44" t="str">
        <f t="shared" ref="K9:K21" si="2">IF(E9=0,"NA",J9/E9)</f>
        <v>NA</v>
      </c>
      <c r="L9" s="44" t="str">
        <f t="shared" ref="L9:L11" si="3">IF(E9=0,"NA",(  ( F9 - (E9/$L$6)) / (E9/$L$6)))</f>
        <v>NA</v>
      </c>
      <c r="M9" s="44" t="str">
        <f t="shared" ref="M9:M11" si="4">IF(E9=0,"NA",(  ( G9 - ($M$6*(E9/12))) / ($M$6*(E9/12))))</f>
        <v>NA</v>
      </c>
    </row>
    <row r="10" spans="1:13" s="11" customFormat="1" x14ac:dyDescent="0.2">
      <c r="A10" s="57" t="s">
        <v>172</v>
      </c>
      <c r="B10" s="53" t="s">
        <v>173</v>
      </c>
      <c r="C10" t="s">
        <v>174</v>
      </c>
      <c r="D10" s="5">
        <v>42240542</v>
      </c>
      <c r="E10" s="5">
        <v>42240542</v>
      </c>
      <c r="F10" s="5">
        <v>0</v>
      </c>
      <c r="G10" s="5">
        <v>39288900</v>
      </c>
      <c r="H10" s="5">
        <v>0</v>
      </c>
      <c r="I10" s="15">
        <f t="shared" si="0"/>
        <v>39288900</v>
      </c>
      <c r="J10" s="15">
        <f t="shared" si="1"/>
        <v>2951642</v>
      </c>
      <c r="K10" s="42">
        <f t="shared" si="2"/>
        <v>6.9876991635192565E-2</v>
      </c>
      <c r="L10" s="42">
        <f t="shared" si="3"/>
        <v>-1</v>
      </c>
      <c r="M10" s="42">
        <f t="shared" si="4"/>
        <v>-6.9876991635192565E-2</v>
      </c>
    </row>
    <row r="11" spans="1:13" s="11" customFormat="1" x14ac:dyDescent="0.2">
      <c r="A11" s="49" t="s">
        <v>175</v>
      </c>
      <c r="B11" s="52"/>
      <c r="C11" s="49"/>
      <c r="D11" s="24">
        <v>42240542</v>
      </c>
      <c r="E11" s="24">
        <v>42240542</v>
      </c>
      <c r="F11" s="24">
        <v>0</v>
      </c>
      <c r="G11" s="24">
        <v>39288900</v>
      </c>
      <c r="H11" s="24">
        <v>0</v>
      </c>
      <c r="I11" s="24">
        <f t="shared" si="0"/>
        <v>39288900</v>
      </c>
      <c r="J11" s="24">
        <f t="shared" si="1"/>
        <v>2951642</v>
      </c>
      <c r="K11" s="44">
        <f t="shared" si="2"/>
        <v>6.9876991635192565E-2</v>
      </c>
      <c r="L11" s="44">
        <f t="shared" si="3"/>
        <v>-1</v>
      </c>
      <c r="M11" s="44">
        <f t="shared" si="4"/>
        <v>-6.9876991635192565E-2</v>
      </c>
    </row>
    <row r="12" spans="1:13" x14ac:dyDescent="0.2">
      <c r="A12" s="33"/>
      <c r="K12" s="43"/>
    </row>
    <row r="13" spans="1:13" s="8" customFormat="1" ht="15.75" x14ac:dyDescent="0.25">
      <c r="A13" s="28" t="s">
        <v>179</v>
      </c>
      <c r="B13" s="35"/>
      <c r="C13" s="28"/>
      <c r="D13" s="6">
        <f>+D9+D11</f>
        <v>42240542</v>
      </c>
      <c r="E13" s="6">
        <f t="shared" ref="E13:H13" si="5">+E9+E11</f>
        <v>42240542</v>
      </c>
      <c r="F13" s="6">
        <f t="shared" si="5"/>
        <v>0</v>
      </c>
      <c r="G13" s="6">
        <f t="shared" si="5"/>
        <v>39288900</v>
      </c>
      <c r="H13" s="6">
        <f t="shared" si="5"/>
        <v>0</v>
      </c>
      <c r="I13" s="7">
        <f t="shared" ref="I13:I19" si="6">SUM(G13:H13)</f>
        <v>39288900</v>
      </c>
      <c r="J13" s="7">
        <f t="shared" ref="J13:J19" si="7">E13-I13</f>
        <v>2951642</v>
      </c>
      <c r="K13" s="41">
        <f t="shared" si="2"/>
        <v>6.9876991635192565E-2</v>
      </c>
      <c r="L13" s="41">
        <f>IF(E13=0,"NA",(  ( F13 - (E13/$L$6)) / (E13/$L$6)))</f>
        <v>-1</v>
      </c>
      <c r="M13" s="41">
        <f>IF(E13=0,"NA",(  ( G13 - ($M$6*(E13/12))) / ($M$6*(E13/12))))</f>
        <v>-6.9876991635192565E-2</v>
      </c>
    </row>
    <row r="14" spans="1:13" x14ac:dyDescent="0.2">
      <c r="A14" s="33"/>
      <c r="K14" s="43"/>
    </row>
    <row r="15" spans="1:13" x14ac:dyDescent="0.2">
      <c r="A15" s="58" t="s">
        <v>134</v>
      </c>
      <c r="B15" s="37" t="s">
        <v>135</v>
      </c>
      <c r="C15" s="22" t="s">
        <v>136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f t="shared" si="6"/>
        <v>0</v>
      </c>
      <c r="J15" s="5">
        <f t="shared" si="7"/>
        <v>0</v>
      </c>
      <c r="K15" s="43" t="str">
        <f t="shared" si="2"/>
        <v>NA</v>
      </c>
      <c r="L15" s="43" t="str">
        <f t="shared" ref="L15:L19" si="8">IF(E15=0,"NA",(  ( F15 - (E15/$L$6)) / (E15/$L$6)))</f>
        <v>NA</v>
      </c>
      <c r="M15" s="43" t="str">
        <f t="shared" ref="M15:M19" si="9">IF(E15=0,"NA",(  ( G15 - ($M$6*(E15/12))) / ($M$6*(E15/12))))</f>
        <v>NA</v>
      </c>
    </row>
    <row r="16" spans="1:13" x14ac:dyDescent="0.2">
      <c r="A16" s="23" t="s">
        <v>137</v>
      </c>
      <c r="B16" s="47"/>
      <c r="C16" s="23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f t="shared" si="6"/>
        <v>0</v>
      </c>
      <c r="J16" s="24">
        <f t="shared" si="7"/>
        <v>0</v>
      </c>
      <c r="K16" s="44" t="str">
        <f t="shared" si="2"/>
        <v>NA</v>
      </c>
      <c r="L16" s="44" t="str">
        <f t="shared" si="8"/>
        <v>NA</v>
      </c>
      <c r="M16" s="44" t="str">
        <f t="shared" si="9"/>
        <v>NA</v>
      </c>
    </row>
    <row r="17" spans="1:13" x14ac:dyDescent="0.2">
      <c r="A17" s="57" t="s">
        <v>138</v>
      </c>
      <c r="B17" s="53" t="s">
        <v>139</v>
      </c>
      <c r="C17" t="s">
        <v>140</v>
      </c>
      <c r="D17" s="5">
        <v>4485542</v>
      </c>
      <c r="E17" s="5">
        <v>4485542</v>
      </c>
      <c r="F17" s="5">
        <v>0</v>
      </c>
      <c r="G17" s="5">
        <v>1533900</v>
      </c>
      <c r="H17" s="5">
        <v>0</v>
      </c>
      <c r="I17" s="5">
        <f t="shared" si="6"/>
        <v>1533900</v>
      </c>
      <c r="J17" s="5">
        <f t="shared" si="7"/>
        <v>2951642</v>
      </c>
      <c r="K17" s="43">
        <f t="shared" si="2"/>
        <v>0.65803463661693506</v>
      </c>
      <c r="L17" s="43">
        <f t="shared" si="8"/>
        <v>-1</v>
      </c>
      <c r="M17" s="43">
        <f t="shared" si="9"/>
        <v>-0.65803463661693506</v>
      </c>
    </row>
    <row r="18" spans="1:13" x14ac:dyDescent="0.2">
      <c r="A18" s="48"/>
      <c r="B18" s="53" t="s">
        <v>194</v>
      </c>
      <c r="C18" t="s">
        <v>195</v>
      </c>
      <c r="D18" s="5">
        <v>37755000</v>
      </c>
      <c r="E18" s="5">
        <v>37755000</v>
      </c>
      <c r="F18" s="5">
        <v>0</v>
      </c>
      <c r="G18" s="5">
        <v>37755000</v>
      </c>
      <c r="H18" s="5">
        <v>0</v>
      </c>
      <c r="I18" s="5">
        <f t="shared" si="6"/>
        <v>37755000</v>
      </c>
      <c r="J18" s="5">
        <f t="shared" si="7"/>
        <v>0</v>
      </c>
      <c r="K18" s="43">
        <f t="shared" si="2"/>
        <v>0</v>
      </c>
      <c r="L18" s="43">
        <f t="shared" si="8"/>
        <v>-1</v>
      </c>
      <c r="M18" s="43">
        <f t="shared" si="9"/>
        <v>0</v>
      </c>
    </row>
    <row r="19" spans="1:13" x14ac:dyDescent="0.2">
      <c r="A19" s="49" t="s">
        <v>141</v>
      </c>
      <c r="B19" s="52"/>
      <c r="C19" s="49"/>
      <c r="D19" s="24">
        <v>42240542</v>
      </c>
      <c r="E19" s="24">
        <v>42240542</v>
      </c>
      <c r="F19" s="24">
        <v>0</v>
      </c>
      <c r="G19" s="24">
        <v>39288900</v>
      </c>
      <c r="H19" s="24">
        <v>0</v>
      </c>
      <c r="I19" s="24">
        <f t="shared" si="6"/>
        <v>39288900</v>
      </c>
      <c r="J19" s="24">
        <f t="shared" si="7"/>
        <v>2951642</v>
      </c>
      <c r="K19" s="44">
        <f t="shared" si="2"/>
        <v>6.9876991635192565E-2</v>
      </c>
      <c r="L19" s="44">
        <f t="shared" si="8"/>
        <v>-1</v>
      </c>
      <c r="M19" s="44">
        <f t="shared" si="9"/>
        <v>-6.9876991635192565E-2</v>
      </c>
    </row>
    <row r="20" spans="1:13" x14ac:dyDescent="0.2">
      <c r="K20" s="43"/>
    </row>
    <row r="21" spans="1:13" ht="15.75" x14ac:dyDescent="0.25">
      <c r="A21" s="28" t="s">
        <v>178</v>
      </c>
      <c r="B21" s="35"/>
      <c r="C21" s="28"/>
      <c r="D21" s="6">
        <f>+D16+D19</f>
        <v>42240542</v>
      </c>
      <c r="E21" s="6">
        <f t="shared" ref="E21:I21" si="10">+E16+E19</f>
        <v>42240542</v>
      </c>
      <c r="F21" s="6">
        <f t="shared" si="10"/>
        <v>0</v>
      </c>
      <c r="G21" s="6">
        <f t="shared" si="10"/>
        <v>39288900</v>
      </c>
      <c r="H21" s="6">
        <f t="shared" si="10"/>
        <v>0</v>
      </c>
      <c r="I21" s="6">
        <f t="shared" si="10"/>
        <v>39288900</v>
      </c>
      <c r="J21" s="7">
        <f t="shared" ref="J21" si="11">E21-I21</f>
        <v>2951642</v>
      </c>
      <c r="K21" s="41">
        <f t="shared" si="2"/>
        <v>6.9876991635192565E-2</v>
      </c>
      <c r="L21" s="41">
        <f>IF(E21=0,"NA",(  ( F21 - (E21/$L$6)) / (E21/$L$6)))</f>
        <v>-1</v>
      </c>
      <c r="M21" s="41">
        <f>IF(E21=0,"NA",(  ( G21 - ($M$6*(E21/12))) / ($M$6*(E21/12))))</f>
        <v>-6.9876991635192565E-2</v>
      </c>
    </row>
    <row r="23" spans="1:13" ht="15" x14ac:dyDescent="0.2">
      <c r="A23" s="38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workbookViewId="0">
      <pane ySplit="7" topLeftCell="A8" activePane="bottomLeft" state="frozen"/>
      <selection activeCell="A8" sqref="A8"/>
      <selection pane="bottomLeft" activeCell="A18" sqref="A18"/>
    </sheetView>
  </sheetViews>
  <sheetFormatPr defaultRowHeight="12.75" x14ac:dyDescent="0.2"/>
  <cols>
    <col min="1" max="1" width="50.42578125" style="22" bestFit="1" customWidth="1"/>
    <col min="2" max="2" width="8.5703125" style="37" customWidth="1"/>
    <col min="3" max="3" width="29.42578125" style="22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1" customWidth="1"/>
    <col min="12" max="13" width="12.7109375" style="43" customWidth="1"/>
    <col min="14" max="14" width="12.7109375" customWidth="1"/>
  </cols>
  <sheetData>
    <row r="1" spans="1:13" s="1" customFormat="1" ht="1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1" customFormat="1" ht="18.75" x14ac:dyDescent="0.3">
      <c r="A2" s="71" t="s">
        <v>320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1" customFormat="1" ht="1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1" customFormat="1" ht="15" x14ac:dyDescent="0.25">
      <c r="A4" s="72">
        <v>44742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s="1" customFormat="1" ht="15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5.75" thickBot="1" x14ac:dyDescent="0.3">
      <c r="A6" s="29"/>
      <c r="B6" s="30"/>
      <c r="C6" s="25"/>
      <c r="D6" s="3"/>
      <c r="E6" s="3"/>
      <c r="F6" s="3"/>
      <c r="G6" s="3"/>
      <c r="H6" s="3"/>
      <c r="I6" s="3"/>
      <c r="J6" s="3"/>
      <c r="K6" s="9"/>
      <c r="L6" s="46">
        <f>'GENERAL FUND'!L6</f>
        <v>1</v>
      </c>
      <c r="M6" s="46">
        <f>'GENERAL FUND'!M6</f>
        <v>12</v>
      </c>
    </row>
    <row r="7" spans="1:13" s="2" customFormat="1" ht="45.75" thickBot="1" x14ac:dyDescent="0.25">
      <c r="A7" s="31" t="s">
        <v>234</v>
      </c>
      <c r="B7" s="32" t="s">
        <v>9</v>
      </c>
      <c r="C7" s="32" t="s">
        <v>10</v>
      </c>
      <c r="D7" s="4" t="s">
        <v>348</v>
      </c>
      <c r="E7" s="4" t="s">
        <v>349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10" t="s">
        <v>8</v>
      </c>
      <c r="L7" s="39" t="s">
        <v>226</v>
      </c>
      <c r="M7" s="39" t="s">
        <v>227</v>
      </c>
    </row>
    <row r="8" spans="1:13" s="17" customFormat="1" x14ac:dyDescent="0.2">
      <c r="A8" s="18" t="s">
        <v>142</v>
      </c>
      <c r="B8" s="18" t="s">
        <v>196</v>
      </c>
      <c r="C8" s="18" t="s">
        <v>197</v>
      </c>
      <c r="D8" s="19">
        <v>120000000</v>
      </c>
      <c r="E8" s="19">
        <v>120000000</v>
      </c>
      <c r="F8" s="19">
        <v>12677523.91</v>
      </c>
      <c r="G8" s="19">
        <v>133857203.8</v>
      </c>
      <c r="H8" s="19">
        <v>0</v>
      </c>
      <c r="I8" s="19">
        <f t="shared" ref="I8" si="0">SUM(G8:H8)</f>
        <v>133857203.8</v>
      </c>
      <c r="J8" s="19">
        <f t="shared" ref="J8" si="1">E8-I8</f>
        <v>-13857203.799999997</v>
      </c>
      <c r="K8" s="40">
        <f>IF(E8=0,"NA",J8/E8)</f>
        <v>-0.11547669833333331</v>
      </c>
      <c r="L8" s="40">
        <f>IF(E8=0,"NA",(  ( F8 - (E8/$L$6)) / (E8/$L$6)))</f>
        <v>-0.89435396741666673</v>
      </c>
      <c r="M8" s="40">
        <f>IF(E8=0,"NA",(  ( G8 - ($M$6*(E8/12))) / ($M$6*(E8/12))))</f>
        <v>0.11547669833333331</v>
      </c>
    </row>
    <row r="9" spans="1:13" s="17" customFormat="1" x14ac:dyDescent="0.2">
      <c r="A9" s="18"/>
      <c r="B9" s="18" t="s">
        <v>143</v>
      </c>
      <c r="C9" s="18" t="s">
        <v>144</v>
      </c>
      <c r="D9" s="19">
        <v>0</v>
      </c>
      <c r="E9" s="19">
        <v>25698</v>
      </c>
      <c r="F9" s="19">
        <v>0</v>
      </c>
      <c r="G9" s="19">
        <v>30698</v>
      </c>
      <c r="H9" s="19">
        <v>0</v>
      </c>
      <c r="I9" s="19">
        <f t="shared" ref="I9" si="2">SUM(G9:H9)</f>
        <v>30698</v>
      </c>
      <c r="J9" s="19">
        <f t="shared" ref="J9" si="3">E9-I9</f>
        <v>-5000</v>
      </c>
      <c r="K9" s="40">
        <f t="shared" ref="K9" si="4">IF(E9=0,"NA",J9/E9)</f>
        <v>-0.19456767063584715</v>
      </c>
      <c r="L9" s="40">
        <f t="shared" ref="L9" si="5">IF(E9=0,"NA",(  ( F9 - (E9/$L$6)) / (E9/$L$6)))</f>
        <v>-1</v>
      </c>
      <c r="M9" s="40">
        <f t="shared" ref="M9" si="6">IF(E9=0,"NA",(  ( G9 - ($M$6*(E9/12))) / ($M$6*(E9/12))))</f>
        <v>0.19456767063584715</v>
      </c>
    </row>
    <row r="10" spans="1:13" s="17" customFormat="1" x14ac:dyDescent="0.2">
      <c r="A10" s="18"/>
      <c r="B10" s="18" t="s">
        <v>149</v>
      </c>
      <c r="C10" s="18" t="s">
        <v>150</v>
      </c>
      <c r="D10" s="19"/>
      <c r="E10" s="19"/>
      <c r="F10" s="19">
        <v>0</v>
      </c>
      <c r="G10" s="19">
        <v>0</v>
      </c>
      <c r="H10" s="19">
        <v>0</v>
      </c>
      <c r="I10" s="19">
        <f t="shared" ref="I10:I23" si="7">SUM(G10:H10)</f>
        <v>0</v>
      </c>
      <c r="J10" s="19">
        <f t="shared" ref="J10:J23" si="8">E10-I10</f>
        <v>0</v>
      </c>
      <c r="K10" s="40" t="str">
        <f t="shared" ref="K10:K23" si="9">IF(E10=0,"NA",J10/E10)</f>
        <v>NA</v>
      </c>
      <c r="L10" s="40" t="str">
        <f t="shared" ref="L10:L23" si="10">IF(E10=0,"NA",(  ( F10 - (E10/$L$6)) / (E10/$L$6)))</f>
        <v>NA</v>
      </c>
      <c r="M10" s="40" t="str">
        <f t="shared" ref="M10:M23" si="11">IF(E10=0,"NA",(  ( G10 - ($M$6*(E10/12))) / ($M$6*(E10/12))))</f>
        <v>NA</v>
      </c>
    </row>
    <row r="11" spans="1:13" s="14" customFormat="1" ht="15.75" x14ac:dyDescent="0.25">
      <c r="A11" s="49" t="s">
        <v>153</v>
      </c>
      <c r="B11" s="49"/>
      <c r="C11" s="49"/>
      <c r="D11" s="24">
        <v>120000000</v>
      </c>
      <c r="E11" s="24">
        <v>120025698</v>
      </c>
      <c r="F11" s="24">
        <v>12677523.91</v>
      </c>
      <c r="G11" s="24">
        <v>133887901.8</v>
      </c>
      <c r="H11" s="24">
        <v>0</v>
      </c>
      <c r="I11" s="24">
        <f t="shared" si="7"/>
        <v>133887901.8</v>
      </c>
      <c r="J11" s="24">
        <f t="shared" si="8"/>
        <v>-13862203.799999997</v>
      </c>
      <c r="K11" s="44">
        <f t="shared" si="9"/>
        <v>-0.11549363203869889</v>
      </c>
      <c r="L11" s="44">
        <f t="shared" si="10"/>
        <v>-0.89437658667063114</v>
      </c>
      <c r="M11" s="44">
        <f t="shared" si="11"/>
        <v>0.11549363203869889</v>
      </c>
    </row>
    <row r="12" spans="1:13" s="17" customFormat="1" x14ac:dyDescent="0.2">
      <c r="A12" s="18" t="s">
        <v>154</v>
      </c>
      <c r="B12" s="18" t="s">
        <v>155</v>
      </c>
      <c r="C12" s="18" t="s">
        <v>156</v>
      </c>
      <c r="D12" s="19">
        <v>2050000</v>
      </c>
      <c r="E12" s="19">
        <v>2050000</v>
      </c>
      <c r="F12" s="19">
        <v>7170.86</v>
      </c>
      <c r="G12" s="19">
        <v>30301.599999999999</v>
      </c>
      <c r="H12" s="19">
        <v>0</v>
      </c>
      <c r="I12" s="19">
        <f t="shared" si="7"/>
        <v>30301.599999999999</v>
      </c>
      <c r="J12" s="19">
        <f t="shared" si="8"/>
        <v>2019698.4</v>
      </c>
      <c r="K12" s="40">
        <f t="shared" si="9"/>
        <v>0.985218731707317</v>
      </c>
      <c r="L12" s="40">
        <f t="shared" si="10"/>
        <v>-0.99650201951219508</v>
      </c>
      <c r="M12" s="40">
        <f t="shared" si="11"/>
        <v>-0.985218731707317</v>
      </c>
    </row>
    <row r="13" spans="1:13" s="17" customFormat="1" x14ac:dyDescent="0.2">
      <c r="A13" s="49" t="s">
        <v>157</v>
      </c>
      <c r="B13" s="49"/>
      <c r="C13" s="49"/>
      <c r="D13" s="24">
        <v>2050000</v>
      </c>
      <c r="E13" s="24">
        <v>2050000</v>
      </c>
      <c r="F13" s="24">
        <v>7170.86</v>
      </c>
      <c r="G13" s="24">
        <v>30301.599999999999</v>
      </c>
      <c r="H13" s="24">
        <v>0</v>
      </c>
      <c r="I13" s="24">
        <f t="shared" si="7"/>
        <v>30301.599999999999</v>
      </c>
      <c r="J13" s="24">
        <f t="shared" si="8"/>
        <v>2019698.4</v>
      </c>
      <c r="K13" s="44">
        <f t="shared" si="9"/>
        <v>0.985218731707317</v>
      </c>
      <c r="L13" s="44">
        <f t="shared" si="10"/>
        <v>-0.99650201951219508</v>
      </c>
      <c r="M13" s="44">
        <f t="shared" si="11"/>
        <v>-0.985218731707317</v>
      </c>
    </row>
    <row r="14" spans="1:13" s="17" customFormat="1" x14ac:dyDescent="0.2">
      <c r="A14" s="18" t="s">
        <v>158</v>
      </c>
      <c r="B14" s="18" t="s">
        <v>198</v>
      </c>
      <c r="C14" s="18" t="s">
        <v>199</v>
      </c>
      <c r="D14" s="19">
        <v>0</v>
      </c>
      <c r="E14" s="19">
        <v>0</v>
      </c>
      <c r="F14" s="19">
        <v>1042486.2999999999</v>
      </c>
      <c r="G14" s="19">
        <v>3616741.2199999997</v>
      </c>
      <c r="H14" s="19">
        <v>0</v>
      </c>
      <c r="I14" s="19">
        <f t="shared" si="7"/>
        <v>3616741.2199999997</v>
      </c>
      <c r="J14" s="19">
        <f t="shared" si="8"/>
        <v>-3616741.2199999997</v>
      </c>
      <c r="K14" s="40" t="str">
        <f t="shared" si="9"/>
        <v>NA</v>
      </c>
      <c r="L14" s="40" t="str">
        <f t="shared" si="10"/>
        <v>NA</v>
      </c>
      <c r="M14" s="40" t="str">
        <f t="shared" si="11"/>
        <v>NA</v>
      </c>
    </row>
    <row r="15" spans="1:13" s="17" customFormat="1" x14ac:dyDescent="0.2">
      <c r="A15" s="18"/>
      <c r="B15" s="18" t="s">
        <v>161</v>
      </c>
      <c r="C15" s="18" t="s">
        <v>162</v>
      </c>
      <c r="D15" s="19"/>
      <c r="E15" s="19"/>
      <c r="F15" s="19">
        <v>0</v>
      </c>
      <c r="G15" s="19">
        <v>0</v>
      </c>
      <c r="H15" s="19">
        <v>0</v>
      </c>
      <c r="I15" s="19">
        <f t="shared" si="7"/>
        <v>0</v>
      </c>
      <c r="J15" s="19">
        <f t="shared" si="8"/>
        <v>0</v>
      </c>
      <c r="K15" s="40" t="str">
        <f t="shared" si="9"/>
        <v>NA</v>
      </c>
      <c r="L15" s="40" t="str">
        <f t="shared" si="10"/>
        <v>NA</v>
      </c>
      <c r="M15" s="40" t="str">
        <f t="shared" si="11"/>
        <v>NA</v>
      </c>
    </row>
    <row r="16" spans="1:13" s="17" customFormat="1" x14ac:dyDescent="0.2">
      <c r="A16" s="49" t="s">
        <v>165</v>
      </c>
      <c r="B16" s="49"/>
      <c r="C16" s="49"/>
      <c r="D16" s="24">
        <v>0</v>
      </c>
      <c r="E16" s="24">
        <v>0</v>
      </c>
      <c r="F16" s="24">
        <v>1042486.2999999999</v>
      </c>
      <c r="G16" s="24">
        <v>3616741.2199999997</v>
      </c>
      <c r="H16" s="24">
        <v>0</v>
      </c>
      <c r="I16" s="24">
        <f t="shared" si="7"/>
        <v>3616741.2199999997</v>
      </c>
      <c r="J16" s="24">
        <f t="shared" si="8"/>
        <v>-3616741.2199999997</v>
      </c>
      <c r="K16" s="44" t="str">
        <f t="shared" si="9"/>
        <v>NA</v>
      </c>
      <c r="L16" s="44" t="str">
        <f t="shared" si="10"/>
        <v>NA</v>
      </c>
      <c r="M16" s="44" t="str">
        <f t="shared" si="11"/>
        <v>NA</v>
      </c>
    </row>
    <row r="17" spans="1:13" s="17" customFormat="1" x14ac:dyDescent="0.2">
      <c r="A17" s="18" t="s">
        <v>172</v>
      </c>
      <c r="B17" s="18" t="s">
        <v>173</v>
      </c>
      <c r="C17" s="18" t="s">
        <v>174</v>
      </c>
      <c r="D17" s="19">
        <v>0</v>
      </c>
      <c r="E17" s="19">
        <v>0</v>
      </c>
      <c r="F17" s="19">
        <v>0</v>
      </c>
      <c r="G17" s="19">
        <v>67616.399999999994</v>
      </c>
      <c r="H17" s="19">
        <v>0</v>
      </c>
      <c r="I17" s="19">
        <f t="shared" si="7"/>
        <v>67616.399999999994</v>
      </c>
      <c r="J17" s="19">
        <f t="shared" si="8"/>
        <v>-67616.399999999994</v>
      </c>
      <c r="K17" s="40" t="str">
        <f t="shared" si="9"/>
        <v>NA</v>
      </c>
      <c r="L17" s="40" t="str">
        <f t="shared" si="10"/>
        <v>NA</v>
      </c>
      <c r="M17" s="40" t="str">
        <f t="shared" si="11"/>
        <v>NA</v>
      </c>
    </row>
    <row r="18" spans="1:13" s="14" customFormat="1" ht="15.75" x14ac:dyDescent="0.25">
      <c r="A18" s="18"/>
      <c r="B18" s="18" t="s">
        <v>259</v>
      </c>
      <c r="C18" s="18" t="s">
        <v>260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f t="shared" si="7"/>
        <v>0</v>
      </c>
      <c r="J18" s="19">
        <f t="shared" si="8"/>
        <v>0</v>
      </c>
      <c r="K18" s="40" t="str">
        <f t="shared" si="9"/>
        <v>NA</v>
      </c>
      <c r="L18" s="40" t="str">
        <f t="shared" si="10"/>
        <v>NA</v>
      </c>
      <c r="M18" s="40" t="str">
        <f t="shared" si="11"/>
        <v>NA</v>
      </c>
    </row>
    <row r="19" spans="1:13" s="17" customFormat="1" x14ac:dyDescent="0.2">
      <c r="A19" s="18"/>
      <c r="B19" s="18" t="s">
        <v>442</v>
      </c>
      <c r="C19" s="18" t="s">
        <v>443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f t="shared" si="7"/>
        <v>0</v>
      </c>
      <c r="J19" s="19">
        <f t="shared" si="8"/>
        <v>0</v>
      </c>
      <c r="K19" s="40" t="str">
        <f t="shared" si="9"/>
        <v>NA</v>
      </c>
      <c r="L19" s="40" t="str">
        <f t="shared" si="10"/>
        <v>NA</v>
      </c>
      <c r="M19" s="40" t="str">
        <f t="shared" si="11"/>
        <v>NA</v>
      </c>
    </row>
    <row r="20" spans="1:13" s="17" customFormat="1" x14ac:dyDescent="0.2">
      <c r="A20" s="18"/>
      <c r="B20" s="18" t="s">
        <v>444</v>
      </c>
      <c r="C20" s="18" t="s">
        <v>445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f t="shared" si="7"/>
        <v>0</v>
      </c>
      <c r="J20" s="19">
        <f t="shared" si="8"/>
        <v>0</v>
      </c>
      <c r="K20" s="40" t="str">
        <f t="shared" si="9"/>
        <v>NA</v>
      </c>
      <c r="L20" s="40" t="str">
        <f t="shared" si="10"/>
        <v>NA</v>
      </c>
      <c r="M20" s="40" t="str">
        <f t="shared" si="11"/>
        <v>NA</v>
      </c>
    </row>
    <row r="21" spans="1:13" s="17" customFormat="1" x14ac:dyDescent="0.2">
      <c r="A21" s="18"/>
      <c r="B21" s="18" t="s">
        <v>384</v>
      </c>
      <c r="C21" s="18" t="s">
        <v>385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f t="shared" si="7"/>
        <v>0</v>
      </c>
      <c r="J21" s="19">
        <f t="shared" si="8"/>
        <v>0</v>
      </c>
      <c r="K21" s="40" t="str">
        <f t="shared" si="9"/>
        <v>NA</v>
      </c>
      <c r="L21" s="40" t="str">
        <f t="shared" si="10"/>
        <v>NA</v>
      </c>
      <c r="M21" s="40" t="str">
        <f t="shared" si="11"/>
        <v>NA</v>
      </c>
    </row>
    <row r="22" spans="1:13" s="14" customFormat="1" ht="15.75" x14ac:dyDescent="0.25">
      <c r="A22" s="18"/>
      <c r="B22" s="18" t="s">
        <v>386</v>
      </c>
      <c r="C22" s="18" t="s">
        <v>387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si="7"/>
        <v>0</v>
      </c>
      <c r="J22" s="19">
        <f t="shared" si="8"/>
        <v>0</v>
      </c>
      <c r="K22" s="40" t="str">
        <f t="shared" si="9"/>
        <v>NA</v>
      </c>
      <c r="L22" s="40" t="str">
        <f t="shared" si="10"/>
        <v>NA</v>
      </c>
      <c r="M22" s="40" t="str">
        <f t="shared" si="11"/>
        <v>NA</v>
      </c>
    </row>
    <row r="23" spans="1:13" s="17" customFormat="1" x14ac:dyDescent="0.2">
      <c r="A23" s="49" t="s">
        <v>175</v>
      </c>
      <c r="B23" s="49"/>
      <c r="C23" s="49"/>
      <c r="D23" s="24">
        <v>0</v>
      </c>
      <c r="E23" s="24">
        <v>0</v>
      </c>
      <c r="F23" s="24">
        <v>0</v>
      </c>
      <c r="G23" s="24">
        <v>67616.399999999994</v>
      </c>
      <c r="H23" s="24">
        <v>0</v>
      </c>
      <c r="I23" s="24">
        <f t="shared" si="7"/>
        <v>67616.399999999994</v>
      </c>
      <c r="J23" s="24">
        <f t="shared" si="8"/>
        <v>-67616.399999999994</v>
      </c>
      <c r="K23" s="44" t="str">
        <f t="shared" si="9"/>
        <v>NA</v>
      </c>
      <c r="L23" s="44" t="str">
        <f t="shared" si="10"/>
        <v>NA</v>
      </c>
      <c r="M23" s="44" t="str">
        <f t="shared" si="11"/>
        <v>NA</v>
      </c>
    </row>
    <row r="24" spans="1:13" s="18" customFormat="1" x14ac:dyDescent="0.2">
      <c r="A24" s="54"/>
      <c r="B24" s="55"/>
      <c r="C24" s="54"/>
      <c r="D24" s="56"/>
      <c r="E24" s="56"/>
      <c r="F24" s="56"/>
      <c r="G24" s="56"/>
      <c r="H24" s="56"/>
      <c r="I24" s="56"/>
      <c r="J24" s="56"/>
      <c r="K24" s="45"/>
      <c r="L24" s="45"/>
      <c r="M24" s="45"/>
    </row>
    <row r="25" spans="1:13" s="18" customFormat="1" ht="15.75" x14ac:dyDescent="0.25">
      <c r="A25" s="28" t="s">
        <v>179</v>
      </c>
      <c r="B25" s="35"/>
      <c r="C25" s="28"/>
      <c r="D25" s="6">
        <f>+D11+D13+D16+D23</f>
        <v>122050000</v>
      </c>
      <c r="E25" s="6">
        <f t="shared" ref="E25:J25" si="12">+E11+E13+E16+E23</f>
        <v>122075698</v>
      </c>
      <c r="F25" s="6">
        <f t="shared" si="12"/>
        <v>13727181.07</v>
      </c>
      <c r="G25" s="6">
        <f t="shared" si="12"/>
        <v>137602561.02000001</v>
      </c>
      <c r="H25" s="6">
        <f t="shared" si="12"/>
        <v>0</v>
      </c>
      <c r="I25" s="6">
        <f t="shared" si="12"/>
        <v>137602561.02000001</v>
      </c>
      <c r="J25" s="6">
        <f t="shared" si="12"/>
        <v>-15526863.019999998</v>
      </c>
      <c r="K25" s="41">
        <f t="shared" ref="K25:K91" si="13">IF(E25=0,"NA",J25/E25)</f>
        <v>-0.12719045046951111</v>
      </c>
      <c r="L25" s="41">
        <f t="shared" ref="L25" si="14">IF(E25=0,"NA",(  ( F25 - (E25/$L$6)) / (E25/$L$6)))</f>
        <v>-0.88755189366191467</v>
      </c>
      <c r="M25" s="41">
        <f t="shared" ref="M25" si="15">IF(E25=0,"NA",(  ( G25 - ($M$6*(E25/12))) / ($M$6*(E25/12))))</f>
        <v>0.12719045046951122</v>
      </c>
    </row>
    <row r="26" spans="1:13" s="17" customFormat="1" x14ac:dyDescent="0.2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40"/>
      <c r="L26" s="40"/>
      <c r="M26" s="40"/>
    </row>
    <row r="27" spans="1:13" s="17" customFormat="1" x14ac:dyDescent="0.2">
      <c r="A27" s="18" t="s">
        <v>11</v>
      </c>
      <c r="B27" s="18" t="s">
        <v>12</v>
      </c>
      <c r="C27" s="18" t="s">
        <v>13</v>
      </c>
      <c r="D27" s="19"/>
      <c r="E27" s="19"/>
      <c r="F27" s="19">
        <v>0</v>
      </c>
      <c r="G27" s="19">
        <v>0</v>
      </c>
      <c r="H27" s="19">
        <v>0</v>
      </c>
      <c r="I27" s="19">
        <f t="shared" ref="I27" si="16">SUM(G27:H27)</f>
        <v>0</v>
      </c>
      <c r="J27" s="19">
        <f t="shared" ref="J27" si="17">E27-I27</f>
        <v>0</v>
      </c>
      <c r="K27" s="40" t="str">
        <f t="shared" ref="K27" si="18">IF(E27=0,"NA",J27/E27)</f>
        <v>NA</v>
      </c>
      <c r="L27" s="40" t="str">
        <f t="shared" ref="L27" si="19">IF(E27=0,"NA",(  ( F27 - (E27/$L$6)) / (E27/$L$6)))</f>
        <v>NA</v>
      </c>
      <c r="M27" s="40" t="str">
        <f t="shared" ref="M27" si="20">IF(E27=0,"NA",(  ( G27 - ($M$6*(E27/12))) / ($M$6*(E27/12))))</f>
        <v>NA</v>
      </c>
    </row>
    <row r="28" spans="1:13" s="17" customFormat="1" x14ac:dyDescent="0.2">
      <c r="A28" s="18"/>
      <c r="B28" s="18" t="s">
        <v>39</v>
      </c>
      <c r="C28" s="18" t="s">
        <v>40</v>
      </c>
      <c r="D28" s="19"/>
      <c r="E28" s="19"/>
      <c r="F28" s="19">
        <v>0</v>
      </c>
      <c r="G28" s="19">
        <v>0</v>
      </c>
      <c r="H28" s="19">
        <v>0</v>
      </c>
      <c r="I28" s="19">
        <f t="shared" ref="I28" si="21">SUM(G28:H28)</f>
        <v>0</v>
      </c>
      <c r="J28" s="19">
        <f t="shared" ref="J28" si="22">E28-I28</f>
        <v>0</v>
      </c>
      <c r="K28" s="40" t="str">
        <f t="shared" ref="K28" si="23">IF(E28=0,"NA",J28/E28)</f>
        <v>NA</v>
      </c>
      <c r="L28" s="40" t="str">
        <f t="shared" ref="L28" si="24">IF(E28=0,"NA",(  ( F28 - (E28/$L$6)) / (E28/$L$6)))</f>
        <v>NA</v>
      </c>
      <c r="M28" s="40" t="str">
        <f t="shared" ref="M28" si="25">IF(E28=0,"NA",(  ( G28 - ($M$6*(E28/12))) / ($M$6*(E28/12))))</f>
        <v>NA</v>
      </c>
    </row>
    <row r="29" spans="1:13" s="17" customFormat="1" x14ac:dyDescent="0.2">
      <c r="A29" s="18"/>
      <c r="B29" s="18" t="s">
        <v>41</v>
      </c>
      <c r="C29" s="18" t="s">
        <v>42</v>
      </c>
      <c r="D29" s="19">
        <v>0</v>
      </c>
      <c r="E29" s="19">
        <v>5000</v>
      </c>
      <c r="F29" s="19">
        <v>0</v>
      </c>
      <c r="G29" s="19">
        <v>0</v>
      </c>
      <c r="H29" s="19">
        <v>0</v>
      </c>
      <c r="I29" s="19">
        <f t="shared" ref="I29:I31" si="26">SUM(G29:H29)</f>
        <v>0</v>
      </c>
      <c r="J29" s="19">
        <f t="shared" ref="J29:J43" si="27">E29-I29</f>
        <v>5000</v>
      </c>
      <c r="K29" s="40">
        <f t="shared" ref="K29:K43" si="28">IF(E29=0,"NA",J29/E29)</f>
        <v>1</v>
      </c>
      <c r="L29" s="40">
        <f t="shared" ref="L29:L43" si="29">IF(E29=0,"NA",(  ( F29 - (E29/$L$6)) / (E29/$L$6)))</f>
        <v>-1</v>
      </c>
      <c r="M29" s="40">
        <f t="shared" ref="M29:M43" si="30">IF(E29=0,"NA",(  ( G29 - ($M$6*(E29/12))) / ($M$6*(E29/12))))</f>
        <v>-1</v>
      </c>
    </row>
    <row r="30" spans="1:13" s="17" customFormat="1" x14ac:dyDescent="0.2">
      <c r="A30" s="18"/>
      <c r="B30" s="18" t="s">
        <v>53</v>
      </c>
      <c r="C30" s="18" t="s">
        <v>54</v>
      </c>
      <c r="D30" s="19"/>
      <c r="E30" s="19"/>
      <c r="F30" s="19">
        <v>0</v>
      </c>
      <c r="G30" s="19">
        <v>0</v>
      </c>
      <c r="H30" s="19">
        <v>0</v>
      </c>
      <c r="I30" s="19">
        <f t="shared" si="26"/>
        <v>0</v>
      </c>
      <c r="J30" s="19">
        <f t="shared" si="27"/>
        <v>0</v>
      </c>
      <c r="K30" s="40" t="str">
        <f t="shared" si="28"/>
        <v>NA</v>
      </c>
      <c r="L30" s="40" t="str">
        <f t="shared" si="29"/>
        <v>NA</v>
      </c>
      <c r="M30" s="40" t="str">
        <f t="shared" si="30"/>
        <v>NA</v>
      </c>
    </row>
    <row r="31" spans="1:13" s="17" customFormat="1" x14ac:dyDescent="0.2">
      <c r="A31" s="18"/>
      <c r="B31" s="18" t="s">
        <v>57</v>
      </c>
      <c r="C31" s="18" t="s">
        <v>58</v>
      </c>
      <c r="D31" s="19"/>
      <c r="E31" s="19"/>
      <c r="F31" s="19">
        <v>0</v>
      </c>
      <c r="G31" s="19">
        <v>0</v>
      </c>
      <c r="H31" s="19">
        <v>0</v>
      </c>
      <c r="I31" s="19">
        <f t="shared" si="26"/>
        <v>0</v>
      </c>
      <c r="J31" s="19">
        <f t="shared" si="27"/>
        <v>0</v>
      </c>
      <c r="K31" s="40" t="str">
        <f t="shared" si="28"/>
        <v>NA</v>
      </c>
      <c r="L31" s="40" t="str">
        <f t="shared" si="29"/>
        <v>NA</v>
      </c>
      <c r="M31" s="40" t="str">
        <f t="shared" si="30"/>
        <v>NA</v>
      </c>
    </row>
    <row r="32" spans="1:13" s="17" customFormat="1" x14ac:dyDescent="0.2">
      <c r="A32" s="18"/>
      <c r="B32" s="18" t="s">
        <v>59</v>
      </c>
      <c r="C32" s="18" t="s">
        <v>60</v>
      </c>
      <c r="D32" s="19">
        <v>0</v>
      </c>
      <c r="E32" s="19">
        <v>-600000</v>
      </c>
      <c r="F32" s="19">
        <v>54515.32</v>
      </c>
      <c r="G32" s="19">
        <v>850115.7</v>
      </c>
      <c r="H32" s="19">
        <v>1580108.17</v>
      </c>
      <c r="I32" s="19">
        <f t="shared" ref="I32" si="31">SUM(G32:H32)</f>
        <v>2430223.87</v>
      </c>
      <c r="J32" s="19">
        <f t="shared" si="27"/>
        <v>-3030223.87</v>
      </c>
      <c r="K32" s="40">
        <f t="shared" si="28"/>
        <v>5.050373116666667</v>
      </c>
      <c r="L32" s="40">
        <f t="shared" si="29"/>
        <v>-1.0908588666666665</v>
      </c>
      <c r="M32" s="40">
        <f t="shared" si="30"/>
        <v>-2.4168594999999997</v>
      </c>
    </row>
    <row r="33" spans="1:13" s="17" customFormat="1" x14ac:dyDescent="0.2">
      <c r="A33" s="18"/>
      <c r="B33" s="18" t="s">
        <v>61</v>
      </c>
      <c r="C33" s="18" t="s">
        <v>62</v>
      </c>
      <c r="D33" s="19"/>
      <c r="E33" s="19"/>
      <c r="F33" s="19">
        <v>0</v>
      </c>
      <c r="G33" s="19">
        <v>0</v>
      </c>
      <c r="H33" s="19">
        <v>0</v>
      </c>
      <c r="I33" s="19">
        <f t="shared" ref="I33:I38" si="32">SUM(G33:H33)</f>
        <v>0</v>
      </c>
      <c r="J33" s="19">
        <f t="shared" si="27"/>
        <v>0</v>
      </c>
      <c r="K33" s="40" t="str">
        <f t="shared" si="28"/>
        <v>NA</v>
      </c>
      <c r="L33" s="40" t="str">
        <f t="shared" si="29"/>
        <v>NA</v>
      </c>
      <c r="M33" s="40" t="str">
        <f t="shared" si="30"/>
        <v>NA</v>
      </c>
    </row>
    <row r="34" spans="1:13" s="17" customFormat="1" x14ac:dyDescent="0.2">
      <c r="A34" s="18"/>
      <c r="B34" s="18" t="s">
        <v>67</v>
      </c>
      <c r="C34" s="18" t="s">
        <v>68</v>
      </c>
      <c r="D34" s="19">
        <v>0</v>
      </c>
      <c r="E34" s="19">
        <v>600000</v>
      </c>
      <c r="F34" s="19">
        <v>7240</v>
      </c>
      <c r="G34" s="19">
        <v>16923.8</v>
      </c>
      <c r="H34" s="19">
        <v>592943.34</v>
      </c>
      <c r="I34" s="19">
        <f t="shared" si="32"/>
        <v>609867.14</v>
      </c>
      <c r="J34" s="19">
        <f t="shared" si="27"/>
        <v>-9867.140000000014</v>
      </c>
      <c r="K34" s="40">
        <f t="shared" si="28"/>
        <v>-1.6445233333333358E-2</v>
      </c>
      <c r="L34" s="40">
        <f t="shared" si="29"/>
        <v>-0.98793333333333333</v>
      </c>
      <c r="M34" s="40">
        <f t="shared" si="30"/>
        <v>-0.97179366666666656</v>
      </c>
    </row>
    <row r="35" spans="1:13" s="17" customFormat="1" x14ac:dyDescent="0.2">
      <c r="A35" s="18"/>
      <c r="B35" s="18" t="s">
        <v>69</v>
      </c>
      <c r="C35" s="18" t="s">
        <v>70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32"/>
        <v>0</v>
      </c>
      <c r="J35" s="19">
        <f t="shared" si="27"/>
        <v>0</v>
      </c>
      <c r="K35" s="40" t="str">
        <f t="shared" si="28"/>
        <v>NA</v>
      </c>
      <c r="L35" s="40" t="str">
        <f t="shared" si="29"/>
        <v>NA</v>
      </c>
      <c r="M35" s="40" t="str">
        <f t="shared" si="30"/>
        <v>NA</v>
      </c>
    </row>
    <row r="36" spans="1:13" s="14" customFormat="1" ht="15.75" x14ac:dyDescent="0.25">
      <c r="A36" s="18"/>
      <c r="B36" s="18" t="s">
        <v>541</v>
      </c>
      <c r="C36" s="18" t="s">
        <v>542</v>
      </c>
      <c r="D36" s="19"/>
      <c r="E36" s="19"/>
      <c r="F36" s="19">
        <v>0</v>
      </c>
      <c r="G36" s="19">
        <v>0</v>
      </c>
      <c r="H36" s="19">
        <v>0</v>
      </c>
      <c r="I36" s="19">
        <f t="shared" si="32"/>
        <v>0</v>
      </c>
      <c r="J36" s="19">
        <f t="shared" si="27"/>
        <v>0</v>
      </c>
      <c r="K36" s="40" t="str">
        <f t="shared" si="28"/>
        <v>NA</v>
      </c>
      <c r="L36" s="40" t="str">
        <f t="shared" si="29"/>
        <v>NA</v>
      </c>
      <c r="M36" s="40" t="str">
        <f t="shared" si="30"/>
        <v>NA</v>
      </c>
    </row>
    <row r="37" spans="1:13" s="17" customFormat="1" x14ac:dyDescent="0.2">
      <c r="A37" s="18"/>
      <c r="B37" s="18" t="s">
        <v>543</v>
      </c>
      <c r="C37" s="18" t="s">
        <v>544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f t="shared" si="32"/>
        <v>0</v>
      </c>
      <c r="J37" s="19">
        <f t="shared" si="27"/>
        <v>0</v>
      </c>
      <c r="K37" s="40" t="str">
        <f t="shared" si="28"/>
        <v>NA</v>
      </c>
      <c r="L37" s="40" t="str">
        <f t="shared" si="29"/>
        <v>NA</v>
      </c>
      <c r="M37" s="40" t="str">
        <f t="shared" si="30"/>
        <v>NA</v>
      </c>
    </row>
    <row r="38" spans="1:13" s="14" customFormat="1" ht="15.75" x14ac:dyDescent="0.25">
      <c r="A38" s="18"/>
      <c r="B38" s="18" t="s">
        <v>545</v>
      </c>
      <c r="C38" s="18" t="s">
        <v>546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f t="shared" si="32"/>
        <v>0</v>
      </c>
      <c r="J38" s="19">
        <f t="shared" si="27"/>
        <v>0</v>
      </c>
      <c r="K38" s="40" t="str">
        <f t="shared" si="28"/>
        <v>NA</v>
      </c>
      <c r="L38" s="40" t="str">
        <f t="shared" si="29"/>
        <v>NA</v>
      </c>
      <c r="M38" s="40" t="str">
        <f t="shared" si="30"/>
        <v>NA</v>
      </c>
    </row>
    <row r="39" spans="1:13" s="17" customFormat="1" x14ac:dyDescent="0.2">
      <c r="A39" s="18"/>
      <c r="B39" s="18" t="s">
        <v>547</v>
      </c>
      <c r="C39" s="18" t="s">
        <v>548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f t="shared" ref="I39:I40" si="33">SUM(G39:H39)</f>
        <v>0</v>
      </c>
      <c r="J39" s="19">
        <f t="shared" si="27"/>
        <v>0</v>
      </c>
      <c r="K39" s="40" t="str">
        <f t="shared" si="28"/>
        <v>NA</v>
      </c>
      <c r="L39" s="40" t="str">
        <f t="shared" si="29"/>
        <v>NA</v>
      </c>
      <c r="M39" s="40" t="str">
        <f t="shared" si="30"/>
        <v>NA</v>
      </c>
    </row>
    <row r="40" spans="1:13" s="14" customFormat="1" ht="15.75" x14ac:dyDescent="0.25">
      <c r="A40" s="49" t="s">
        <v>75</v>
      </c>
      <c r="B40" s="49"/>
      <c r="C40" s="49"/>
      <c r="D40" s="24">
        <v>0</v>
      </c>
      <c r="E40" s="24">
        <v>5000</v>
      </c>
      <c r="F40" s="24">
        <v>61755.32</v>
      </c>
      <c r="G40" s="24">
        <v>867039.5</v>
      </c>
      <c r="H40" s="24">
        <v>2173051.5099999998</v>
      </c>
      <c r="I40" s="24">
        <f t="shared" si="33"/>
        <v>3040091.01</v>
      </c>
      <c r="J40" s="24">
        <f t="shared" si="27"/>
        <v>-3035091.01</v>
      </c>
      <c r="K40" s="44">
        <f t="shared" si="28"/>
        <v>-607.01820199999997</v>
      </c>
      <c r="L40" s="44">
        <f t="shared" si="29"/>
        <v>11.351063999999999</v>
      </c>
      <c r="M40" s="44">
        <f t="shared" si="30"/>
        <v>172.40790000000001</v>
      </c>
    </row>
    <row r="41" spans="1:13" s="17" customFormat="1" x14ac:dyDescent="0.2">
      <c r="A41" s="18" t="s">
        <v>114</v>
      </c>
      <c r="B41" s="18" t="s">
        <v>27</v>
      </c>
      <c r="C41" s="18" t="s">
        <v>28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f t="shared" ref="I41" si="34">SUM(G41:H41)</f>
        <v>0</v>
      </c>
      <c r="J41" s="19">
        <f t="shared" si="27"/>
        <v>0</v>
      </c>
      <c r="K41" s="40" t="str">
        <f t="shared" si="28"/>
        <v>NA</v>
      </c>
      <c r="L41" s="40" t="str">
        <f t="shared" si="29"/>
        <v>NA</v>
      </c>
      <c r="M41" s="40" t="str">
        <f t="shared" si="30"/>
        <v>NA</v>
      </c>
    </row>
    <row r="42" spans="1:13" s="14" customFormat="1" ht="15.75" x14ac:dyDescent="0.25">
      <c r="A42" s="18"/>
      <c r="B42" s="18" t="s">
        <v>29</v>
      </c>
      <c r="C42" s="18" t="s">
        <v>30</v>
      </c>
      <c r="D42" s="19">
        <v>0</v>
      </c>
      <c r="E42" s="19">
        <v>0</v>
      </c>
      <c r="F42" s="19">
        <v>0</v>
      </c>
      <c r="G42" s="19">
        <v>14000</v>
      </c>
      <c r="H42" s="19">
        <v>0</v>
      </c>
      <c r="I42" s="19">
        <f t="shared" ref="I42" si="35">SUM(G42:H42)</f>
        <v>14000</v>
      </c>
      <c r="J42" s="19">
        <f t="shared" si="27"/>
        <v>-14000</v>
      </c>
      <c r="K42" s="40" t="str">
        <f t="shared" si="28"/>
        <v>NA</v>
      </c>
      <c r="L42" s="40" t="str">
        <f t="shared" si="29"/>
        <v>NA</v>
      </c>
      <c r="M42" s="40" t="str">
        <f t="shared" si="30"/>
        <v>NA</v>
      </c>
    </row>
    <row r="43" spans="1:13" s="17" customFormat="1" x14ac:dyDescent="0.2">
      <c r="A43" s="18"/>
      <c r="B43" s="18" t="s">
        <v>39</v>
      </c>
      <c r="C43" s="18" t="s">
        <v>40</v>
      </c>
      <c r="D43" s="19">
        <v>0</v>
      </c>
      <c r="E43" s="19">
        <v>0</v>
      </c>
      <c r="F43" s="19">
        <v>0</v>
      </c>
      <c r="G43" s="19">
        <v>371</v>
      </c>
      <c r="H43" s="19">
        <v>0</v>
      </c>
      <c r="I43" s="19">
        <f t="shared" ref="I43" si="36">SUM(G43:H43)</f>
        <v>371</v>
      </c>
      <c r="J43" s="19">
        <f t="shared" si="27"/>
        <v>-371</v>
      </c>
      <c r="K43" s="40" t="str">
        <f t="shared" si="28"/>
        <v>NA</v>
      </c>
      <c r="L43" s="40" t="str">
        <f t="shared" si="29"/>
        <v>NA</v>
      </c>
      <c r="M43" s="40" t="str">
        <f t="shared" si="30"/>
        <v>NA</v>
      </c>
    </row>
    <row r="44" spans="1:13" s="17" customFormat="1" x14ac:dyDescent="0.2">
      <c r="A44" s="18"/>
      <c r="B44" s="18" t="s">
        <v>41</v>
      </c>
      <c r="C44" s="18" t="s">
        <v>42</v>
      </c>
      <c r="D44" s="19">
        <v>5294.12</v>
      </c>
      <c r="E44" s="19">
        <v>87106.72</v>
      </c>
      <c r="F44" s="19">
        <v>0</v>
      </c>
      <c r="G44" s="19">
        <v>33131.03</v>
      </c>
      <c r="H44" s="19">
        <v>0</v>
      </c>
      <c r="I44" s="19">
        <f t="shared" ref="I44" si="37">SUM(G44:H44)</f>
        <v>33131.03</v>
      </c>
      <c r="J44" s="19">
        <f t="shared" ref="J44:J52" si="38">E44-I44</f>
        <v>53975.69</v>
      </c>
      <c r="K44" s="40">
        <f t="shared" ref="K44:K52" si="39">IF(E44=0,"NA",J44/E44)</f>
        <v>0.61965012573082767</v>
      </c>
      <c r="L44" s="40">
        <f t="shared" ref="L44:L52" si="40">IF(E44=0,"NA",(  ( F44 - (E44/$L$6)) / (E44/$L$6)))</f>
        <v>-1</v>
      </c>
      <c r="M44" s="40">
        <f t="shared" ref="M44:M52" si="41">IF(E44=0,"NA",(  ( G44 - ($M$6*(E44/12))) / ($M$6*(E44/12))))</f>
        <v>-0.61965012573082767</v>
      </c>
    </row>
    <row r="45" spans="1:13" s="17" customFormat="1" x14ac:dyDescent="0.2">
      <c r="A45" s="18"/>
      <c r="B45" s="18" t="s">
        <v>43</v>
      </c>
      <c r="C45" s="18" t="s">
        <v>44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f t="shared" ref="I45:I50" si="42">SUM(G45:H45)</f>
        <v>0</v>
      </c>
      <c r="J45" s="19">
        <f t="shared" si="38"/>
        <v>0</v>
      </c>
      <c r="K45" s="40" t="str">
        <f t="shared" si="39"/>
        <v>NA</v>
      </c>
      <c r="L45" s="40" t="str">
        <f t="shared" si="40"/>
        <v>NA</v>
      </c>
      <c r="M45" s="40" t="str">
        <f t="shared" si="41"/>
        <v>NA</v>
      </c>
    </row>
    <row r="46" spans="1:13" s="17" customFormat="1" x14ac:dyDescent="0.2">
      <c r="A46" s="18"/>
      <c r="B46" s="18" t="s">
        <v>430</v>
      </c>
      <c r="C46" s="18" t="s">
        <v>431</v>
      </c>
      <c r="D46" s="19">
        <v>30000.069999999989</v>
      </c>
      <c r="E46" s="19">
        <v>1110000.04</v>
      </c>
      <c r="F46" s="19">
        <v>0</v>
      </c>
      <c r="G46" s="19">
        <v>320.58</v>
      </c>
      <c r="H46" s="19">
        <v>0</v>
      </c>
      <c r="I46" s="19">
        <f t="shared" si="42"/>
        <v>320.58</v>
      </c>
      <c r="J46" s="19">
        <f t="shared" si="38"/>
        <v>1109679.46</v>
      </c>
      <c r="K46" s="40">
        <f t="shared" si="39"/>
        <v>0.99971118919959667</v>
      </c>
      <c r="L46" s="40">
        <f t="shared" si="40"/>
        <v>-1</v>
      </c>
      <c r="M46" s="40">
        <f t="shared" si="41"/>
        <v>-0.99971118919959667</v>
      </c>
    </row>
    <row r="47" spans="1:13" s="17" customFormat="1" x14ac:dyDescent="0.2">
      <c r="A47" s="18"/>
      <c r="B47" s="18" t="s">
        <v>67</v>
      </c>
      <c r="C47" s="18" t="s">
        <v>68</v>
      </c>
      <c r="D47" s="19">
        <v>10588.24</v>
      </c>
      <c r="E47" s="19">
        <v>2893.3</v>
      </c>
      <c r="F47" s="19">
        <v>0</v>
      </c>
      <c r="G47" s="19">
        <v>3520.8900000000003</v>
      </c>
      <c r="H47" s="19">
        <v>0</v>
      </c>
      <c r="I47" s="19">
        <f t="shared" si="42"/>
        <v>3520.8900000000003</v>
      </c>
      <c r="J47" s="19">
        <f t="shared" si="38"/>
        <v>-627.59000000000015</v>
      </c>
      <c r="K47" s="40">
        <f t="shared" si="39"/>
        <v>-0.21691148515535896</v>
      </c>
      <c r="L47" s="40">
        <f t="shared" si="40"/>
        <v>-1</v>
      </c>
      <c r="M47" s="40">
        <f t="shared" si="41"/>
        <v>0.21691148515535896</v>
      </c>
    </row>
    <row r="48" spans="1:13" s="14" customFormat="1" ht="15.75" x14ac:dyDescent="0.25">
      <c r="A48" s="18"/>
      <c r="B48" s="18" t="s">
        <v>541</v>
      </c>
      <c r="C48" s="18" t="s">
        <v>542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42"/>
        <v>0</v>
      </c>
      <c r="J48" s="19">
        <f t="shared" si="38"/>
        <v>0</v>
      </c>
      <c r="K48" s="40" t="str">
        <f t="shared" si="39"/>
        <v>NA</v>
      </c>
      <c r="L48" s="40" t="str">
        <f t="shared" si="40"/>
        <v>NA</v>
      </c>
      <c r="M48" s="40" t="str">
        <f t="shared" si="41"/>
        <v>NA</v>
      </c>
    </row>
    <row r="49" spans="1:13" s="17" customFormat="1" x14ac:dyDescent="0.2">
      <c r="A49" s="18"/>
      <c r="B49" s="18" t="s">
        <v>543</v>
      </c>
      <c r="C49" s="18" t="s">
        <v>544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42"/>
        <v>0</v>
      </c>
      <c r="J49" s="19">
        <f t="shared" si="38"/>
        <v>0</v>
      </c>
      <c r="K49" s="40" t="str">
        <f t="shared" si="39"/>
        <v>NA</v>
      </c>
      <c r="L49" s="40" t="str">
        <f t="shared" si="40"/>
        <v>NA</v>
      </c>
      <c r="M49" s="40" t="str">
        <f t="shared" si="41"/>
        <v>NA</v>
      </c>
    </row>
    <row r="50" spans="1:13" s="14" customFormat="1" ht="15.75" x14ac:dyDescent="0.25">
      <c r="A50" s="18"/>
      <c r="B50" s="18" t="s">
        <v>545</v>
      </c>
      <c r="C50" s="18" t="s">
        <v>546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42"/>
        <v>0</v>
      </c>
      <c r="J50" s="19">
        <f t="shared" si="38"/>
        <v>0</v>
      </c>
      <c r="K50" s="40" t="str">
        <f t="shared" si="39"/>
        <v>NA</v>
      </c>
      <c r="L50" s="40" t="str">
        <f t="shared" si="40"/>
        <v>NA</v>
      </c>
      <c r="M50" s="40" t="str">
        <f t="shared" si="41"/>
        <v>NA</v>
      </c>
    </row>
    <row r="51" spans="1:13" s="17" customFormat="1" x14ac:dyDescent="0.2">
      <c r="A51" s="49" t="s">
        <v>121</v>
      </c>
      <c r="B51" s="49"/>
      <c r="C51" s="49"/>
      <c r="D51" s="24">
        <v>45882.429999999986</v>
      </c>
      <c r="E51" s="24">
        <v>1200000.06</v>
      </c>
      <c r="F51" s="24">
        <v>0</v>
      </c>
      <c r="G51" s="24">
        <v>51343.5</v>
      </c>
      <c r="H51" s="24">
        <v>0</v>
      </c>
      <c r="I51" s="24">
        <f t="shared" ref="I51:I52" si="43">SUM(G51:H51)</f>
        <v>51343.5</v>
      </c>
      <c r="J51" s="24">
        <f t="shared" si="38"/>
        <v>1148656.56</v>
      </c>
      <c r="K51" s="44">
        <f t="shared" si="39"/>
        <v>0.95721375213931237</v>
      </c>
      <c r="L51" s="44">
        <f t="shared" si="40"/>
        <v>-1</v>
      </c>
      <c r="M51" s="44">
        <f t="shared" si="41"/>
        <v>-0.95721375213931237</v>
      </c>
    </row>
    <row r="52" spans="1:13" s="14" customFormat="1" ht="15.75" x14ac:dyDescent="0.25">
      <c r="A52" s="18" t="s">
        <v>122</v>
      </c>
      <c r="B52" s="18" t="s">
        <v>67</v>
      </c>
      <c r="C52" s="18" t="s">
        <v>68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43"/>
        <v>0</v>
      </c>
      <c r="J52" s="19">
        <f t="shared" si="38"/>
        <v>0</v>
      </c>
      <c r="K52" s="40" t="str">
        <f t="shared" si="39"/>
        <v>NA</v>
      </c>
      <c r="L52" s="40" t="str">
        <f t="shared" si="40"/>
        <v>NA</v>
      </c>
      <c r="M52" s="40" t="str">
        <f t="shared" si="41"/>
        <v>NA</v>
      </c>
    </row>
    <row r="53" spans="1:13" s="14" customFormat="1" ht="15.75" x14ac:dyDescent="0.25">
      <c r="A53" s="18"/>
      <c r="B53" s="18" t="s">
        <v>188</v>
      </c>
      <c r="C53" s="18" t="s">
        <v>189</v>
      </c>
      <c r="D53" s="19">
        <v>1000000</v>
      </c>
      <c r="E53" s="19">
        <v>1000000</v>
      </c>
      <c r="F53" s="19">
        <v>0</v>
      </c>
      <c r="G53" s="19">
        <v>0</v>
      </c>
      <c r="H53" s="19">
        <v>0</v>
      </c>
      <c r="I53" s="19">
        <f t="shared" ref="I53:I57" si="44">SUM(G53:H53)</f>
        <v>0</v>
      </c>
      <c r="J53" s="19">
        <f t="shared" ref="J53:J62" si="45">E53-I53</f>
        <v>1000000</v>
      </c>
      <c r="K53" s="40">
        <f t="shared" ref="K53:K62" si="46">IF(E53=0,"NA",J53/E53)</f>
        <v>1</v>
      </c>
      <c r="L53" s="40">
        <f t="shared" ref="L53:L62" si="47">IF(E53=0,"NA",(  ( F53 - (E53/$L$6)) / (E53/$L$6)))</f>
        <v>-1</v>
      </c>
      <c r="M53" s="40">
        <f t="shared" ref="M53:M62" si="48">IF(E53=0,"NA",(  ( G53 - ($M$6*(E53/12))) / ($M$6*(E53/12))))</f>
        <v>-1</v>
      </c>
    </row>
    <row r="54" spans="1:13" s="17" customFormat="1" x14ac:dyDescent="0.2">
      <c r="A54" s="18"/>
      <c r="B54" s="18" t="s">
        <v>545</v>
      </c>
      <c r="C54" s="18" t="s">
        <v>546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f t="shared" si="44"/>
        <v>0</v>
      </c>
      <c r="J54" s="19">
        <f t="shared" si="45"/>
        <v>0</v>
      </c>
      <c r="K54" s="40" t="str">
        <f t="shared" si="46"/>
        <v>NA</v>
      </c>
      <c r="L54" s="40" t="str">
        <f t="shared" si="47"/>
        <v>NA</v>
      </c>
      <c r="M54" s="40" t="str">
        <f t="shared" si="48"/>
        <v>NA</v>
      </c>
    </row>
    <row r="55" spans="1:13" s="17" customFormat="1" x14ac:dyDescent="0.2">
      <c r="A55" s="18"/>
      <c r="B55" s="18" t="s">
        <v>549</v>
      </c>
      <c r="C55" s="18" t="s">
        <v>550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f t="shared" si="44"/>
        <v>0</v>
      </c>
      <c r="J55" s="19">
        <f t="shared" si="45"/>
        <v>0</v>
      </c>
      <c r="K55" s="40" t="str">
        <f t="shared" si="46"/>
        <v>NA</v>
      </c>
      <c r="L55" s="40" t="str">
        <f t="shared" si="47"/>
        <v>NA</v>
      </c>
      <c r="M55" s="40" t="str">
        <f t="shared" si="48"/>
        <v>NA</v>
      </c>
    </row>
    <row r="56" spans="1:13" s="14" customFormat="1" ht="15.75" x14ac:dyDescent="0.25">
      <c r="A56" s="18"/>
      <c r="B56" s="18" t="s">
        <v>547</v>
      </c>
      <c r="C56" s="18" t="s">
        <v>548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f t="shared" si="44"/>
        <v>0</v>
      </c>
      <c r="J56" s="19">
        <f t="shared" si="45"/>
        <v>0</v>
      </c>
      <c r="K56" s="40" t="str">
        <f t="shared" si="46"/>
        <v>NA</v>
      </c>
      <c r="L56" s="40" t="str">
        <f t="shared" si="47"/>
        <v>NA</v>
      </c>
      <c r="M56" s="40" t="str">
        <f t="shared" si="48"/>
        <v>NA</v>
      </c>
    </row>
    <row r="57" spans="1:13" s="14" customFormat="1" ht="15.75" x14ac:dyDescent="0.25">
      <c r="A57" s="49" t="s">
        <v>127</v>
      </c>
      <c r="B57" s="49"/>
      <c r="C57" s="49"/>
      <c r="D57" s="24">
        <v>1000000</v>
      </c>
      <c r="E57" s="24">
        <v>1000000</v>
      </c>
      <c r="F57" s="24">
        <v>0</v>
      </c>
      <c r="G57" s="24">
        <v>0</v>
      </c>
      <c r="H57" s="24">
        <v>0</v>
      </c>
      <c r="I57" s="24">
        <f t="shared" si="44"/>
        <v>0</v>
      </c>
      <c r="J57" s="24">
        <f t="shared" si="45"/>
        <v>1000000</v>
      </c>
      <c r="K57" s="44">
        <f t="shared" si="46"/>
        <v>1</v>
      </c>
      <c r="L57" s="44">
        <f t="shared" si="47"/>
        <v>-1</v>
      </c>
      <c r="M57" s="44">
        <f t="shared" si="48"/>
        <v>-1</v>
      </c>
    </row>
    <row r="58" spans="1:13" s="17" customFormat="1" x14ac:dyDescent="0.2">
      <c r="A58" s="18" t="s">
        <v>192</v>
      </c>
      <c r="B58" s="18" t="s">
        <v>77</v>
      </c>
      <c r="C58" s="18" t="s">
        <v>78</v>
      </c>
      <c r="D58" s="19">
        <v>39562.400000000001</v>
      </c>
      <c r="E58" s="19">
        <v>39562.400000000001</v>
      </c>
      <c r="F58" s="19">
        <v>0</v>
      </c>
      <c r="G58" s="19">
        <v>0</v>
      </c>
      <c r="H58" s="19">
        <v>0</v>
      </c>
      <c r="I58" s="19">
        <f t="shared" ref="I58:I61" si="49">SUM(G58:H58)</f>
        <v>0</v>
      </c>
      <c r="J58" s="19">
        <f t="shared" si="45"/>
        <v>39562.400000000001</v>
      </c>
      <c r="K58" s="40">
        <f t="shared" si="46"/>
        <v>1</v>
      </c>
      <c r="L58" s="40">
        <f t="shared" si="47"/>
        <v>-1</v>
      </c>
      <c r="M58" s="40">
        <f t="shared" si="48"/>
        <v>-1</v>
      </c>
    </row>
    <row r="59" spans="1:13" s="17" customFormat="1" x14ac:dyDescent="0.2">
      <c r="A59" s="18"/>
      <c r="B59" s="18" t="s">
        <v>300</v>
      </c>
      <c r="C59" s="18" t="s">
        <v>301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49"/>
        <v>0</v>
      </c>
      <c r="J59" s="19">
        <f t="shared" si="45"/>
        <v>0</v>
      </c>
      <c r="K59" s="40" t="str">
        <f t="shared" si="46"/>
        <v>NA</v>
      </c>
      <c r="L59" s="40" t="str">
        <f t="shared" si="47"/>
        <v>NA</v>
      </c>
      <c r="M59" s="40" t="str">
        <f t="shared" si="48"/>
        <v>NA</v>
      </c>
    </row>
    <row r="60" spans="1:13" s="14" customFormat="1" ht="15.75" x14ac:dyDescent="0.25">
      <c r="A60" s="18"/>
      <c r="B60" s="18" t="s">
        <v>27</v>
      </c>
      <c r="C60" s="18" t="s">
        <v>28</v>
      </c>
      <c r="D60" s="19">
        <v>1378905.31</v>
      </c>
      <c r="E60" s="19">
        <v>1378905.31</v>
      </c>
      <c r="F60" s="19">
        <v>63753.41</v>
      </c>
      <c r="G60" s="19">
        <v>784593.76</v>
      </c>
      <c r="H60" s="19">
        <v>0</v>
      </c>
      <c r="I60" s="19">
        <f t="shared" si="49"/>
        <v>784593.76</v>
      </c>
      <c r="J60" s="19">
        <f t="shared" si="45"/>
        <v>594311.55000000005</v>
      </c>
      <c r="K60" s="40">
        <f t="shared" si="46"/>
        <v>0.43100243772358815</v>
      </c>
      <c r="L60" s="40">
        <f t="shared" si="47"/>
        <v>-0.95376520088968264</v>
      </c>
      <c r="M60" s="40">
        <f t="shared" si="48"/>
        <v>-0.43100243772358815</v>
      </c>
    </row>
    <row r="61" spans="1:13" s="17" customFormat="1" x14ac:dyDescent="0.2">
      <c r="A61" s="18"/>
      <c r="B61" s="18" t="s">
        <v>31</v>
      </c>
      <c r="C61" s="18" t="s">
        <v>32</v>
      </c>
      <c r="D61" s="19">
        <v>179739</v>
      </c>
      <c r="E61" s="19">
        <v>179739</v>
      </c>
      <c r="F61" s="19">
        <v>8552.25</v>
      </c>
      <c r="G61" s="19">
        <v>100889.81999999999</v>
      </c>
      <c r="H61" s="19">
        <v>0</v>
      </c>
      <c r="I61" s="19">
        <f t="shared" si="49"/>
        <v>100889.81999999999</v>
      </c>
      <c r="J61" s="19">
        <f t="shared" si="45"/>
        <v>78849.180000000008</v>
      </c>
      <c r="K61" s="40">
        <f t="shared" si="46"/>
        <v>0.43868709628961999</v>
      </c>
      <c r="L61" s="40">
        <f t="shared" si="47"/>
        <v>-0.95241850683491058</v>
      </c>
      <c r="M61" s="40">
        <f t="shared" si="48"/>
        <v>-0.43868709628961999</v>
      </c>
    </row>
    <row r="62" spans="1:13" s="17" customFormat="1" x14ac:dyDescent="0.2">
      <c r="A62" s="18"/>
      <c r="B62" s="18" t="s">
        <v>33</v>
      </c>
      <c r="C62" s="18" t="s">
        <v>34</v>
      </c>
      <c r="D62" s="19">
        <v>280994</v>
      </c>
      <c r="E62" s="19">
        <v>280994</v>
      </c>
      <c r="F62" s="19">
        <v>12629.56</v>
      </c>
      <c r="G62" s="19">
        <v>153639.66</v>
      </c>
      <c r="H62" s="19">
        <v>0</v>
      </c>
      <c r="I62" s="19">
        <f t="shared" ref="I62:I63" si="50">SUM(G62:H62)</f>
        <v>153639.66</v>
      </c>
      <c r="J62" s="19">
        <f t="shared" si="45"/>
        <v>127354.34</v>
      </c>
      <c r="K62" s="40">
        <f t="shared" si="46"/>
        <v>0.45322796928048287</v>
      </c>
      <c r="L62" s="40">
        <f t="shared" si="47"/>
        <v>-0.95505398691787013</v>
      </c>
      <c r="M62" s="40">
        <f t="shared" si="48"/>
        <v>-0.45322796928048287</v>
      </c>
    </row>
    <row r="63" spans="1:13" s="17" customFormat="1" x14ac:dyDescent="0.2">
      <c r="A63" s="18"/>
      <c r="B63" s="18" t="s">
        <v>39</v>
      </c>
      <c r="C63" s="18" t="s">
        <v>40</v>
      </c>
      <c r="D63" s="19">
        <v>37590</v>
      </c>
      <c r="E63" s="19">
        <v>37590</v>
      </c>
      <c r="F63" s="19">
        <v>2050.3399999999997</v>
      </c>
      <c r="G63" s="19">
        <v>23126.959999999999</v>
      </c>
      <c r="H63" s="19">
        <v>0</v>
      </c>
      <c r="I63" s="19">
        <f t="shared" si="50"/>
        <v>23126.959999999999</v>
      </c>
      <c r="J63" s="19">
        <f t="shared" ref="J63:J89" si="51">E63-I63</f>
        <v>14463.04</v>
      </c>
      <c r="K63" s="40">
        <f t="shared" ref="K63:K89" si="52">IF(E63=0,"NA",J63/E63)</f>
        <v>0.38475764831072096</v>
      </c>
      <c r="L63" s="40">
        <f t="shared" ref="L63:L89" si="53">IF(E63=0,"NA",(  ( F63 - (E63/$L$6)) / (E63/$L$6)))</f>
        <v>-0.94545517424847048</v>
      </c>
      <c r="M63" s="40">
        <f t="shared" ref="M63:M89" si="54">IF(E63=0,"NA",(  ( G63 - ($M$6*(E63/12))) / ($M$6*(E63/12))))</f>
        <v>-0.38475764831072096</v>
      </c>
    </row>
    <row r="64" spans="1:13" s="17" customFormat="1" x14ac:dyDescent="0.2">
      <c r="A64" s="18"/>
      <c r="B64" s="18" t="s">
        <v>41</v>
      </c>
      <c r="C64" s="18" t="s">
        <v>42</v>
      </c>
      <c r="D64" s="19">
        <v>3900183.96</v>
      </c>
      <c r="E64" s="19">
        <v>3900000</v>
      </c>
      <c r="F64" s="19">
        <v>5020</v>
      </c>
      <c r="G64" s="19">
        <v>2728184.87</v>
      </c>
      <c r="H64" s="19">
        <v>0</v>
      </c>
      <c r="I64" s="19">
        <f t="shared" ref="I64:I66" si="55">SUM(G64:H64)</f>
        <v>2728184.87</v>
      </c>
      <c r="J64" s="19">
        <f t="shared" si="51"/>
        <v>1171815.1299999999</v>
      </c>
      <c r="K64" s="40">
        <f t="shared" si="52"/>
        <v>0.30046541794871789</v>
      </c>
      <c r="L64" s="40">
        <f t="shared" si="53"/>
        <v>-0.99871282051282051</v>
      </c>
      <c r="M64" s="40">
        <f t="shared" si="54"/>
        <v>-0.30046541794871789</v>
      </c>
    </row>
    <row r="65" spans="1:13" s="17" customFormat="1" x14ac:dyDescent="0.2">
      <c r="A65" s="18"/>
      <c r="B65" s="18" t="s">
        <v>200</v>
      </c>
      <c r="C65" s="18" t="s">
        <v>201</v>
      </c>
      <c r="D65" s="19">
        <v>4164074.99</v>
      </c>
      <c r="E65" s="19">
        <v>25007615.969999999</v>
      </c>
      <c r="F65" s="19">
        <v>252596.35000000003</v>
      </c>
      <c r="G65" s="19">
        <v>3084766.06</v>
      </c>
      <c r="H65" s="19">
        <v>19183.559999999998</v>
      </c>
      <c r="I65" s="19">
        <f t="shared" si="55"/>
        <v>3103949.62</v>
      </c>
      <c r="J65" s="19">
        <f t="shared" si="51"/>
        <v>21903666.349999998</v>
      </c>
      <c r="K65" s="40">
        <f t="shared" si="52"/>
        <v>0.87587982702055223</v>
      </c>
      <c r="L65" s="40">
        <f t="shared" si="53"/>
        <v>-0.98989922308855727</v>
      </c>
      <c r="M65" s="40">
        <f t="shared" si="54"/>
        <v>-0.87664693572947572</v>
      </c>
    </row>
    <row r="66" spans="1:13" s="17" customFormat="1" x14ac:dyDescent="0.2">
      <c r="A66" s="18"/>
      <c r="B66" s="18" t="s">
        <v>267</v>
      </c>
      <c r="C66" s="18" t="s">
        <v>268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55"/>
        <v>0</v>
      </c>
      <c r="J66" s="19">
        <f t="shared" si="51"/>
        <v>0</v>
      </c>
      <c r="K66" s="40" t="str">
        <f t="shared" si="52"/>
        <v>NA</v>
      </c>
      <c r="L66" s="40" t="str">
        <f t="shared" si="53"/>
        <v>NA</v>
      </c>
      <c r="M66" s="40" t="str">
        <f t="shared" si="54"/>
        <v>NA</v>
      </c>
    </row>
    <row r="67" spans="1:13" s="17" customFormat="1" x14ac:dyDescent="0.2">
      <c r="A67" s="18"/>
      <c r="B67" s="18" t="s">
        <v>49</v>
      </c>
      <c r="C67" s="18" t="s">
        <v>50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ref="I67" si="56">SUM(G67:H67)</f>
        <v>0</v>
      </c>
      <c r="J67" s="19">
        <f t="shared" si="51"/>
        <v>0</v>
      </c>
      <c r="K67" s="40" t="str">
        <f t="shared" si="52"/>
        <v>NA</v>
      </c>
      <c r="L67" s="40" t="str">
        <f t="shared" si="53"/>
        <v>NA</v>
      </c>
      <c r="M67" s="40" t="str">
        <f t="shared" si="54"/>
        <v>NA</v>
      </c>
    </row>
    <row r="68" spans="1:13" s="17" customFormat="1" x14ac:dyDescent="0.2">
      <c r="A68" s="18"/>
      <c r="B68" s="18" t="s">
        <v>59</v>
      </c>
      <c r="C68" s="18" t="s">
        <v>60</v>
      </c>
      <c r="D68" s="19">
        <v>0</v>
      </c>
      <c r="E68" s="19">
        <v>-75000</v>
      </c>
      <c r="F68" s="19">
        <v>0</v>
      </c>
      <c r="G68" s="19">
        <v>316751.95999999996</v>
      </c>
      <c r="H68" s="19">
        <v>58030.799999999996</v>
      </c>
      <c r="I68" s="19">
        <f t="shared" ref="I68:I73" si="57">SUM(G68:H68)</f>
        <v>374782.75999999995</v>
      </c>
      <c r="J68" s="19">
        <f t="shared" si="51"/>
        <v>-449782.75999999995</v>
      </c>
      <c r="K68" s="40">
        <f t="shared" si="52"/>
        <v>5.9971034666666663</v>
      </c>
      <c r="L68" s="40">
        <f t="shared" si="53"/>
        <v>-1</v>
      </c>
      <c r="M68" s="40">
        <f t="shared" si="54"/>
        <v>-5.2233594666666665</v>
      </c>
    </row>
    <row r="69" spans="1:13" s="17" customFormat="1" x14ac:dyDescent="0.2">
      <c r="A69" s="18"/>
      <c r="B69" s="18" t="s">
        <v>61</v>
      </c>
      <c r="C69" s="18" t="s">
        <v>62</v>
      </c>
      <c r="D69" s="19">
        <v>1851000</v>
      </c>
      <c r="E69" s="19">
        <v>1851000</v>
      </c>
      <c r="F69" s="19">
        <v>0</v>
      </c>
      <c r="G69" s="19">
        <v>106525.39</v>
      </c>
      <c r="H69" s="19">
        <v>1358635.15</v>
      </c>
      <c r="I69" s="19">
        <f t="shared" si="57"/>
        <v>1465160.5399999998</v>
      </c>
      <c r="J69" s="19">
        <f t="shared" si="51"/>
        <v>385839.4600000002</v>
      </c>
      <c r="K69" s="40">
        <f t="shared" si="52"/>
        <v>0.20844919502971376</v>
      </c>
      <c r="L69" s="40">
        <f t="shared" si="53"/>
        <v>-1</v>
      </c>
      <c r="M69" s="40">
        <f t="shared" si="54"/>
        <v>-0.94244981631550517</v>
      </c>
    </row>
    <row r="70" spans="1:13" s="17" customFormat="1" x14ac:dyDescent="0.2">
      <c r="A70" s="18"/>
      <c r="B70" s="18" t="s">
        <v>438</v>
      </c>
      <c r="C70" s="18" t="s">
        <v>439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57"/>
        <v>0</v>
      </c>
      <c r="J70" s="19">
        <f t="shared" si="51"/>
        <v>0</v>
      </c>
      <c r="K70" s="40" t="str">
        <f t="shared" si="52"/>
        <v>NA</v>
      </c>
      <c r="L70" s="40" t="str">
        <f t="shared" si="53"/>
        <v>NA</v>
      </c>
      <c r="M70" s="40" t="str">
        <f t="shared" si="54"/>
        <v>NA</v>
      </c>
    </row>
    <row r="71" spans="1:13" s="14" customFormat="1" ht="15.75" x14ac:dyDescent="0.25">
      <c r="A71" s="18"/>
      <c r="B71" s="18" t="s">
        <v>430</v>
      </c>
      <c r="C71" s="18" t="s">
        <v>431</v>
      </c>
      <c r="D71" s="19">
        <v>-600000</v>
      </c>
      <c r="E71" s="19">
        <v>-600000</v>
      </c>
      <c r="F71" s="19">
        <v>0</v>
      </c>
      <c r="G71" s="19">
        <v>0</v>
      </c>
      <c r="H71" s="19">
        <v>0</v>
      </c>
      <c r="I71" s="19">
        <f t="shared" si="57"/>
        <v>0</v>
      </c>
      <c r="J71" s="19">
        <f t="shared" si="51"/>
        <v>-600000</v>
      </c>
      <c r="K71" s="40">
        <f t="shared" si="52"/>
        <v>1</v>
      </c>
      <c r="L71" s="40">
        <f t="shared" si="53"/>
        <v>-1</v>
      </c>
      <c r="M71" s="40">
        <f t="shared" si="54"/>
        <v>-1</v>
      </c>
    </row>
    <row r="72" spans="1:13" s="17" customFormat="1" x14ac:dyDescent="0.2">
      <c r="A72" s="18"/>
      <c r="B72" s="18" t="s">
        <v>186</v>
      </c>
      <c r="C72" s="18" t="s">
        <v>187</v>
      </c>
      <c r="D72" s="19">
        <v>89748184</v>
      </c>
      <c r="E72" s="19">
        <v>57442312.719999969</v>
      </c>
      <c r="F72" s="19">
        <v>2665521.1299999994</v>
      </c>
      <c r="G72" s="19">
        <v>29990971.310000002</v>
      </c>
      <c r="H72" s="19">
        <v>167609.82</v>
      </c>
      <c r="I72" s="19">
        <f t="shared" si="57"/>
        <v>30158581.130000003</v>
      </c>
      <c r="J72" s="19">
        <f t="shared" si="51"/>
        <v>27283731.589999966</v>
      </c>
      <c r="K72" s="40">
        <f t="shared" si="52"/>
        <v>0.47497620304727839</v>
      </c>
      <c r="L72" s="40">
        <f t="shared" si="53"/>
        <v>-0.95359655620077544</v>
      </c>
      <c r="M72" s="40">
        <f t="shared" si="54"/>
        <v>-0.47789408382302301</v>
      </c>
    </row>
    <row r="73" spans="1:13" s="14" customFormat="1" ht="15.75" x14ac:dyDescent="0.25">
      <c r="A73" s="18"/>
      <c r="B73" s="18" t="s">
        <v>67</v>
      </c>
      <c r="C73" s="18" t="s">
        <v>68</v>
      </c>
      <c r="D73" s="19">
        <v>500000</v>
      </c>
      <c r="E73" s="19">
        <v>10074698</v>
      </c>
      <c r="F73" s="19">
        <v>0</v>
      </c>
      <c r="G73" s="19">
        <v>27099.219999999998</v>
      </c>
      <c r="H73" s="19">
        <v>59062.86</v>
      </c>
      <c r="I73" s="19">
        <f t="shared" si="57"/>
        <v>86162.08</v>
      </c>
      <c r="J73" s="19">
        <f t="shared" si="51"/>
        <v>9988535.9199999999</v>
      </c>
      <c r="K73" s="40">
        <f t="shared" si="52"/>
        <v>0.99144767614870444</v>
      </c>
      <c r="L73" s="40">
        <f t="shared" si="53"/>
        <v>-1</v>
      </c>
      <c r="M73" s="40">
        <f t="shared" si="54"/>
        <v>-0.99731017048848503</v>
      </c>
    </row>
    <row r="74" spans="1:13" s="17" customFormat="1" x14ac:dyDescent="0.2">
      <c r="A74" s="18"/>
      <c r="B74" s="18" t="s">
        <v>188</v>
      </c>
      <c r="C74" s="18" t="s">
        <v>189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ref="I74:I85" si="58">SUM(G74:H74)</f>
        <v>0</v>
      </c>
      <c r="J74" s="19">
        <f t="shared" si="51"/>
        <v>0</v>
      </c>
      <c r="K74" s="40" t="str">
        <f t="shared" si="52"/>
        <v>NA</v>
      </c>
      <c r="L74" s="40" t="str">
        <f t="shared" si="53"/>
        <v>NA</v>
      </c>
      <c r="M74" s="40" t="str">
        <f t="shared" si="54"/>
        <v>NA</v>
      </c>
    </row>
    <row r="75" spans="1:13" s="14" customFormat="1" ht="15.75" x14ac:dyDescent="0.25">
      <c r="A75" s="18"/>
      <c r="B75" s="18" t="s">
        <v>69</v>
      </c>
      <c r="C75" s="18" t="s">
        <v>70</v>
      </c>
      <c r="D75" s="19">
        <v>2649000</v>
      </c>
      <c r="E75" s="19">
        <v>5075071.25</v>
      </c>
      <c r="F75" s="19">
        <v>146985</v>
      </c>
      <c r="G75" s="19">
        <v>3877256.83</v>
      </c>
      <c r="H75" s="19">
        <v>589647.74</v>
      </c>
      <c r="I75" s="19">
        <f t="shared" si="58"/>
        <v>4466904.57</v>
      </c>
      <c r="J75" s="19">
        <f t="shared" si="51"/>
        <v>608166.6799999997</v>
      </c>
      <c r="K75" s="40">
        <f t="shared" si="52"/>
        <v>0.1198341166146189</v>
      </c>
      <c r="L75" s="40">
        <f t="shared" si="53"/>
        <v>-0.97103784503518054</v>
      </c>
      <c r="M75" s="40">
        <f t="shared" si="54"/>
        <v>-0.23601923224230595</v>
      </c>
    </row>
    <row r="76" spans="1:13" s="14" customFormat="1" ht="15.75" x14ac:dyDescent="0.25">
      <c r="A76" s="18"/>
      <c r="B76" s="18" t="s">
        <v>541</v>
      </c>
      <c r="C76" s="18" t="s">
        <v>542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si="58"/>
        <v>0</v>
      </c>
      <c r="J76" s="19">
        <f t="shared" si="51"/>
        <v>0</v>
      </c>
      <c r="K76" s="40" t="str">
        <f t="shared" si="52"/>
        <v>NA</v>
      </c>
      <c r="L76" s="40" t="str">
        <f t="shared" si="53"/>
        <v>NA</v>
      </c>
      <c r="M76" s="40" t="str">
        <f t="shared" si="54"/>
        <v>NA</v>
      </c>
    </row>
    <row r="77" spans="1:13" s="17" customFormat="1" x14ac:dyDescent="0.2">
      <c r="A77" s="18"/>
      <c r="B77" s="18" t="s">
        <v>543</v>
      </c>
      <c r="C77" s="18" t="s">
        <v>544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f t="shared" si="58"/>
        <v>0</v>
      </c>
      <c r="J77" s="19">
        <f t="shared" si="51"/>
        <v>0</v>
      </c>
      <c r="K77" s="40" t="str">
        <f t="shared" si="52"/>
        <v>NA</v>
      </c>
      <c r="L77" s="40" t="str">
        <f t="shared" si="53"/>
        <v>NA</v>
      </c>
      <c r="M77" s="40" t="str">
        <f t="shared" si="54"/>
        <v>NA</v>
      </c>
    </row>
    <row r="78" spans="1:13" s="17" customFormat="1" x14ac:dyDescent="0.2">
      <c r="A78" s="18"/>
      <c r="B78" s="18" t="s">
        <v>545</v>
      </c>
      <c r="C78" s="18" t="s">
        <v>546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f t="shared" si="58"/>
        <v>0</v>
      </c>
      <c r="J78" s="19">
        <f t="shared" si="51"/>
        <v>0</v>
      </c>
      <c r="K78" s="40" t="str">
        <f t="shared" si="52"/>
        <v>NA</v>
      </c>
      <c r="L78" s="40" t="str">
        <f t="shared" si="53"/>
        <v>NA</v>
      </c>
      <c r="M78" s="40" t="str">
        <f t="shared" si="54"/>
        <v>NA</v>
      </c>
    </row>
    <row r="79" spans="1:13" s="14" customFormat="1" ht="15.75" x14ac:dyDescent="0.25">
      <c r="A79" s="18"/>
      <c r="B79" s="18" t="s">
        <v>549</v>
      </c>
      <c r="C79" s="18" t="s">
        <v>550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f t="shared" si="58"/>
        <v>0</v>
      </c>
      <c r="J79" s="19">
        <f t="shared" si="51"/>
        <v>0</v>
      </c>
      <c r="K79" s="40" t="str">
        <f t="shared" si="52"/>
        <v>NA</v>
      </c>
      <c r="L79" s="40" t="str">
        <f t="shared" si="53"/>
        <v>NA</v>
      </c>
      <c r="M79" s="40" t="str">
        <f t="shared" si="54"/>
        <v>NA</v>
      </c>
    </row>
    <row r="80" spans="1:13" s="14" customFormat="1" ht="15.75" x14ac:dyDescent="0.25">
      <c r="A80" s="18"/>
      <c r="B80" s="18" t="s">
        <v>547</v>
      </c>
      <c r="C80" s="18" t="s">
        <v>548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f t="shared" si="58"/>
        <v>0</v>
      </c>
      <c r="J80" s="19">
        <f t="shared" si="51"/>
        <v>0</v>
      </c>
      <c r="K80" s="40" t="str">
        <f t="shared" si="52"/>
        <v>NA</v>
      </c>
      <c r="L80" s="40" t="str">
        <f t="shared" si="53"/>
        <v>NA</v>
      </c>
      <c r="M80" s="40" t="str">
        <f t="shared" si="54"/>
        <v>NA</v>
      </c>
    </row>
    <row r="81" spans="1:16" s="17" customFormat="1" x14ac:dyDescent="0.2">
      <c r="A81" s="18"/>
      <c r="B81" s="18" t="s">
        <v>71</v>
      </c>
      <c r="C81" s="18" t="s">
        <v>72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f t="shared" si="58"/>
        <v>0</v>
      </c>
      <c r="J81" s="19">
        <f t="shared" si="51"/>
        <v>0</v>
      </c>
      <c r="K81" s="40" t="str">
        <f t="shared" si="52"/>
        <v>NA</v>
      </c>
      <c r="L81" s="40" t="str">
        <f t="shared" si="53"/>
        <v>NA</v>
      </c>
      <c r="M81" s="40" t="str">
        <f t="shared" si="54"/>
        <v>NA</v>
      </c>
    </row>
    <row r="82" spans="1:16" s="17" customFormat="1" x14ac:dyDescent="0.2">
      <c r="A82" s="18"/>
      <c r="B82" s="18" t="s">
        <v>73</v>
      </c>
      <c r="C82" s="18" t="s">
        <v>74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f t="shared" si="58"/>
        <v>0</v>
      </c>
      <c r="J82" s="19">
        <f t="shared" si="51"/>
        <v>0</v>
      </c>
      <c r="K82" s="40" t="str">
        <f t="shared" si="52"/>
        <v>NA</v>
      </c>
      <c r="L82" s="40" t="str">
        <f t="shared" si="53"/>
        <v>NA</v>
      </c>
      <c r="M82" s="40" t="str">
        <f t="shared" si="54"/>
        <v>NA</v>
      </c>
    </row>
    <row r="83" spans="1:16" s="17" customFormat="1" x14ac:dyDescent="0.2">
      <c r="A83" s="49" t="s">
        <v>193</v>
      </c>
      <c r="B83" s="49"/>
      <c r="C83" s="49"/>
      <c r="D83" s="24">
        <v>104129233.66</v>
      </c>
      <c r="E83" s="24">
        <v>104592488.64999998</v>
      </c>
      <c r="F83" s="24">
        <v>3157108.0399999996</v>
      </c>
      <c r="G83" s="24">
        <v>41193805.840000004</v>
      </c>
      <c r="H83" s="24">
        <v>2252169.9299999997</v>
      </c>
      <c r="I83" s="24">
        <f t="shared" si="58"/>
        <v>43445975.770000003</v>
      </c>
      <c r="J83" s="24">
        <f t="shared" si="51"/>
        <v>61146512.879999973</v>
      </c>
      <c r="K83" s="44">
        <f t="shared" si="52"/>
        <v>0.58461667438295517</v>
      </c>
      <c r="L83" s="44">
        <f t="shared" si="53"/>
        <v>-0.96981515517271322</v>
      </c>
      <c r="M83" s="44">
        <f t="shared" si="54"/>
        <v>-0.60614948193987717</v>
      </c>
    </row>
    <row r="84" spans="1:16" s="14" customFormat="1" ht="15.75" x14ac:dyDescent="0.25">
      <c r="A84" s="18" t="s">
        <v>134</v>
      </c>
      <c r="B84" s="18" t="s">
        <v>135</v>
      </c>
      <c r="C84" s="18" t="s">
        <v>136</v>
      </c>
      <c r="D84" s="19">
        <v>42240542</v>
      </c>
      <c r="E84" s="19">
        <v>42240542</v>
      </c>
      <c r="F84" s="19">
        <v>0</v>
      </c>
      <c r="G84" s="19">
        <v>39356516.399999999</v>
      </c>
      <c r="H84" s="19">
        <v>0</v>
      </c>
      <c r="I84" s="19">
        <f t="shared" si="58"/>
        <v>39356516.399999999</v>
      </c>
      <c r="J84" s="19">
        <f t="shared" si="51"/>
        <v>2884025.6000000015</v>
      </c>
      <c r="K84" s="40">
        <f t="shared" si="52"/>
        <v>6.8276245129619814E-2</v>
      </c>
      <c r="L84" s="40">
        <f t="shared" si="53"/>
        <v>-1</v>
      </c>
      <c r="M84" s="40">
        <f t="shared" si="54"/>
        <v>-6.8276245129619814E-2</v>
      </c>
    </row>
    <row r="85" spans="1:16" s="17" customFormat="1" x14ac:dyDescent="0.2">
      <c r="A85" s="49" t="s">
        <v>137</v>
      </c>
      <c r="B85" s="49"/>
      <c r="C85" s="49"/>
      <c r="D85" s="24">
        <v>42240542</v>
      </c>
      <c r="E85" s="24">
        <v>42240542</v>
      </c>
      <c r="F85" s="24">
        <v>0</v>
      </c>
      <c r="G85" s="24">
        <v>39356516.399999999</v>
      </c>
      <c r="H85" s="24">
        <v>0</v>
      </c>
      <c r="I85" s="24">
        <f t="shared" si="58"/>
        <v>39356516.399999999</v>
      </c>
      <c r="J85" s="24">
        <f t="shared" si="51"/>
        <v>2884025.6000000015</v>
      </c>
      <c r="K85" s="44">
        <f t="shared" si="52"/>
        <v>6.8276245129619814E-2</v>
      </c>
      <c r="L85" s="44">
        <f t="shared" si="53"/>
        <v>-1</v>
      </c>
      <c r="M85" s="44">
        <f t="shared" si="54"/>
        <v>-6.8276245129619814E-2</v>
      </c>
    </row>
    <row r="86" spans="1:16" s="17" customFormat="1" x14ac:dyDescent="0.2">
      <c r="A86" s="18" t="s">
        <v>138</v>
      </c>
      <c r="B86" s="18" t="s">
        <v>71</v>
      </c>
      <c r="C86" s="18" t="s">
        <v>72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f t="shared" ref="I86:I89" si="59">SUM(G86:H86)</f>
        <v>0</v>
      </c>
      <c r="J86" s="19">
        <f t="shared" si="51"/>
        <v>0</v>
      </c>
      <c r="K86" s="40" t="str">
        <f t="shared" si="52"/>
        <v>NA</v>
      </c>
      <c r="L86" s="40" t="str">
        <f t="shared" si="53"/>
        <v>NA</v>
      </c>
      <c r="M86" s="40" t="str">
        <f t="shared" si="54"/>
        <v>NA</v>
      </c>
    </row>
    <row r="87" spans="1:16" s="17" customFormat="1" x14ac:dyDescent="0.2">
      <c r="A87" s="18"/>
      <c r="B87" s="18" t="s">
        <v>139</v>
      </c>
      <c r="C87" s="18" t="s">
        <v>140</v>
      </c>
      <c r="D87" s="19">
        <v>0</v>
      </c>
      <c r="E87" s="19">
        <v>0</v>
      </c>
      <c r="F87" s="19">
        <v>0</v>
      </c>
      <c r="G87" s="19">
        <v>1746652.96</v>
      </c>
      <c r="H87" s="19">
        <v>0</v>
      </c>
      <c r="I87" s="19">
        <f t="shared" si="59"/>
        <v>1746652.96</v>
      </c>
      <c r="J87" s="19">
        <f t="shared" si="51"/>
        <v>-1746652.96</v>
      </c>
      <c r="K87" s="40" t="str">
        <f t="shared" si="52"/>
        <v>NA</v>
      </c>
      <c r="L87" s="40" t="str">
        <f t="shared" si="53"/>
        <v>NA</v>
      </c>
      <c r="M87" s="40" t="str">
        <f t="shared" si="54"/>
        <v>NA</v>
      </c>
    </row>
    <row r="88" spans="1:16" s="17" customFormat="1" x14ac:dyDescent="0.2">
      <c r="A88" s="18"/>
      <c r="B88" s="18" t="s">
        <v>194</v>
      </c>
      <c r="C88" s="18" t="s">
        <v>195</v>
      </c>
      <c r="D88" s="19">
        <v>0</v>
      </c>
      <c r="E88" s="19">
        <v>0</v>
      </c>
      <c r="F88" s="19">
        <v>0</v>
      </c>
      <c r="G88" s="19">
        <v>930904.46</v>
      </c>
      <c r="H88" s="19">
        <v>0</v>
      </c>
      <c r="I88" s="19">
        <f t="shared" si="59"/>
        <v>930904.46</v>
      </c>
      <c r="J88" s="19">
        <f t="shared" si="51"/>
        <v>-930904.46</v>
      </c>
      <c r="K88" s="40" t="str">
        <f t="shared" si="52"/>
        <v>NA</v>
      </c>
      <c r="L88" s="40" t="str">
        <f t="shared" si="53"/>
        <v>NA</v>
      </c>
      <c r="M88" s="40" t="str">
        <f t="shared" si="54"/>
        <v>NA</v>
      </c>
    </row>
    <row r="89" spans="1:16" s="14" customFormat="1" ht="15.75" x14ac:dyDescent="0.25">
      <c r="A89" s="49" t="s">
        <v>141</v>
      </c>
      <c r="B89" s="49"/>
      <c r="C89" s="49"/>
      <c r="D89" s="24">
        <v>0</v>
      </c>
      <c r="E89" s="24">
        <v>0</v>
      </c>
      <c r="F89" s="24">
        <v>0</v>
      </c>
      <c r="G89" s="24">
        <v>2677557.42</v>
      </c>
      <c r="H89" s="24">
        <v>0</v>
      </c>
      <c r="I89" s="24">
        <f t="shared" si="59"/>
        <v>2677557.42</v>
      </c>
      <c r="J89" s="24">
        <f t="shared" si="51"/>
        <v>-2677557.42</v>
      </c>
      <c r="K89" s="44" t="str">
        <f t="shared" si="52"/>
        <v>NA</v>
      </c>
      <c r="L89" s="44" t="str">
        <f t="shared" si="53"/>
        <v>NA</v>
      </c>
      <c r="M89" s="44" t="str">
        <f t="shared" si="54"/>
        <v>NA</v>
      </c>
    </row>
    <row r="90" spans="1:16" s="18" customFormat="1" x14ac:dyDescent="0.2">
      <c r="D90" s="19"/>
      <c r="E90" s="19"/>
      <c r="F90" s="19"/>
      <c r="G90" s="19"/>
      <c r="H90" s="19"/>
      <c r="I90" s="19"/>
      <c r="J90" s="19"/>
      <c r="K90" s="40"/>
      <c r="L90" s="40"/>
      <c r="M90" s="40"/>
    </row>
    <row r="91" spans="1:16" s="18" customFormat="1" ht="15.75" x14ac:dyDescent="0.25">
      <c r="A91" s="28" t="s">
        <v>178</v>
      </c>
      <c r="B91" s="35"/>
      <c r="C91" s="28"/>
      <c r="D91" s="6">
        <f>+D40+D51+D57+D83+D85+D89</f>
        <v>147415658.09</v>
      </c>
      <c r="E91" s="6">
        <f t="shared" ref="E91:J91" si="60">+E40+E51+E57+E83+E85+E89</f>
        <v>149038030.70999998</v>
      </c>
      <c r="F91" s="6">
        <f t="shared" si="60"/>
        <v>3218863.3599999994</v>
      </c>
      <c r="G91" s="6">
        <f t="shared" si="60"/>
        <v>84146262.660000011</v>
      </c>
      <c r="H91" s="6">
        <f t="shared" si="60"/>
        <v>4425221.4399999995</v>
      </c>
      <c r="I91" s="6">
        <f t="shared" si="60"/>
        <v>88571484.100000009</v>
      </c>
      <c r="J91" s="6">
        <f t="shared" si="60"/>
        <v>60466546.60999997</v>
      </c>
      <c r="K91" s="41">
        <f t="shared" si="13"/>
        <v>0.40571219521584068</v>
      </c>
      <c r="L91" s="41">
        <f t="shared" ref="L91" si="61">IF(E91=0,"NA",(  ( F91 - (E91/$L$6)) / (E91/$L$6)))</f>
        <v>-0.97840240276481294</v>
      </c>
      <c r="M91" s="41">
        <f t="shared" ref="M91" si="62">IF(E91=0,"NA",(  ( G91 - ($M$6*(E91/12))) / ($M$6*(E91/12))))</f>
        <v>-0.43540408941840597</v>
      </c>
      <c r="N91"/>
      <c r="O91"/>
      <c r="P91"/>
    </row>
    <row r="92" spans="1:16" s="18" customFormat="1" x14ac:dyDescent="0.2">
      <c r="A92" s="22"/>
      <c r="B92" s="37"/>
      <c r="C92" s="22"/>
      <c r="D92" s="5"/>
      <c r="E92" s="5"/>
      <c r="F92" s="5"/>
      <c r="G92" s="5"/>
      <c r="H92" s="5"/>
      <c r="I92" s="5"/>
      <c r="J92" s="5"/>
      <c r="K92" s="21"/>
      <c r="L92" s="43"/>
      <c r="M92" s="43"/>
      <c r="N92"/>
      <c r="O92"/>
      <c r="P92"/>
    </row>
    <row r="93" spans="1:16" s="18" customFormat="1" ht="15" x14ac:dyDescent="0.2">
      <c r="A93" s="38"/>
      <c r="B93" s="37"/>
      <c r="C93" s="22"/>
      <c r="D93" s="5"/>
      <c r="E93" s="5"/>
      <c r="F93" s="5"/>
      <c r="G93" s="5"/>
      <c r="H93" s="5"/>
      <c r="I93" s="5"/>
      <c r="J93" s="5"/>
      <c r="K93" s="21"/>
      <c r="L93" s="43"/>
      <c r="M93" s="43"/>
      <c r="N93"/>
      <c r="O93"/>
      <c r="P93"/>
    </row>
    <row r="94" spans="1:16" s="18" customFormat="1" x14ac:dyDescent="0.2">
      <c r="A94" s="22"/>
      <c r="B94" s="37"/>
      <c r="C94" s="22"/>
      <c r="D94" s="5"/>
      <c r="E94" s="5"/>
      <c r="F94" s="5"/>
      <c r="G94" s="5"/>
      <c r="H94" s="5"/>
      <c r="I94" s="5"/>
      <c r="J94" s="5"/>
      <c r="K94" s="21"/>
      <c r="L94" s="43"/>
      <c r="M94" s="43"/>
      <c r="N94"/>
      <c r="O94"/>
      <c r="P94"/>
    </row>
    <row r="95" spans="1:16" s="18" customFormat="1" x14ac:dyDescent="0.2">
      <c r="A95" s="22"/>
      <c r="B95" s="37"/>
      <c r="C95" s="22"/>
      <c r="D95" s="5"/>
      <c r="E95" s="5"/>
      <c r="F95" s="5"/>
      <c r="G95" s="5"/>
      <c r="H95" s="5"/>
      <c r="I95" s="5"/>
      <c r="J95" s="5"/>
      <c r="K95" s="5"/>
      <c r="L95" s="43"/>
      <c r="M95" s="43"/>
      <c r="N95"/>
      <c r="O95"/>
      <c r="P95"/>
    </row>
    <row r="98" spans="4:11" x14ac:dyDescent="0.2">
      <c r="D98" s="37"/>
      <c r="E98" s="22"/>
      <c r="K98" s="5"/>
    </row>
    <row r="99" spans="4:11" x14ac:dyDescent="0.2">
      <c r="D99" s="37"/>
      <c r="E99" s="22"/>
      <c r="K99" s="5"/>
    </row>
    <row r="101" spans="4:11" x14ac:dyDescent="0.2">
      <c r="K101" s="5"/>
    </row>
    <row r="102" spans="4:11" x14ac:dyDescent="0.2">
      <c r="K102" s="5"/>
    </row>
  </sheetData>
  <autoFilter ref="A7:M91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2" bestFit="1" customWidth="1"/>
    <col min="2" max="2" width="9" style="37" customWidth="1"/>
    <col min="3" max="3" width="29.42578125" style="22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1" customWidth="1"/>
    <col min="12" max="13" width="12.28515625" style="43" customWidth="1"/>
    <col min="15" max="15" width="31.140625" style="11" bestFit="1" customWidth="1"/>
    <col min="16" max="16" width="7" style="11" bestFit="1" customWidth="1"/>
    <col min="17" max="17" width="29.42578125" style="11" bestFit="1" customWidth="1"/>
    <col min="18" max="19" width="14.5703125" style="11" bestFit="1" customWidth="1"/>
    <col min="20" max="20" width="14" style="11" bestFit="1" customWidth="1"/>
    <col min="21" max="21" width="14.5703125" style="11" bestFit="1" customWidth="1"/>
    <col min="22" max="22" width="5" style="11" bestFit="1" customWidth="1"/>
    <col min="23" max="38" width="9.140625" style="11"/>
  </cols>
  <sheetData>
    <row r="1" spans="1:38" s="1" customFormat="1" ht="1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s="1" customFormat="1" ht="18.75" x14ac:dyDescent="0.3">
      <c r="A2" s="71" t="s">
        <v>321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s="1" customFormat="1" ht="15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s="1" customFormat="1" ht="15" x14ac:dyDescent="0.25">
      <c r="A4" s="72">
        <v>44742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1" customFormat="1" ht="15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s="1" customFormat="1" ht="15.75" thickBot="1" x14ac:dyDescent="0.3">
      <c r="A6" s="29"/>
      <c r="B6" s="30"/>
      <c r="C6" s="25"/>
      <c r="D6" s="3"/>
      <c r="E6" s="3"/>
      <c r="F6" s="3"/>
      <c r="G6" s="3"/>
      <c r="H6" s="3"/>
      <c r="I6" s="3"/>
      <c r="J6" s="3"/>
      <c r="K6" s="9"/>
      <c r="L6" s="46">
        <f>'GENERAL FUND'!L6</f>
        <v>1</v>
      </c>
      <c r="M6" s="46">
        <f>'GENERAL FUND'!M6</f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s="2" customFormat="1" ht="45.75" thickBot="1" x14ac:dyDescent="0.25">
      <c r="A7" s="31" t="s">
        <v>234</v>
      </c>
      <c r="B7" s="32" t="s">
        <v>9</v>
      </c>
      <c r="C7" s="32" t="s">
        <v>10</v>
      </c>
      <c r="D7" s="4" t="s">
        <v>348</v>
      </c>
      <c r="E7" s="4" t="s">
        <v>349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10" t="s">
        <v>8</v>
      </c>
      <c r="L7" s="39" t="s">
        <v>226</v>
      </c>
      <c r="M7" s="39" t="s">
        <v>227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s="18" customFormat="1" x14ac:dyDescent="0.2">
      <c r="A8" s="18" t="s">
        <v>142</v>
      </c>
      <c r="B8" s="18" t="s">
        <v>202</v>
      </c>
      <c r="C8" s="18" t="s">
        <v>203</v>
      </c>
      <c r="D8" s="19">
        <v>6280875</v>
      </c>
      <c r="E8" s="19">
        <v>6280875</v>
      </c>
      <c r="F8" s="19">
        <v>0</v>
      </c>
      <c r="G8" s="19">
        <v>165</v>
      </c>
      <c r="H8" s="19">
        <v>0</v>
      </c>
      <c r="I8" s="19">
        <f t="shared" ref="I8" si="0">SUM(G8:H8)</f>
        <v>165</v>
      </c>
      <c r="J8" s="19">
        <f t="shared" ref="J8" si="1">E8-I8</f>
        <v>6280710</v>
      </c>
      <c r="K8" s="40">
        <f t="shared" ref="K8" si="2">IF(E8=0,"NA",J8/E8)</f>
        <v>0.99997372977491195</v>
      </c>
      <c r="L8" s="40">
        <f t="shared" ref="L8" si="3">IF(E8=0,"NA",(  ( F8 - (E8/$L$6)) / (E8/$L$6)))</f>
        <v>-1</v>
      </c>
      <c r="M8" s="40">
        <f t="shared" ref="M8" si="4">IF(E8=0,"NA",(  ( G8 - ($M$6*(E8/12))) / ($M$6*(E8/12))))</f>
        <v>-0.99997372977491195</v>
      </c>
      <c r="R8" s="26"/>
      <c r="S8" s="26"/>
      <c r="T8" s="26"/>
      <c r="U8" s="26"/>
      <c r="V8" s="26"/>
    </row>
    <row r="9" spans="1:38" s="18" customFormat="1" x14ac:dyDescent="0.2">
      <c r="B9" s="18" t="s">
        <v>204</v>
      </c>
      <c r="C9" s="18" t="s">
        <v>205</v>
      </c>
      <c r="D9" s="19">
        <v>3371803</v>
      </c>
      <c r="E9" s="19">
        <v>3371803</v>
      </c>
      <c r="F9" s="19">
        <v>0</v>
      </c>
      <c r="G9" s="19">
        <v>0</v>
      </c>
      <c r="H9" s="19">
        <v>0</v>
      </c>
      <c r="I9" s="19">
        <f t="shared" ref="I9:I29" si="5">SUM(G9:H9)</f>
        <v>0</v>
      </c>
      <c r="J9" s="19">
        <f t="shared" ref="J9:J29" si="6">E9-I9</f>
        <v>3371803</v>
      </c>
      <c r="K9" s="40">
        <f t="shared" ref="K9:K29" si="7">IF(E9=0,"NA",J9/E9)</f>
        <v>1</v>
      </c>
      <c r="L9" s="40">
        <f t="shared" ref="L9:L29" si="8">IF(E9=0,"NA",(  ( F9 - (E9/$L$6)) / (E9/$L$6)))</f>
        <v>-1</v>
      </c>
      <c r="M9" s="40">
        <f t="shared" ref="M9:M29" si="9">IF(E9=0,"NA",(  ( G9 - ($M$6*(E9/12))) / ($M$6*(E9/12))))</f>
        <v>-1</v>
      </c>
      <c r="R9" s="26"/>
      <c r="S9" s="26"/>
      <c r="T9" s="26"/>
      <c r="U9" s="26"/>
      <c r="V9" s="26"/>
    </row>
    <row r="10" spans="1:38" s="18" customFormat="1" x14ac:dyDescent="0.2">
      <c r="B10" s="18" t="s">
        <v>206</v>
      </c>
      <c r="C10" s="18" t="s">
        <v>207</v>
      </c>
      <c r="D10" s="19">
        <v>803709</v>
      </c>
      <c r="E10" s="19">
        <v>803709</v>
      </c>
      <c r="F10" s="19">
        <v>0</v>
      </c>
      <c r="G10" s="19">
        <v>0</v>
      </c>
      <c r="H10" s="19">
        <v>0</v>
      </c>
      <c r="I10" s="19">
        <f t="shared" ref="I10:I22" si="10">SUM(G10:H10)</f>
        <v>0</v>
      </c>
      <c r="J10" s="19">
        <f t="shared" ref="J10:J22" si="11">E10-I10</f>
        <v>803709</v>
      </c>
      <c r="K10" s="40">
        <f t="shared" ref="K10:K22" si="12">IF(E10=0,"NA",J10/E10)</f>
        <v>1</v>
      </c>
      <c r="L10" s="40">
        <f t="shared" ref="L10:L22" si="13">IF(E10=0,"NA",(  ( F10 - (E10/$L$6)) / (E10/$L$6)))</f>
        <v>-1</v>
      </c>
      <c r="M10" s="40">
        <f t="shared" ref="M10:M22" si="14">IF(E10=0,"NA",(  ( G10 - ($M$6*(E10/12))) / ($M$6*(E10/12))))</f>
        <v>-1</v>
      </c>
      <c r="R10" s="26"/>
      <c r="S10" s="26"/>
      <c r="T10" s="26"/>
      <c r="U10" s="26"/>
      <c r="V10" s="26"/>
    </row>
    <row r="11" spans="1:38" s="18" customFormat="1" x14ac:dyDescent="0.2">
      <c r="B11" s="18" t="s">
        <v>208</v>
      </c>
      <c r="C11" s="18" t="s">
        <v>209</v>
      </c>
      <c r="D11" s="19">
        <v>401855</v>
      </c>
      <c r="E11" s="19">
        <v>401855</v>
      </c>
      <c r="F11" s="19">
        <v>0</v>
      </c>
      <c r="G11" s="19">
        <v>0</v>
      </c>
      <c r="H11" s="19">
        <v>0</v>
      </c>
      <c r="I11" s="19">
        <f t="shared" si="10"/>
        <v>0</v>
      </c>
      <c r="J11" s="19">
        <f t="shared" si="11"/>
        <v>401855</v>
      </c>
      <c r="K11" s="40">
        <f t="shared" si="12"/>
        <v>1</v>
      </c>
      <c r="L11" s="40">
        <f t="shared" si="13"/>
        <v>-1</v>
      </c>
      <c r="M11" s="40">
        <f t="shared" si="14"/>
        <v>-1</v>
      </c>
      <c r="R11" s="26"/>
      <c r="S11" s="26"/>
      <c r="T11" s="26"/>
      <c r="U11" s="26"/>
      <c r="V11" s="26"/>
    </row>
    <row r="12" spans="1:38" s="18" customFormat="1" x14ac:dyDescent="0.2">
      <c r="B12" s="18" t="s">
        <v>149</v>
      </c>
      <c r="C12" s="18" t="s">
        <v>150</v>
      </c>
      <c r="D12" s="19">
        <v>1573424.02</v>
      </c>
      <c r="E12" s="19">
        <v>1573424.02</v>
      </c>
      <c r="F12" s="19">
        <v>200</v>
      </c>
      <c r="G12" s="19">
        <v>276965.12</v>
      </c>
      <c r="H12" s="19">
        <v>0</v>
      </c>
      <c r="I12" s="19">
        <f t="shared" si="10"/>
        <v>276965.12</v>
      </c>
      <c r="J12" s="19">
        <f t="shared" si="11"/>
        <v>1296458.8999999999</v>
      </c>
      <c r="K12" s="40">
        <f t="shared" si="12"/>
        <v>0.82397299362443943</v>
      </c>
      <c r="L12" s="40">
        <f t="shared" si="13"/>
        <v>-0.99987288868260704</v>
      </c>
      <c r="M12" s="40">
        <f t="shared" si="14"/>
        <v>-0.82397299362443943</v>
      </c>
      <c r="R12" s="26"/>
      <c r="S12" s="26"/>
      <c r="T12" s="26"/>
      <c r="U12" s="26"/>
      <c r="V12" s="26"/>
    </row>
    <row r="13" spans="1:38" s="18" customFormat="1" x14ac:dyDescent="0.2">
      <c r="B13" s="18" t="s">
        <v>426</v>
      </c>
      <c r="C13" s="18" t="s">
        <v>427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f t="shared" si="10"/>
        <v>0</v>
      </c>
      <c r="J13" s="19">
        <f t="shared" si="11"/>
        <v>0</v>
      </c>
      <c r="K13" s="40" t="str">
        <f t="shared" si="12"/>
        <v>NA</v>
      </c>
      <c r="L13" s="40" t="str">
        <f t="shared" si="13"/>
        <v>NA</v>
      </c>
      <c r="M13" s="40" t="str">
        <f t="shared" si="14"/>
        <v>NA</v>
      </c>
      <c r="R13" s="26"/>
      <c r="S13" s="26"/>
      <c r="T13" s="26"/>
      <c r="U13" s="26"/>
      <c r="V13" s="26"/>
    </row>
    <row r="14" spans="1:38" s="18" customFormat="1" x14ac:dyDescent="0.2">
      <c r="A14" s="49" t="s">
        <v>153</v>
      </c>
      <c r="B14" s="49"/>
      <c r="C14" s="49"/>
      <c r="D14" s="24">
        <v>12431666.02</v>
      </c>
      <c r="E14" s="24">
        <v>12431666.02</v>
      </c>
      <c r="F14" s="24">
        <v>200</v>
      </c>
      <c r="G14" s="24">
        <v>277130.12</v>
      </c>
      <c r="H14" s="24">
        <v>0</v>
      </c>
      <c r="I14" s="24">
        <f t="shared" si="10"/>
        <v>277130.12</v>
      </c>
      <c r="J14" s="24">
        <f t="shared" si="11"/>
        <v>12154535.9</v>
      </c>
      <c r="K14" s="44">
        <f t="shared" si="12"/>
        <v>0.97770772480903578</v>
      </c>
      <c r="L14" s="44">
        <f t="shared" si="13"/>
        <v>-0.99998391205171711</v>
      </c>
      <c r="M14" s="44">
        <f t="shared" si="14"/>
        <v>-0.97770772480903578</v>
      </c>
      <c r="R14" s="26"/>
      <c r="S14" s="26"/>
      <c r="T14" s="26"/>
      <c r="U14" s="26"/>
      <c r="V14" s="26"/>
    </row>
    <row r="15" spans="1:38" s="18" customFormat="1" x14ac:dyDescent="0.2">
      <c r="A15" s="18" t="s">
        <v>154</v>
      </c>
      <c r="B15" s="18" t="s">
        <v>155</v>
      </c>
      <c r="C15" s="18" t="s">
        <v>156</v>
      </c>
      <c r="D15" s="19">
        <v>85000</v>
      </c>
      <c r="E15" s="19">
        <v>85000</v>
      </c>
      <c r="F15" s="19">
        <v>4347.04</v>
      </c>
      <c r="G15" s="19">
        <v>10894.6</v>
      </c>
      <c r="H15" s="19">
        <v>0</v>
      </c>
      <c r="I15" s="19">
        <f t="shared" si="10"/>
        <v>10894.6</v>
      </c>
      <c r="J15" s="19">
        <f t="shared" si="11"/>
        <v>74105.399999999994</v>
      </c>
      <c r="K15" s="40">
        <f t="shared" si="12"/>
        <v>0.87182823529411757</v>
      </c>
      <c r="L15" s="40">
        <f t="shared" si="13"/>
        <v>-0.9488583529411766</v>
      </c>
      <c r="M15" s="40">
        <f t="shared" si="14"/>
        <v>-0.87182823529411757</v>
      </c>
      <c r="R15" s="26"/>
      <c r="S15" s="26"/>
      <c r="T15" s="26"/>
      <c r="U15" s="26"/>
      <c r="V15" s="26"/>
    </row>
    <row r="16" spans="1:38" s="18" customFormat="1" x14ac:dyDescent="0.2">
      <c r="A16" s="49" t="s">
        <v>157</v>
      </c>
      <c r="B16" s="49"/>
      <c r="C16" s="49"/>
      <c r="D16" s="24">
        <v>85000</v>
      </c>
      <c r="E16" s="24">
        <v>85000</v>
      </c>
      <c r="F16" s="24">
        <v>4347.04</v>
      </c>
      <c r="G16" s="24">
        <v>10894.6</v>
      </c>
      <c r="H16" s="24">
        <v>0</v>
      </c>
      <c r="I16" s="24">
        <f t="shared" si="10"/>
        <v>10894.6</v>
      </c>
      <c r="J16" s="24">
        <f t="shared" si="11"/>
        <v>74105.399999999994</v>
      </c>
      <c r="K16" s="44">
        <f t="shared" si="12"/>
        <v>0.87182823529411757</v>
      </c>
      <c r="L16" s="44">
        <f t="shared" si="13"/>
        <v>-0.9488583529411766</v>
      </c>
      <c r="M16" s="44">
        <f t="shared" si="14"/>
        <v>-0.87182823529411757</v>
      </c>
      <c r="R16" s="26"/>
      <c r="S16" s="26"/>
      <c r="T16" s="26"/>
      <c r="U16" s="26"/>
      <c r="V16" s="26"/>
    </row>
    <row r="17" spans="1:38" s="18" customFormat="1" x14ac:dyDescent="0.2">
      <c r="A17" s="18" t="s">
        <v>158</v>
      </c>
      <c r="B17" s="18" t="s">
        <v>176</v>
      </c>
      <c r="C17" s="18" t="s">
        <v>177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f t="shared" si="10"/>
        <v>0</v>
      </c>
      <c r="J17" s="19">
        <f t="shared" si="11"/>
        <v>0</v>
      </c>
      <c r="K17" s="40" t="str">
        <f t="shared" si="12"/>
        <v>NA</v>
      </c>
      <c r="L17" s="40" t="str">
        <f t="shared" si="13"/>
        <v>NA</v>
      </c>
      <c r="M17" s="40" t="str">
        <f t="shared" si="14"/>
        <v>NA</v>
      </c>
      <c r="R17" s="26"/>
      <c r="S17" s="26"/>
      <c r="T17" s="26"/>
      <c r="U17" s="26"/>
      <c r="V17" s="26"/>
    </row>
    <row r="18" spans="1:38" s="18" customFormat="1" x14ac:dyDescent="0.2">
      <c r="B18" s="18" t="s">
        <v>210</v>
      </c>
      <c r="C18" s="18" t="s">
        <v>211</v>
      </c>
      <c r="D18" s="19">
        <v>1214494</v>
      </c>
      <c r="E18" s="19">
        <v>1214494</v>
      </c>
      <c r="F18" s="19">
        <v>131048</v>
      </c>
      <c r="G18" s="19">
        <v>3151241</v>
      </c>
      <c r="H18" s="19">
        <v>0</v>
      </c>
      <c r="I18" s="19">
        <f t="shared" si="10"/>
        <v>3151241</v>
      </c>
      <c r="J18" s="19">
        <f t="shared" si="11"/>
        <v>-1936747</v>
      </c>
      <c r="K18" s="40">
        <f t="shared" si="12"/>
        <v>-1.5946945806237001</v>
      </c>
      <c r="L18" s="40">
        <f t="shared" si="13"/>
        <v>-0.89209662624928576</v>
      </c>
      <c r="M18" s="40">
        <f t="shared" si="14"/>
        <v>1.5946945806237001</v>
      </c>
      <c r="R18" s="26"/>
      <c r="S18" s="26"/>
      <c r="T18" s="26"/>
      <c r="U18" s="26"/>
      <c r="V18" s="26"/>
    </row>
    <row r="19" spans="1:38" s="18" customFormat="1" x14ac:dyDescent="0.2">
      <c r="A19" s="49" t="s">
        <v>165</v>
      </c>
      <c r="B19" s="49"/>
      <c r="C19" s="49"/>
      <c r="D19" s="24">
        <v>1214494</v>
      </c>
      <c r="E19" s="24">
        <v>1214494</v>
      </c>
      <c r="F19" s="24">
        <v>131048</v>
      </c>
      <c r="G19" s="24">
        <v>3151241</v>
      </c>
      <c r="H19" s="24">
        <v>0</v>
      </c>
      <c r="I19" s="24">
        <f t="shared" si="10"/>
        <v>3151241</v>
      </c>
      <c r="J19" s="24">
        <f t="shared" si="11"/>
        <v>-1936747</v>
      </c>
      <c r="K19" s="44">
        <f t="shared" si="12"/>
        <v>-1.5946945806237001</v>
      </c>
      <c r="L19" s="44">
        <f t="shared" si="13"/>
        <v>-0.89209662624928576</v>
      </c>
      <c r="M19" s="44">
        <f t="shared" si="14"/>
        <v>1.5946945806237001</v>
      </c>
      <c r="R19" s="26"/>
      <c r="S19" s="26"/>
      <c r="T19" s="26"/>
      <c r="U19" s="26"/>
      <c r="V19" s="26"/>
    </row>
    <row r="20" spans="1:38" s="18" customFormat="1" x14ac:dyDescent="0.2">
      <c r="A20" s="18" t="s">
        <v>166</v>
      </c>
      <c r="B20" s="18" t="s">
        <v>212</v>
      </c>
      <c r="C20" s="18" t="s">
        <v>213</v>
      </c>
      <c r="D20" s="19">
        <v>28851450</v>
      </c>
      <c r="E20" s="19">
        <v>28851450</v>
      </c>
      <c r="F20" s="19">
        <v>217348.48000000004</v>
      </c>
      <c r="G20" s="19">
        <v>37476508.55999998</v>
      </c>
      <c r="H20" s="19">
        <v>0</v>
      </c>
      <c r="I20" s="19">
        <f t="shared" si="10"/>
        <v>37476508.55999998</v>
      </c>
      <c r="J20" s="19">
        <f t="shared" si="11"/>
        <v>-8625058.55999998</v>
      </c>
      <c r="K20" s="40">
        <f t="shared" si="12"/>
        <v>-0.29894714338447392</v>
      </c>
      <c r="L20" s="40">
        <f t="shared" si="13"/>
        <v>-0.99246663581899697</v>
      </c>
      <c r="M20" s="40">
        <f t="shared" si="14"/>
        <v>0.29894714338447392</v>
      </c>
      <c r="R20" s="26"/>
      <c r="S20" s="26"/>
      <c r="T20" s="26"/>
      <c r="U20" s="26"/>
      <c r="V20" s="26"/>
    </row>
    <row r="21" spans="1:38" s="18" customFormat="1" x14ac:dyDescent="0.2">
      <c r="B21" s="18" t="s">
        <v>214</v>
      </c>
      <c r="C21" s="18" t="s">
        <v>215</v>
      </c>
      <c r="D21" s="19">
        <v>10160204</v>
      </c>
      <c r="E21" s="19">
        <v>10160204</v>
      </c>
      <c r="F21" s="19">
        <v>83378.39999999998</v>
      </c>
      <c r="G21" s="19">
        <v>11541545.819999997</v>
      </c>
      <c r="H21" s="19">
        <v>0</v>
      </c>
      <c r="I21" s="19">
        <f t="shared" si="10"/>
        <v>11541545.819999997</v>
      </c>
      <c r="J21" s="19">
        <f t="shared" si="11"/>
        <v>-1381341.8199999966</v>
      </c>
      <c r="K21" s="40">
        <f t="shared" si="12"/>
        <v>-0.13595611072376071</v>
      </c>
      <c r="L21" s="40">
        <f t="shared" si="13"/>
        <v>-0.99179362934051318</v>
      </c>
      <c r="M21" s="40">
        <f t="shared" si="14"/>
        <v>0.13595611072376071</v>
      </c>
      <c r="R21" s="26"/>
      <c r="S21" s="26"/>
      <c r="T21" s="26"/>
      <c r="U21" s="26"/>
      <c r="V21" s="26"/>
    </row>
    <row r="22" spans="1:38" s="18" customFormat="1" x14ac:dyDescent="0.2">
      <c r="B22" s="18" t="s">
        <v>334</v>
      </c>
      <c r="C22" s="18" t="s">
        <v>335</v>
      </c>
      <c r="D22" s="19">
        <v>247500</v>
      </c>
      <c r="E22" s="19">
        <v>247500</v>
      </c>
      <c r="F22" s="19">
        <v>0</v>
      </c>
      <c r="G22" s="19">
        <v>0</v>
      </c>
      <c r="H22" s="19">
        <v>0</v>
      </c>
      <c r="I22" s="19">
        <f t="shared" si="10"/>
        <v>0</v>
      </c>
      <c r="J22" s="19">
        <f t="shared" si="11"/>
        <v>247500</v>
      </c>
      <c r="K22" s="40">
        <f t="shared" si="12"/>
        <v>1</v>
      </c>
      <c r="L22" s="40">
        <f t="shared" si="13"/>
        <v>-1</v>
      </c>
      <c r="M22" s="40">
        <f t="shared" si="14"/>
        <v>-1</v>
      </c>
      <c r="R22" s="26"/>
      <c r="S22" s="26"/>
      <c r="T22" s="26"/>
      <c r="U22" s="26"/>
      <c r="V22" s="26"/>
    </row>
    <row r="23" spans="1:38" s="18" customFormat="1" x14ac:dyDescent="0.2">
      <c r="B23" s="18" t="s">
        <v>216</v>
      </c>
      <c r="C23" s="18" t="s">
        <v>217</v>
      </c>
      <c r="D23" s="19">
        <v>366134</v>
      </c>
      <c r="E23" s="19">
        <v>366134</v>
      </c>
      <c r="F23" s="19">
        <v>0</v>
      </c>
      <c r="G23" s="19">
        <v>449105.36</v>
      </c>
      <c r="H23" s="19">
        <v>0</v>
      </c>
      <c r="I23" s="19">
        <f t="shared" si="5"/>
        <v>449105.36</v>
      </c>
      <c r="J23" s="19">
        <f t="shared" si="6"/>
        <v>-82971.359999999986</v>
      </c>
      <c r="K23" s="40">
        <f t="shared" si="7"/>
        <v>-0.22661473668110579</v>
      </c>
      <c r="L23" s="40">
        <f t="shared" si="8"/>
        <v>-1</v>
      </c>
      <c r="M23" s="40">
        <f t="shared" si="9"/>
        <v>0.22661473668110579</v>
      </c>
      <c r="R23" s="26"/>
      <c r="S23" s="26"/>
      <c r="T23" s="26"/>
      <c r="U23" s="26"/>
      <c r="V23" s="26"/>
    </row>
    <row r="24" spans="1:38" s="18" customFormat="1" x14ac:dyDescent="0.2">
      <c r="B24" s="18" t="s">
        <v>167</v>
      </c>
      <c r="C24" s="18" t="s">
        <v>168</v>
      </c>
      <c r="D24" s="19">
        <v>50000</v>
      </c>
      <c r="E24" s="19">
        <v>50000</v>
      </c>
      <c r="F24" s="19">
        <v>0</v>
      </c>
      <c r="G24" s="19">
        <v>0</v>
      </c>
      <c r="H24" s="19">
        <v>0</v>
      </c>
      <c r="I24" s="19">
        <f t="shared" si="5"/>
        <v>0</v>
      </c>
      <c r="J24" s="19">
        <f t="shared" si="6"/>
        <v>50000</v>
      </c>
      <c r="K24" s="40">
        <f t="shared" si="7"/>
        <v>1</v>
      </c>
      <c r="L24" s="40">
        <f t="shared" si="8"/>
        <v>-1</v>
      </c>
      <c r="M24" s="40">
        <f t="shared" si="9"/>
        <v>-1</v>
      </c>
      <c r="R24" s="26"/>
      <c r="S24" s="26"/>
      <c r="T24" s="26"/>
      <c r="U24" s="26"/>
      <c r="V24" s="26"/>
    </row>
    <row r="25" spans="1:38" s="18" customFormat="1" x14ac:dyDescent="0.2">
      <c r="B25" s="18" t="s">
        <v>336</v>
      </c>
      <c r="C25" s="18" t="s">
        <v>337</v>
      </c>
      <c r="D25" s="19">
        <v>0</v>
      </c>
      <c r="E25" s="19">
        <v>0</v>
      </c>
      <c r="F25" s="19">
        <v>1840023.33</v>
      </c>
      <c r="G25" s="19">
        <v>5622297.6299999999</v>
      </c>
      <c r="H25" s="19">
        <v>0</v>
      </c>
      <c r="I25" s="19">
        <f t="shared" si="5"/>
        <v>5622297.6299999999</v>
      </c>
      <c r="J25" s="19">
        <f t="shared" si="6"/>
        <v>-5622297.6299999999</v>
      </c>
      <c r="K25" s="40" t="str">
        <f t="shared" si="7"/>
        <v>NA</v>
      </c>
      <c r="L25" s="40" t="str">
        <f t="shared" si="8"/>
        <v>NA</v>
      </c>
      <c r="M25" s="40" t="str">
        <f t="shared" si="9"/>
        <v>NA</v>
      </c>
      <c r="R25" s="26"/>
      <c r="S25" s="26"/>
      <c r="T25" s="26"/>
      <c r="U25" s="26"/>
      <c r="V25" s="26"/>
    </row>
    <row r="26" spans="1:38" s="18" customFormat="1" x14ac:dyDescent="0.2">
      <c r="B26" s="18" t="s">
        <v>218</v>
      </c>
      <c r="C26" s="18" t="s">
        <v>219</v>
      </c>
      <c r="D26" s="19">
        <v>6920828</v>
      </c>
      <c r="E26" s="19">
        <v>6920828</v>
      </c>
      <c r="F26" s="19">
        <v>88606.12</v>
      </c>
      <c r="G26" s="19">
        <v>9962808.2300000004</v>
      </c>
      <c r="H26" s="19">
        <v>0</v>
      </c>
      <c r="I26" s="19">
        <f t="shared" si="5"/>
        <v>9962808.2300000004</v>
      </c>
      <c r="J26" s="19">
        <f t="shared" si="6"/>
        <v>-3041980.2300000004</v>
      </c>
      <c r="K26" s="40">
        <f t="shared" si="7"/>
        <v>-0.43953992643654782</v>
      </c>
      <c r="L26" s="40">
        <f t="shared" si="8"/>
        <v>-0.98719717929704365</v>
      </c>
      <c r="M26" s="40">
        <f t="shared" si="9"/>
        <v>0.43953992643654782</v>
      </c>
      <c r="R26" s="26"/>
      <c r="S26" s="26"/>
      <c r="T26" s="26"/>
      <c r="U26" s="26"/>
      <c r="V26" s="26"/>
    </row>
    <row r="27" spans="1:38" s="18" customFormat="1" x14ac:dyDescent="0.2">
      <c r="A27" s="49" t="s">
        <v>171</v>
      </c>
      <c r="B27" s="49"/>
      <c r="C27" s="49"/>
      <c r="D27" s="24">
        <v>46596116</v>
      </c>
      <c r="E27" s="24">
        <v>46596116</v>
      </c>
      <c r="F27" s="24">
        <v>2229356.33</v>
      </c>
      <c r="G27" s="24">
        <v>65052265.599999979</v>
      </c>
      <c r="H27" s="24">
        <v>0</v>
      </c>
      <c r="I27" s="24">
        <f t="shared" si="5"/>
        <v>65052265.599999979</v>
      </c>
      <c r="J27" s="24">
        <f t="shared" si="6"/>
        <v>-18456149.599999979</v>
      </c>
      <c r="K27" s="44">
        <f t="shared" si="7"/>
        <v>-0.39608772542329451</v>
      </c>
      <c r="L27" s="44">
        <f t="shared" si="8"/>
        <v>-0.95215574770223343</v>
      </c>
      <c r="M27" s="44">
        <f t="shared" si="9"/>
        <v>0.39608772542329451</v>
      </c>
      <c r="R27" s="26"/>
      <c r="S27" s="26"/>
      <c r="T27" s="26"/>
      <c r="U27" s="26"/>
      <c r="V27" s="26"/>
    </row>
    <row r="28" spans="1:38" s="18" customFormat="1" x14ac:dyDescent="0.2">
      <c r="A28" s="18" t="s">
        <v>172</v>
      </c>
      <c r="B28" s="18" t="s">
        <v>173</v>
      </c>
      <c r="C28" s="18" t="s">
        <v>174</v>
      </c>
      <c r="D28" s="19">
        <v>1222880</v>
      </c>
      <c r="E28" s="19">
        <v>1222880</v>
      </c>
      <c r="F28" s="19">
        <v>0</v>
      </c>
      <c r="G28" s="19">
        <v>0</v>
      </c>
      <c r="H28" s="19">
        <v>0</v>
      </c>
      <c r="I28" s="19">
        <f t="shared" si="5"/>
        <v>0</v>
      </c>
      <c r="J28" s="19">
        <f t="shared" si="6"/>
        <v>1222880</v>
      </c>
      <c r="K28" s="40">
        <f t="shared" si="7"/>
        <v>1</v>
      </c>
      <c r="L28" s="40">
        <f t="shared" si="8"/>
        <v>-1</v>
      </c>
      <c r="M28" s="40">
        <f t="shared" si="9"/>
        <v>-1</v>
      </c>
      <c r="R28" s="26"/>
      <c r="S28" s="26"/>
      <c r="T28" s="26"/>
      <c r="U28" s="26"/>
      <c r="V28" s="26"/>
    </row>
    <row r="29" spans="1:38" s="18" customFormat="1" x14ac:dyDescent="0.2">
      <c r="B29" s="18" t="s">
        <v>428</v>
      </c>
      <c r="C29" s="18" t="s">
        <v>429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f t="shared" si="5"/>
        <v>0</v>
      </c>
      <c r="J29" s="19">
        <f t="shared" si="6"/>
        <v>0</v>
      </c>
      <c r="K29" s="40" t="str">
        <f t="shared" si="7"/>
        <v>NA</v>
      </c>
      <c r="L29" s="40" t="str">
        <f t="shared" si="8"/>
        <v>NA</v>
      </c>
      <c r="M29" s="40" t="str">
        <f t="shared" si="9"/>
        <v>NA</v>
      </c>
      <c r="R29" s="26"/>
      <c r="S29" s="26"/>
      <c r="T29" s="26"/>
      <c r="U29" s="26"/>
      <c r="V29" s="26"/>
    </row>
    <row r="30" spans="1:38" s="18" customFormat="1" x14ac:dyDescent="0.2">
      <c r="A30" s="49" t="s">
        <v>175</v>
      </c>
      <c r="B30" s="49"/>
      <c r="C30" s="49"/>
      <c r="D30" s="24">
        <v>1222880</v>
      </c>
      <c r="E30" s="24">
        <v>1222880</v>
      </c>
      <c r="F30" s="24">
        <v>0</v>
      </c>
      <c r="G30" s="24">
        <v>0</v>
      </c>
      <c r="H30" s="24">
        <v>0</v>
      </c>
      <c r="I30" s="24">
        <f t="shared" ref="I30" si="15">SUM(G30:H30)</f>
        <v>0</v>
      </c>
      <c r="J30" s="24">
        <f t="shared" ref="J30" si="16">E30-I30</f>
        <v>1222880</v>
      </c>
      <c r="K30" s="44">
        <f t="shared" ref="K30" si="17">IF(E30=0,"NA",J30/E30)</f>
        <v>1</v>
      </c>
      <c r="L30" s="44">
        <f t="shared" ref="L30" si="18">IF(E30=0,"NA",(  ( F30 - (E30/$L$6)) / (E30/$L$6)))</f>
        <v>-1</v>
      </c>
      <c r="M30" s="44">
        <f t="shared" ref="M30" si="19">IF(E30=0,"NA",(  ( G30 - ($M$6*(E30/12))) / ($M$6*(E30/12))))</f>
        <v>-1</v>
      </c>
      <c r="R30" s="26"/>
      <c r="S30" s="26"/>
      <c r="T30" s="26"/>
      <c r="U30" s="26"/>
      <c r="V30" s="26"/>
    </row>
    <row r="31" spans="1:38" s="18" customFormat="1" x14ac:dyDescent="0.2">
      <c r="A31" s="26"/>
      <c r="B31" s="34"/>
      <c r="C31" s="26"/>
      <c r="D31" s="19"/>
      <c r="E31" s="19"/>
      <c r="F31" s="19"/>
      <c r="G31" s="19"/>
      <c r="H31" s="19"/>
      <c r="I31" s="19"/>
      <c r="J31" s="19"/>
      <c r="K31" s="40"/>
      <c r="L31" s="40"/>
      <c r="M31" s="40"/>
    </row>
    <row r="32" spans="1:38" s="8" customFormat="1" ht="15.75" x14ac:dyDescent="0.25">
      <c r="A32" s="28" t="s">
        <v>179</v>
      </c>
      <c r="B32" s="35"/>
      <c r="C32" s="28"/>
      <c r="D32" s="6">
        <f>+D14+D16+D19+D27+D30</f>
        <v>61550156.019999996</v>
      </c>
      <c r="E32" s="6">
        <f t="shared" ref="E32:J32" si="20">+E14+E16+E19+E27+E30</f>
        <v>61550156.019999996</v>
      </c>
      <c r="F32" s="6">
        <f t="shared" si="20"/>
        <v>2364951.37</v>
      </c>
      <c r="G32" s="6">
        <f t="shared" si="20"/>
        <v>68491531.319999978</v>
      </c>
      <c r="H32" s="6">
        <f t="shared" si="20"/>
        <v>0</v>
      </c>
      <c r="I32" s="6">
        <f t="shared" si="20"/>
        <v>68491531.319999978</v>
      </c>
      <c r="J32" s="6">
        <f t="shared" si="20"/>
        <v>-6941375.2999999784</v>
      </c>
      <c r="K32" s="41">
        <f t="shared" ref="K32:K76" si="21">IF(E32=0,"NA",J32/E32)</f>
        <v>-0.11277591721691917</v>
      </c>
      <c r="L32" s="41">
        <f>IF(E32=0,"NA",(  ( F32 - (E32/$L$6)) / (E32/$L$6)))</f>
        <v>-0.96157684199481908</v>
      </c>
      <c r="M32" s="41">
        <f>IF(E32=0,"NA",(  ( G32 - ($M$6*(E32/12))) / ($M$6*(E32/12))))</f>
        <v>0.11277591721691922</v>
      </c>
      <c r="O32" s="18"/>
      <c r="P32" s="18"/>
      <c r="Q32" s="18"/>
      <c r="R32" s="18"/>
      <c r="S32" s="18"/>
      <c r="T32" s="18"/>
      <c r="U32" s="18"/>
      <c r="V32" s="18"/>
      <c r="W32" s="18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23" x14ac:dyDescent="0.2">
      <c r="K33" s="43"/>
      <c r="O33" s="18"/>
      <c r="P33" s="18"/>
      <c r="Q33" s="18"/>
      <c r="R33" s="18"/>
      <c r="S33" s="18"/>
      <c r="T33" s="18"/>
      <c r="U33" s="18"/>
      <c r="V33" s="18"/>
      <c r="W33" s="18"/>
    </row>
    <row r="34" spans="1:23" s="18" customFormat="1" x14ac:dyDescent="0.2">
      <c r="A34" s="18" t="s">
        <v>104</v>
      </c>
      <c r="B34" s="18" t="s">
        <v>41</v>
      </c>
      <c r="C34" s="18" t="s">
        <v>42</v>
      </c>
      <c r="D34" s="19">
        <v>255000</v>
      </c>
      <c r="E34" s="19">
        <v>161180</v>
      </c>
      <c r="F34" s="19">
        <v>0</v>
      </c>
      <c r="G34" s="19">
        <v>161180</v>
      </c>
      <c r="H34" s="19">
        <v>0</v>
      </c>
      <c r="I34" s="19">
        <f t="shared" ref="I34:I57" si="22">SUM(G34:H34)</f>
        <v>161180</v>
      </c>
      <c r="J34" s="19">
        <f t="shared" ref="J34:J57" si="23">E34-I34</f>
        <v>0</v>
      </c>
      <c r="K34" s="40">
        <f t="shared" si="21"/>
        <v>0</v>
      </c>
      <c r="L34" s="40">
        <f t="shared" ref="L34:L57" si="24">IF(E34=0,"NA",(  ( F34 - (E34/$L$6)) / (E34/$L$6)))</f>
        <v>-1</v>
      </c>
      <c r="M34" s="40">
        <f t="shared" ref="M34:M57" si="25">IF(E34=0,"NA",(  ( G34 - ($M$6*(E34/12))) / ($M$6*(E34/12))))</f>
        <v>0</v>
      </c>
    </row>
    <row r="35" spans="1:23" s="18" customFormat="1" x14ac:dyDescent="0.2">
      <c r="B35" s="18" t="s">
        <v>59</v>
      </c>
      <c r="C35" s="18" t="s">
        <v>60</v>
      </c>
      <c r="D35" s="19">
        <v>0</v>
      </c>
      <c r="E35" s="19">
        <v>0</v>
      </c>
      <c r="F35" s="19">
        <v>-3900</v>
      </c>
      <c r="G35" s="19">
        <v>0</v>
      </c>
      <c r="H35" s="19">
        <v>0</v>
      </c>
      <c r="I35" s="19">
        <f t="shared" si="22"/>
        <v>0</v>
      </c>
      <c r="J35" s="19">
        <f t="shared" si="23"/>
        <v>0</v>
      </c>
      <c r="K35" s="40" t="str">
        <f t="shared" si="21"/>
        <v>NA</v>
      </c>
      <c r="L35" s="40" t="str">
        <f t="shared" si="24"/>
        <v>NA</v>
      </c>
      <c r="M35" s="40" t="str">
        <f t="shared" si="25"/>
        <v>NA</v>
      </c>
    </row>
    <row r="36" spans="1:23" s="18" customFormat="1" x14ac:dyDescent="0.2">
      <c r="B36" s="18" t="s">
        <v>184</v>
      </c>
      <c r="C36" s="18" t="s">
        <v>185</v>
      </c>
      <c r="D36" s="19">
        <v>596000</v>
      </c>
      <c r="E36" s="19">
        <v>596000</v>
      </c>
      <c r="F36" s="19">
        <v>0</v>
      </c>
      <c r="G36" s="19">
        <v>0</v>
      </c>
      <c r="H36" s="19">
        <v>0</v>
      </c>
      <c r="I36" s="19">
        <f t="shared" si="22"/>
        <v>0</v>
      </c>
      <c r="J36" s="19">
        <f t="shared" si="23"/>
        <v>596000</v>
      </c>
      <c r="K36" s="40">
        <f t="shared" si="21"/>
        <v>1</v>
      </c>
      <c r="L36" s="40">
        <f t="shared" si="24"/>
        <v>-1</v>
      </c>
      <c r="M36" s="40">
        <f t="shared" si="25"/>
        <v>-1</v>
      </c>
    </row>
    <row r="37" spans="1:23" s="18" customFormat="1" x14ac:dyDescent="0.2">
      <c r="A37" s="49" t="s">
        <v>107</v>
      </c>
      <c r="B37" s="49"/>
      <c r="C37" s="49"/>
      <c r="D37" s="24">
        <v>851000</v>
      </c>
      <c r="E37" s="24">
        <v>757180</v>
      </c>
      <c r="F37" s="24">
        <v>-3900</v>
      </c>
      <c r="G37" s="24">
        <v>161180</v>
      </c>
      <c r="H37" s="24">
        <v>0</v>
      </c>
      <c r="I37" s="24">
        <f t="shared" si="22"/>
        <v>161180</v>
      </c>
      <c r="J37" s="24">
        <f t="shared" si="23"/>
        <v>596000</v>
      </c>
      <c r="K37" s="44">
        <f t="shared" si="21"/>
        <v>0.78713119733748915</v>
      </c>
      <c r="L37" s="44">
        <f t="shared" si="24"/>
        <v>-1.0051506907208325</v>
      </c>
      <c r="M37" s="44">
        <f t="shared" si="25"/>
        <v>-0.78713119733748915</v>
      </c>
    </row>
    <row r="38" spans="1:23" s="18" customFormat="1" x14ac:dyDescent="0.2">
      <c r="A38" s="18" t="s">
        <v>110</v>
      </c>
      <c r="B38" s="18" t="s">
        <v>29</v>
      </c>
      <c r="C38" s="18" t="s">
        <v>30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f t="shared" si="22"/>
        <v>0</v>
      </c>
      <c r="J38" s="19">
        <f t="shared" si="23"/>
        <v>0</v>
      </c>
      <c r="K38" s="40" t="str">
        <f t="shared" si="21"/>
        <v>NA</v>
      </c>
      <c r="L38" s="40" t="str">
        <f t="shared" si="24"/>
        <v>NA</v>
      </c>
      <c r="M38" s="40" t="str">
        <f t="shared" si="25"/>
        <v>NA</v>
      </c>
    </row>
    <row r="39" spans="1:23" s="18" customFormat="1" x14ac:dyDescent="0.2">
      <c r="B39" s="18" t="s">
        <v>33</v>
      </c>
      <c r="C39" s="18" t="s">
        <v>34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f t="shared" si="22"/>
        <v>0</v>
      </c>
      <c r="J39" s="19">
        <f t="shared" si="23"/>
        <v>0</v>
      </c>
      <c r="K39" s="40" t="str">
        <f t="shared" si="21"/>
        <v>NA</v>
      </c>
      <c r="L39" s="40" t="str">
        <f t="shared" si="24"/>
        <v>NA</v>
      </c>
      <c r="M39" s="40" t="str">
        <f t="shared" si="25"/>
        <v>NA</v>
      </c>
    </row>
    <row r="40" spans="1:23" s="18" customFormat="1" x14ac:dyDescent="0.2">
      <c r="B40" s="18" t="s">
        <v>39</v>
      </c>
      <c r="C40" s="18" t="s">
        <v>40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f t="shared" si="22"/>
        <v>0</v>
      </c>
      <c r="J40" s="19">
        <f t="shared" si="23"/>
        <v>0</v>
      </c>
      <c r="K40" s="40" t="str">
        <f t="shared" si="21"/>
        <v>NA</v>
      </c>
      <c r="L40" s="40" t="str">
        <f t="shared" si="24"/>
        <v>NA</v>
      </c>
      <c r="M40" s="40" t="str">
        <f t="shared" si="25"/>
        <v>NA</v>
      </c>
    </row>
    <row r="41" spans="1:23" s="18" customFormat="1" x14ac:dyDescent="0.2">
      <c r="A41" s="49" t="s">
        <v>113</v>
      </c>
      <c r="B41" s="49"/>
      <c r="C41" s="49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f t="shared" si="22"/>
        <v>0</v>
      </c>
      <c r="J41" s="24">
        <f t="shared" si="23"/>
        <v>0</v>
      </c>
      <c r="K41" s="44" t="str">
        <f t="shared" si="21"/>
        <v>NA</v>
      </c>
      <c r="L41" s="44" t="str">
        <f t="shared" si="24"/>
        <v>NA</v>
      </c>
      <c r="M41" s="44" t="str">
        <f t="shared" si="25"/>
        <v>NA</v>
      </c>
    </row>
    <row r="42" spans="1:23" s="18" customFormat="1" x14ac:dyDescent="0.2">
      <c r="A42" s="18" t="s">
        <v>128</v>
      </c>
      <c r="B42" s="18" t="s">
        <v>33</v>
      </c>
      <c r="C42" s="18" t="s">
        <v>34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f t="shared" si="22"/>
        <v>0</v>
      </c>
      <c r="J42" s="19">
        <f t="shared" si="23"/>
        <v>0</v>
      </c>
      <c r="K42" s="40" t="str">
        <f t="shared" si="21"/>
        <v>NA</v>
      </c>
      <c r="L42" s="40" t="str">
        <f t="shared" si="24"/>
        <v>NA</v>
      </c>
      <c r="M42" s="40" t="str">
        <f t="shared" si="25"/>
        <v>NA</v>
      </c>
    </row>
    <row r="43" spans="1:23" s="18" customFormat="1" x14ac:dyDescent="0.2">
      <c r="A43" s="49" t="s">
        <v>129</v>
      </c>
      <c r="B43" s="49"/>
      <c r="C43" s="49"/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f t="shared" si="22"/>
        <v>0</v>
      </c>
      <c r="J43" s="24">
        <f t="shared" si="23"/>
        <v>0</v>
      </c>
      <c r="K43" s="44" t="str">
        <f t="shared" si="21"/>
        <v>NA</v>
      </c>
      <c r="L43" s="44" t="str">
        <f t="shared" si="24"/>
        <v>NA</v>
      </c>
      <c r="M43" s="44" t="str">
        <f t="shared" si="25"/>
        <v>NA</v>
      </c>
      <c r="R43" s="26"/>
      <c r="S43" s="26"/>
      <c r="T43" s="26"/>
      <c r="U43" s="26"/>
      <c r="V43" s="26"/>
    </row>
    <row r="44" spans="1:23" s="18" customFormat="1" x14ac:dyDescent="0.2">
      <c r="A44" s="18" t="s">
        <v>132</v>
      </c>
      <c r="B44" s="18" t="s">
        <v>16</v>
      </c>
      <c r="C44" s="18" t="s">
        <v>15</v>
      </c>
      <c r="D44" s="19"/>
      <c r="E44" s="19"/>
      <c r="F44" s="19">
        <v>0</v>
      </c>
      <c r="G44" s="19">
        <v>0</v>
      </c>
      <c r="H44" s="19">
        <v>0</v>
      </c>
      <c r="I44" s="19">
        <f t="shared" si="22"/>
        <v>0</v>
      </c>
      <c r="J44" s="19">
        <f t="shared" si="23"/>
        <v>0</v>
      </c>
      <c r="K44" s="40" t="str">
        <f t="shared" si="21"/>
        <v>NA</v>
      </c>
      <c r="L44" s="40" t="str">
        <f t="shared" si="24"/>
        <v>NA</v>
      </c>
      <c r="M44" s="40" t="str">
        <f t="shared" si="25"/>
        <v>NA</v>
      </c>
    </row>
    <row r="45" spans="1:23" s="18" customFormat="1" x14ac:dyDescent="0.2">
      <c r="B45" s="18" t="s">
        <v>77</v>
      </c>
      <c r="C45" s="18" t="s">
        <v>78</v>
      </c>
      <c r="D45" s="19">
        <v>179814.39</v>
      </c>
      <c r="E45" s="19">
        <v>179814.39</v>
      </c>
      <c r="F45" s="19">
        <v>22103.059999999998</v>
      </c>
      <c r="G45" s="19">
        <v>210088.66999999998</v>
      </c>
      <c r="H45" s="19">
        <v>0</v>
      </c>
      <c r="I45" s="19">
        <f t="shared" si="22"/>
        <v>210088.66999999998</v>
      </c>
      <c r="J45" s="19">
        <f t="shared" si="23"/>
        <v>-30274.27999999997</v>
      </c>
      <c r="K45" s="40">
        <f t="shared" si="21"/>
        <v>-0.1683640558466982</v>
      </c>
      <c r="L45" s="40">
        <f t="shared" si="24"/>
        <v>-0.8770784696374968</v>
      </c>
      <c r="M45" s="40">
        <f t="shared" si="25"/>
        <v>0.1683640558466982</v>
      </c>
    </row>
    <row r="46" spans="1:23" s="18" customFormat="1" x14ac:dyDescent="0.2">
      <c r="B46" s="18" t="s">
        <v>111</v>
      </c>
      <c r="C46" s="18" t="s">
        <v>112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22"/>
        <v>0</v>
      </c>
      <c r="J46" s="19">
        <f t="shared" si="23"/>
        <v>0</v>
      </c>
      <c r="K46" s="40" t="str">
        <f t="shared" si="21"/>
        <v>NA</v>
      </c>
      <c r="L46" s="40" t="str">
        <f t="shared" si="24"/>
        <v>NA</v>
      </c>
      <c r="M46" s="40" t="str">
        <f t="shared" si="25"/>
        <v>NA</v>
      </c>
    </row>
    <row r="47" spans="1:23" s="18" customFormat="1" x14ac:dyDescent="0.2">
      <c r="B47" s="18" t="s">
        <v>300</v>
      </c>
      <c r="C47" s="18" t="s">
        <v>301</v>
      </c>
      <c r="D47" s="19"/>
      <c r="E47" s="19"/>
      <c r="F47" s="19">
        <v>0</v>
      </c>
      <c r="G47" s="19">
        <v>0</v>
      </c>
      <c r="H47" s="19">
        <v>0</v>
      </c>
      <c r="I47" s="19">
        <f t="shared" si="22"/>
        <v>0</v>
      </c>
      <c r="J47" s="19">
        <f t="shared" si="23"/>
        <v>0</v>
      </c>
      <c r="K47" s="40" t="str">
        <f t="shared" si="21"/>
        <v>NA</v>
      </c>
      <c r="L47" s="40" t="str">
        <f t="shared" si="24"/>
        <v>NA</v>
      </c>
      <c r="M47" s="40" t="str">
        <f t="shared" si="25"/>
        <v>NA</v>
      </c>
    </row>
    <row r="48" spans="1:23" s="18" customFormat="1" x14ac:dyDescent="0.2">
      <c r="B48" s="18" t="s">
        <v>220</v>
      </c>
      <c r="C48" s="18" t="s">
        <v>221</v>
      </c>
      <c r="D48" s="19">
        <v>16859850.129999995</v>
      </c>
      <c r="E48" s="19">
        <v>16859850.129999995</v>
      </c>
      <c r="F48" s="19">
        <v>1388076.3199999982</v>
      </c>
      <c r="G48" s="19">
        <v>14379020.75</v>
      </c>
      <c r="H48" s="19">
        <v>0</v>
      </c>
      <c r="I48" s="19">
        <f t="shared" si="22"/>
        <v>14379020.75</v>
      </c>
      <c r="J48" s="19">
        <f t="shared" si="23"/>
        <v>2480829.3799999952</v>
      </c>
      <c r="K48" s="40">
        <f t="shared" si="21"/>
        <v>0.14714421307848222</v>
      </c>
      <c r="L48" s="40">
        <f t="shared" si="24"/>
        <v>-0.91766971181255697</v>
      </c>
      <c r="M48" s="40">
        <f t="shared" si="25"/>
        <v>-0.14714421307848222</v>
      </c>
      <c r="R48" s="26"/>
      <c r="S48" s="26"/>
      <c r="T48" s="26"/>
      <c r="U48" s="26"/>
      <c r="V48" s="26"/>
    </row>
    <row r="49" spans="2:23" s="18" customFormat="1" x14ac:dyDescent="0.2">
      <c r="B49" s="18" t="s">
        <v>27</v>
      </c>
      <c r="C49" s="18" t="s">
        <v>28</v>
      </c>
      <c r="D49" s="19">
        <v>1242712.49</v>
      </c>
      <c r="E49" s="19">
        <v>1242712.49</v>
      </c>
      <c r="F49" s="19">
        <v>94569.22</v>
      </c>
      <c r="G49" s="19">
        <v>1216941.6299999999</v>
      </c>
      <c r="H49" s="19">
        <v>0</v>
      </c>
      <c r="I49" s="19">
        <f t="shared" si="22"/>
        <v>1216941.6299999999</v>
      </c>
      <c r="J49" s="19">
        <f t="shared" si="23"/>
        <v>25770.860000000102</v>
      </c>
      <c r="K49" s="40">
        <f t="shared" si="21"/>
        <v>2.0737588305723153E-2</v>
      </c>
      <c r="L49" s="40">
        <f t="shared" si="24"/>
        <v>-0.92390096602312255</v>
      </c>
      <c r="M49" s="40">
        <f t="shared" si="25"/>
        <v>-2.0737588305723153E-2</v>
      </c>
    </row>
    <row r="50" spans="2:23" s="18" customFormat="1" x14ac:dyDescent="0.2">
      <c r="B50" s="18" t="s">
        <v>91</v>
      </c>
      <c r="C50" s="18" t="s">
        <v>92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22"/>
        <v>0</v>
      </c>
      <c r="J50" s="19">
        <f t="shared" si="23"/>
        <v>0</v>
      </c>
      <c r="K50" s="40" t="str">
        <f t="shared" si="21"/>
        <v>NA</v>
      </c>
      <c r="L50" s="40" t="str">
        <f t="shared" si="24"/>
        <v>NA</v>
      </c>
      <c r="M50" s="40" t="str">
        <f t="shared" si="25"/>
        <v>NA</v>
      </c>
    </row>
    <row r="51" spans="2:23" s="18" customFormat="1" x14ac:dyDescent="0.2">
      <c r="B51" s="18" t="s">
        <v>29</v>
      </c>
      <c r="C51" s="18" t="s">
        <v>30</v>
      </c>
      <c r="D51" s="19">
        <v>0</v>
      </c>
      <c r="E51" s="19">
        <v>0</v>
      </c>
      <c r="F51" s="19">
        <v>0</v>
      </c>
      <c r="G51" s="19">
        <v>1313074.24</v>
      </c>
      <c r="H51" s="19">
        <v>0</v>
      </c>
      <c r="I51" s="19">
        <f t="shared" si="22"/>
        <v>1313074.24</v>
      </c>
      <c r="J51" s="19">
        <f t="shared" si="23"/>
        <v>-1313074.24</v>
      </c>
      <c r="K51" s="40" t="str">
        <f t="shared" si="21"/>
        <v>NA</v>
      </c>
      <c r="L51" s="40" t="str">
        <f t="shared" si="24"/>
        <v>NA</v>
      </c>
      <c r="M51" s="40" t="str">
        <f t="shared" si="25"/>
        <v>NA</v>
      </c>
    </row>
    <row r="52" spans="2:23" s="18" customFormat="1" x14ac:dyDescent="0.2">
      <c r="B52" s="18" t="s">
        <v>31</v>
      </c>
      <c r="C52" s="18" t="s">
        <v>32</v>
      </c>
      <c r="D52" s="19">
        <v>8675102</v>
      </c>
      <c r="E52" s="19">
        <v>8675102</v>
      </c>
      <c r="F52" s="19">
        <v>439473.62999999983</v>
      </c>
      <c r="G52" s="19">
        <v>4607199.700000003</v>
      </c>
      <c r="H52" s="19">
        <v>0</v>
      </c>
      <c r="I52" s="19">
        <f t="shared" si="22"/>
        <v>4607199.700000003</v>
      </c>
      <c r="J52" s="19">
        <f t="shared" si="23"/>
        <v>4067902.299999997</v>
      </c>
      <c r="K52" s="40">
        <f t="shared" si="21"/>
        <v>0.46891694184114457</v>
      </c>
      <c r="L52" s="40">
        <f t="shared" si="24"/>
        <v>-0.94934081120890568</v>
      </c>
      <c r="M52" s="40">
        <f t="shared" si="25"/>
        <v>-0.46891694184114457</v>
      </c>
    </row>
    <row r="53" spans="2:23" s="18" customFormat="1" x14ac:dyDescent="0.2">
      <c r="B53" s="18" t="s">
        <v>33</v>
      </c>
      <c r="C53" s="18" t="s">
        <v>34</v>
      </c>
      <c r="D53" s="19">
        <v>3374336</v>
      </c>
      <c r="E53" s="19">
        <v>3374336</v>
      </c>
      <c r="F53" s="19">
        <v>117403.83000000003</v>
      </c>
      <c r="G53" s="19">
        <v>1198029.42</v>
      </c>
      <c r="H53" s="19">
        <v>0</v>
      </c>
      <c r="I53" s="19">
        <f t="shared" si="22"/>
        <v>1198029.42</v>
      </c>
      <c r="J53" s="19">
        <f t="shared" si="23"/>
        <v>2176306.58</v>
      </c>
      <c r="K53" s="40">
        <f t="shared" si="21"/>
        <v>0.64495846886617103</v>
      </c>
      <c r="L53" s="40">
        <f t="shared" si="24"/>
        <v>-0.96520683476689928</v>
      </c>
      <c r="M53" s="40">
        <f t="shared" si="25"/>
        <v>-0.64495846886617103</v>
      </c>
    </row>
    <row r="54" spans="2:23" s="18" customFormat="1" x14ac:dyDescent="0.2">
      <c r="B54" s="18" t="s">
        <v>35</v>
      </c>
      <c r="C54" s="18" t="s">
        <v>36</v>
      </c>
      <c r="D54" s="19">
        <v>7005</v>
      </c>
      <c r="E54" s="19">
        <v>7005</v>
      </c>
      <c r="F54" s="19">
        <v>0</v>
      </c>
      <c r="G54" s="19">
        <v>13367</v>
      </c>
      <c r="H54" s="19">
        <v>0</v>
      </c>
      <c r="I54" s="19">
        <f t="shared" si="22"/>
        <v>13367</v>
      </c>
      <c r="J54" s="19">
        <f t="shared" si="23"/>
        <v>-6362</v>
      </c>
      <c r="K54" s="40">
        <f t="shared" si="21"/>
        <v>-0.90820842255531764</v>
      </c>
      <c r="L54" s="40">
        <f t="shared" si="24"/>
        <v>-1</v>
      </c>
      <c r="M54" s="40">
        <f t="shared" si="25"/>
        <v>0.90820842255531764</v>
      </c>
    </row>
    <row r="55" spans="2:23" s="18" customFormat="1" x14ac:dyDescent="0.2">
      <c r="B55" s="18" t="s">
        <v>37</v>
      </c>
      <c r="C55" s="18" t="s">
        <v>38</v>
      </c>
      <c r="D55" s="19">
        <v>350200</v>
      </c>
      <c r="E55" s="19">
        <v>350200</v>
      </c>
      <c r="F55" s="19">
        <v>58924.35</v>
      </c>
      <c r="G55" s="19">
        <v>825981.37</v>
      </c>
      <c r="H55" s="19">
        <v>0</v>
      </c>
      <c r="I55" s="19">
        <f t="shared" si="22"/>
        <v>825981.37</v>
      </c>
      <c r="J55" s="19">
        <f t="shared" si="23"/>
        <v>-475781.37</v>
      </c>
      <c r="K55" s="40">
        <f t="shared" si="21"/>
        <v>-1.3585990005711022</v>
      </c>
      <c r="L55" s="40">
        <f t="shared" si="24"/>
        <v>-0.83174086236436329</v>
      </c>
      <c r="M55" s="40">
        <f t="shared" si="25"/>
        <v>1.3585990005711022</v>
      </c>
    </row>
    <row r="56" spans="2:23" s="18" customFormat="1" x14ac:dyDescent="0.2">
      <c r="B56" s="18" t="s">
        <v>39</v>
      </c>
      <c r="C56" s="18" t="s">
        <v>40</v>
      </c>
      <c r="D56" s="19">
        <v>1051393</v>
      </c>
      <c r="E56" s="19">
        <v>1051393</v>
      </c>
      <c r="F56" s="19">
        <v>100662.75999999994</v>
      </c>
      <c r="G56" s="19">
        <v>1146136.4700000002</v>
      </c>
      <c r="H56" s="19">
        <v>0</v>
      </c>
      <c r="I56" s="19">
        <f t="shared" si="22"/>
        <v>1146136.4700000002</v>
      </c>
      <c r="J56" s="19">
        <f t="shared" si="23"/>
        <v>-94743.470000000205</v>
      </c>
      <c r="K56" s="40">
        <f t="shared" si="21"/>
        <v>-9.01123271697645E-2</v>
      </c>
      <c r="L56" s="40">
        <f t="shared" si="24"/>
        <v>-0.90425772284959105</v>
      </c>
      <c r="M56" s="40">
        <f t="shared" si="25"/>
        <v>9.01123271697645E-2</v>
      </c>
    </row>
    <row r="57" spans="2:23" s="18" customFormat="1" x14ac:dyDescent="0.2">
      <c r="B57" s="18" t="s">
        <v>41</v>
      </c>
      <c r="C57" s="18" t="s">
        <v>42</v>
      </c>
      <c r="D57" s="19">
        <v>327000</v>
      </c>
      <c r="E57" s="19">
        <v>327000</v>
      </c>
      <c r="F57" s="19">
        <v>16901.169999999998</v>
      </c>
      <c r="G57" s="19">
        <v>18057.169999999998</v>
      </c>
      <c r="H57" s="19">
        <v>0</v>
      </c>
      <c r="I57" s="19">
        <f t="shared" si="22"/>
        <v>18057.169999999998</v>
      </c>
      <c r="J57" s="19">
        <f t="shared" si="23"/>
        <v>308942.83</v>
      </c>
      <c r="K57" s="40">
        <f t="shared" si="21"/>
        <v>0.94477929663608573</v>
      </c>
      <c r="L57" s="40">
        <f t="shared" si="24"/>
        <v>-0.94831446483180437</v>
      </c>
      <c r="M57" s="40">
        <f t="shared" si="25"/>
        <v>-0.94477929663608573</v>
      </c>
      <c r="O57" s="11"/>
      <c r="P57" s="11"/>
      <c r="Q57" s="11"/>
      <c r="R57" s="11"/>
      <c r="S57" s="11"/>
      <c r="T57" s="11"/>
      <c r="U57" s="11"/>
      <c r="V57" s="11"/>
      <c r="W57" s="11"/>
    </row>
    <row r="58" spans="2:23" s="18" customFormat="1" x14ac:dyDescent="0.2">
      <c r="B58" s="18" t="s">
        <v>43</v>
      </c>
      <c r="C58" s="18" t="s">
        <v>44</v>
      </c>
      <c r="D58" s="19">
        <v>47320</v>
      </c>
      <c r="E58" s="19">
        <v>127320</v>
      </c>
      <c r="F58" s="19">
        <v>6574.65</v>
      </c>
      <c r="G58" s="19">
        <v>52193.18</v>
      </c>
      <c r="H58" s="19">
        <v>7140.05</v>
      </c>
      <c r="I58" s="19">
        <f t="shared" ref="I58:I59" si="26">SUM(G58:H58)</f>
        <v>59333.23</v>
      </c>
      <c r="J58" s="19">
        <f t="shared" ref="J58:J59" si="27">E58-I58</f>
        <v>67986.76999999999</v>
      </c>
      <c r="K58" s="40">
        <f t="shared" ref="K58:K59" si="28">IF(E58=0,"NA",J58/E58)</f>
        <v>0.53398342758404016</v>
      </c>
      <c r="L58" s="40">
        <f t="shared" ref="L58:L59" si="29">IF(E58=0,"NA",(  ( F58 - (E58/$L$6)) / (E58/$L$6)))</f>
        <v>-0.94836121583411881</v>
      </c>
      <c r="M58" s="40">
        <f t="shared" ref="M58:M59" si="30">IF(E58=0,"NA",(  ( G58 - ($M$6*(E58/12))) / ($M$6*(E58/12))))</f>
        <v>-0.59006299088909842</v>
      </c>
    </row>
    <row r="59" spans="2:23" s="18" customFormat="1" x14ac:dyDescent="0.2">
      <c r="B59" s="18" t="s">
        <v>420</v>
      </c>
      <c r="C59" s="18" t="s">
        <v>421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26"/>
        <v>0</v>
      </c>
      <c r="J59" s="19">
        <f t="shared" si="27"/>
        <v>0</v>
      </c>
      <c r="K59" s="40" t="str">
        <f t="shared" si="28"/>
        <v>NA</v>
      </c>
      <c r="L59" s="40" t="str">
        <f t="shared" si="29"/>
        <v>NA</v>
      </c>
      <c r="M59" s="40" t="str">
        <f t="shared" si="30"/>
        <v>NA</v>
      </c>
    </row>
    <row r="60" spans="2:23" s="18" customFormat="1" x14ac:dyDescent="0.2">
      <c r="B60" s="18" t="s">
        <v>93</v>
      </c>
      <c r="C60" s="18" t="s">
        <v>94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f t="shared" ref="I60:I74" si="31">SUM(G60:H60)</f>
        <v>0</v>
      </c>
      <c r="J60" s="19">
        <f t="shared" ref="J60:J74" si="32">E60-I60</f>
        <v>0</v>
      </c>
      <c r="K60" s="40" t="str">
        <f t="shared" ref="K60:K74" si="33">IF(E60=0,"NA",J60/E60)</f>
        <v>NA</v>
      </c>
      <c r="L60" s="40" t="str">
        <f t="shared" ref="L60:L74" si="34">IF(E60=0,"NA",(  ( F60 - (E60/$L$6)) / (E60/$L$6)))</f>
        <v>NA</v>
      </c>
      <c r="M60" s="40" t="str">
        <f t="shared" ref="M60:M74" si="35">IF(E60=0,"NA",(  ( G60 - ($M$6*(E60/12))) / ($M$6*(E60/12))))</f>
        <v>NA</v>
      </c>
    </row>
    <row r="61" spans="2:23" s="18" customFormat="1" x14ac:dyDescent="0.2">
      <c r="B61" s="18" t="s">
        <v>267</v>
      </c>
      <c r="C61" s="18" t="s">
        <v>268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f t="shared" si="31"/>
        <v>0</v>
      </c>
      <c r="J61" s="19">
        <f t="shared" si="32"/>
        <v>0</v>
      </c>
      <c r="K61" s="40" t="str">
        <f t="shared" si="33"/>
        <v>NA</v>
      </c>
      <c r="L61" s="40" t="str">
        <f t="shared" si="34"/>
        <v>NA</v>
      </c>
      <c r="M61" s="40" t="str">
        <f t="shared" si="35"/>
        <v>NA</v>
      </c>
    </row>
    <row r="62" spans="2:23" s="18" customFormat="1" x14ac:dyDescent="0.2">
      <c r="B62" s="18" t="s">
        <v>49</v>
      </c>
      <c r="C62" s="18" t="s">
        <v>50</v>
      </c>
      <c r="D62" s="19">
        <v>102000</v>
      </c>
      <c r="E62" s="19">
        <v>102000</v>
      </c>
      <c r="F62" s="19">
        <v>160.88</v>
      </c>
      <c r="G62" s="19">
        <v>2576.38</v>
      </c>
      <c r="H62" s="19">
        <v>0</v>
      </c>
      <c r="I62" s="19">
        <f t="shared" si="31"/>
        <v>2576.38</v>
      </c>
      <c r="J62" s="19">
        <f t="shared" si="32"/>
        <v>99423.62</v>
      </c>
      <c r="K62" s="40">
        <f t="shared" si="33"/>
        <v>0.9747413725490196</v>
      </c>
      <c r="L62" s="40">
        <f t="shared" si="34"/>
        <v>-0.99842274509803919</v>
      </c>
      <c r="M62" s="40">
        <f t="shared" si="35"/>
        <v>-0.9747413725490196</v>
      </c>
    </row>
    <row r="63" spans="2:23" s="18" customFormat="1" x14ac:dyDescent="0.2">
      <c r="B63" s="18" t="s">
        <v>51</v>
      </c>
      <c r="C63" s="18" t="s">
        <v>52</v>
      </c>
      <c r="D63" s="19">
        <v>349285</v>
      </c>
      <c r="E63" s="19">
        <v>349285</v>
      </c>
      <c r="F63" s="19">
        <v>13578.02</v>
      </c>
      <c r="G63" s="19">
        <v>235892.57</v>
      </c>
      <c r="H63" s="19">
        <v>14574.58</v>
      </c>
      <c r="I63" s="19">
        <f t="shared" si="31"/>
        <v>250467.15</v>
      </c>
      <c r="J63" s="19">
        <f t="shared" si="32"/>
        <v>98817.85</v>
      </c>
      <c r="K63" s="40">
        <f t="shared" si="33"/>
        <v>0.28291466853715447</v>
      </c>
      <c r="L63" s="40">
        <f t="shared" si="34"/>
        <v>-0.96112624361195009</v>
      </c>
      <c r="M63" s="40">
        <f t="shared" si="35"/>
        <v>-0.32464156777416719</v>
      </c>
    </row>
    <row r="64" spans="2:23" s="18" customFormat="1" x14ac:dyDescent="0.2">
      <c r="B64" s="18" t="s">
        <v>53</v>
      </c>
      <c r="C64" s="18" t="s">
        <v>54</v>
      </c>
      <c r="D64" s="19">
        <v>2128844</v>
      </c>
      <c r="E64" s="19">
        <v>3549824</v>
      </c>
      <c r="F64" s="19">
        <v>251011.22</v>
      </c>
      <c r="G64" s="19">
        <v>2650422.87</v>
      </c>
      <c r="H64" s="19">
        <v>163889.70000000001</v>
      </c>
      <c r="I64" s="19">
        <f t="shared" si="31"/>
        <v>2814312.5700000003</v>
      </c>
      <c r="J64" s="19">
        <f t="shared" si="32"/>
        <v>735511.4299999997</v>
      </c>
      <c r="K64" s="40">
        <f t="shared" si="33"/>
        <v>0.20719659059153347</v>
      </c>
      <c r="L64" s="40">
        <f t="shared" si="34"/>
        <v>-0.92928910841776935</v>
      </c>
      <c r="M64" s="40">
        <f t="shared" si="35"/>
        <v>-0.25336499217989394</v>
      </c>
    </row>
    <row r="65" spans="1:23" s="18" customFormat="1" x14ac:dyDescent="0.2">
      <c r="B65" s="18" t="s">
        <v>59</v>
      </c>
      <c r="C65" s="18" t="s">
        <v>60</v>
      </c>
      <c r="D65" s="19">
        <v>148750</v>
      </c>
      <c r="E65" s="19">
        <v>255570</v>
      </c>
      <c r="F65" s="19">
        <v>14902.57</v>
      </c>
      <c r="G65" s="19">
        <v>62524.51</v>
      </c>
      <c r="H65" s="19">
        <v>175167.28999999998</v>
      </c>
      <c r="I65" s="19">
        <f t="shared" si="31"/>
        <v>237691.8</v>
      </c>
      <c r="J65" s="19">
        <f t="shared" si="32"/>
        <v>17878.200000000012</v>
      </c>
      <c r="K65" s="40">
        <f t="shared" si="33"/>
        <v>6.9954219978870802E-2</v>
      </c>
      <c r="L65" s="40">
        <f t="shared" si="34"/>
        <v>-0.94168889149743706</v>
      </c>
      <c r="M65" s="40">
        <f t="shared" si="35"/>
        <v>-0.75535270180381109</v>
      </c>
    </row>
    <row r="66" spans="1:23" s="18" customFormat="1" x14ac:dyDescent="0.2">
      <c r="B66" s="18" t="s">
        <v>222</v>
      </c>
      <c r="C66" s="18" t="s">
        <v>223</v>
      </c>
      <c r="D66" s="19">
        <v>18380362</v>
      </c>
      <c r="E66" s="19">
        <v>18378862</v>
      </c>
      <c r="F66" s="19">
        <v>1159599.3999999999</v>
      </c>
      <c r="G66" s="19">
        <v>15188354.090000004</v>
      </c>
      <c r="H66" s="19">
        <v>2555018.59</v>
      </c>
      <c r="I66" s="19">
        <f t="shared" si="31"/>
        <v>17743372.680000003</v>
      </c>
      <c r="J66" s="19">
        <f t="shared" si="32"/>
        <v>635489.31999999657</v>
      </c>
      <c r="K66" s="40">
        <f t="shared" si="33"/>
        <v>3.4577185464475253E-2</v>
      </c>
      <c r="L66" s="40">
        <f t="shared" si="34"/>
        <v>-0.93690581059915468</v>
      </c>
      <c r="M66" s="40">
        <f t="shared" si="35"/>
        <v>-0.17359659754776963</v>
      </c>
    </row>
    <row r="67" spans="1:23" s="18" customFormat="1" x14ac:dyDescent="0.2">
      <c r="B67" s="18" t="s">
        <v>224</v>
      </c>
      <c r="C67" s="18" t="s">
        <v>225</v>
      </c>
      <c r="D67" s="19">
        <v>5536662</v>
      </c>
      <c r="E67" s="19">
        <v>5536662</v>
      </c>
      <c r="F67" s="19">
        <v>104606.12000000001</v>
      </c>
      <c r="G67" s="19">
        <v>12151662.339999996</v>
      </c>
      <c r="H67" s="19">
        <v>49685.760000000002</v>
      </c>
      <c r="I67" s="19">
        <f t="shared" si="31"/>
        <v>12201348.099999996</v>
      </c>
      <c r="J67" s="19">
        <f t="shared" si="32"/>
        <v>-6664686.0999999959</v>
      </c>
      <c r="K67" s="40">
        <f t="shared" si="33"/>
        <v>-1.203737215672547</v>
      </c>
      <c r="L67" s="40">
        <f t="shared" si="34"/>
        <v>-0.98110664512300005</v>
      </c>
      <c r="M67" s="40">
        <f t="shared" si="35"/>
        <v>1.1947632598847457</v>
      </c>
      <c r="R67" s="26"/>
      <c r="S67" s="26"/>
      <c r="T67" s="26"/>
      <c r="U67" s="26"/>
      <c r="V67" s="26"/>
    </row>
    <row r="68" spans="1:23" s="18" customFormat="1" x14ac:dyDescent="0.2">
      <c r="B68" s="18" t="s">
        <v>65</v>
      </c>
      <c r="C68" s="18" t="s">
        <v>66</v>
      </c>
      <c r="D68" s="19">
        <v>0</v>
      </c>
      <c r="E68" s="19">
        <v>3400</v>
      </c>
      <c r="F68" s="19">
        <v>0</v>
      </c>
      <c r="G68" s="19">
        <v>2289.9699999999998</v>
      </c>
      <c r="H68" s="19">
        <v>0</v>
      </c>
      <c r="I68" s="19">
        <f t="shared" si="31"/>
        <v>2289.9699999999998</v>
      </c>
      <c r="J68" s="19">
        <f t="shared" si="32"/>
        <v>1110.0300000000002</v>
      </c>
      <c r="K68" s="40">
        <f t="shared" si="33"/>
        <v>0.32647941176470596</v>
      </c>
      <c r="L68" s="40">
        <f t="shared" si="34"/>
        <v>-1</v>
      </c>
      <c r="M68" s="40">
        <f t="shared" si="35"/>
        <v>-0.32647941176470596</v>
      </c>
    </row>
    <row r="69" spans="1:23" s="18" customFormat="1" x14ac:dyDescent="0.2">
      <c r="B69" s="18" t="s">
        <v>67</v>
      </c>
      <c r="C69" s="18" t="s">
        <v>68</v>
      </c>
      <c r="D69" s="19">
        <v>700000</v>
      </c>
      <c r="E69" s="19">
        <v>588000</v>
      </c>
      <c r="F69" s="19">
        <v>13034.09</v>
      </c>
      <c r="G69" s="19">
        <v>82901.81</v>
      </c>
      <c r="H69" s="19">
        <v>223958.53</v>
      </c>
      <c r="I69" s="19">
        <f t="shared" si="31"/>
        <v>306860.33999999997</v>
      </c>
      <c r="J69" s="19">
        <f t="shared" si="32"/>
        <v>281139.66000000003</v>
      </c>
      <c r="K69" s="40">
        <f t="shared" si="33"/>
        <v>0.47812867346938781</v>
      </c>
      <c r="L69" s="40">
        <f t="shared" si="34"/>
        <v>-0.97783318027210886</v>
      </c>
      <c r="M69" s="40">
        <f t="shared" si="35"/>
        <v>-0.85901052721088433</v>
      </c>
    </row>
    <row r="70" spans="1:23" s="18" customFormat="1" x14ac:dyDescent="0.2">
      <c r="B70" s="18" t="s">
        <v>71</v>
      </c>
      <c r="C70" s="18" t="s">
        <v>72</v>
      </c>
      <c r="D70" s="19">
        <v>15640</v>
      </c>
      <c r="E70" s="19">
        <v>34640</v>
      </c>
      <c r="F70" s="19">
        <v>0</v>
      </c>
      <c r="G70" s="19">
        <v>19240</v>
      </c>
      <c r="H70" s="19">
        <v>0</v>
      </c>
      <c r="I70" s="19">
        <f t="shared" si="31"/>
        <v>19240</v>
      </c>
      <c r="J70" s="19">
        <f t="shared" si="32"/>
        <v>15400</v>
      </c>
      <c r="K70" s="40">
        <f t="shared" si="33"/>
        <v>0.44457274826789839</v>
      </c>
      <c r="L70" s="40">
        <f t="shared" si="34"/>
        <v>-1</v>
      </c>
      <c r="M70" s="40">
        <f t="shared" si="35"/>
        <v>-0.44457274826789839</v>
      </c>
    </row>
    <row r="71" spans="1:23" s="18" customFormat="1" x14ac:dyDescent="0.2">
      <c r="B71" s="18" t="s">
        <v>184</v>
      </c>
      <c r="C71" s="18" t="s">
        <v>185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1"/>
        <v>0</v>
      </c>
      <c r="J71" s="19">
        <f t="shared" si="32"/>
        <v>0</v>
      </c>
      <c r="K71" s="40" t="str">
        <f t="shared" si="33"/>
        <v>NA</v>
      </c>
      <c r="L71" s="40" t="str">
        <f t="shared" si="34"/>
        <v>NA</v>
      </c>
      <c r="M71" s="40" t="str">
        <f t="shared" si="35"/>
        <v>NA</v>
      </c>
    </row>
    <row r="72" spans="1:23" s="18" customFormat="1" x14ac:dyDescent="0.2">
      <c r="A72" s="49" t="s">
        <v>133</v>
      </c>
      <c r="B72" s="49"/>
      <c r="C72" s="49"/>
      <c r="D72" s="24">
        <v>59476276.00999999</v>
      </c>
      <c r="E72" s="24">
        <v>60992976.00999999</v>
      </c>
      <c r="F72" s="24">
        <v>3801581.2899999977</v>
      </c>
      <c r="G72" s="24">
        <v>55375954.140000008</v>
      </c>
      <c r="H72" s="24">
        <v>3189434.4999999995</v>
      </c>
      <c r="I72" s="24">
        <f t="shared" si="31"/>
        <v>58565388.640000008</v>
      </c>
      <c r="J72" s="24">
        <f t="shared" si="32"/>
        <v>2427587.3699999824</v>
      </c>
      <c r="K72" s="44">
        <f t="shared" si="33"/>
        <v>3.9801097254247304E-2</v>
      </c>
      <c r="L72" s="44">
        <f t="shared" si="34"/>
        <v>-0.93767181831926483</v>
      </c>
      <c r="M72" s="44">
        <f t="shared" si="35"/>
        <v>-9.2092929997038581E-2</v>
      </c>
      <c r="R72" s="26"/>
      <c r="S72" s="26"/>
      <c r="T72" s="26"/>
      <c r="U72" s="26"/>
      <c r="V72" s="26"/>
    </row>
    <row r="73" spans="1:23" s="18" customFormat="1" x14ac:dyDescent="0.2">
      <c r="A73" s="18" t="s">
        <v>134</v>
      </c>
      <c r="B73" s="18" t="s">
        <v>135</v>
      </c>
      <c r="C73" s="18" t="s">
        <v>136</v>
      </c>
      <c r="D73" s="19">
        <v>1222880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1"/>
        <v>0</v>
      </c>
      <c r="J73" s="19">
        <f t="shared" si="32"/>
        <v>0</v>
      </c>
      <c r="K73" s="40" t="str">
        <f t="shared" si="33"/>
        <v>NA</v>
      </c>
      <c r="L73" s="40" t="str">
        <f t="shared" si="34"/>
        <v>NA</v>
      </c>
      <c r="M73" s="40" t="str">
        <f t="shared" si="35"/>
        <v>NA</v>
      </c>
    </row>
    <row r="74" spans="1:23" s="18" customFormat="1" x14ac:dyDescent="0.2">
      <c r="A74" s="49" t="s">
        <v>137</v>
      </c>
      <c r="B74" s="49"/>
      <c r="C74" s="49"/>
      <c r="D74" s="24">
        <v>1222880</v>
      </c>
      <c r="E74" s="24">
        <v>0</v>
      </c>
      <c r="F74" s="24">
        <v>0</v>
      </c>
      <c r="G74" s="24">
        <v>0</v>
      </c>
      <c r="H74" s="24">
        <v>0</v>
      </c>
      <c r="I74" s="24">
        <f t="shared" si="31"/>
        <v>0</v>
      </c>
      <c r="J74" s="24">
        <f t="shared" si="32"/>
        <v>0</v>
      </c>
      <c r="K74" s="44" t="str">
        <f t="shared" si="33"/>
        <v>NA</v>
      </c>
      <c r="L74" s="44" t="str">
        <f t="shared" si="34"/>
        <v>NA</v>
      </c>
      <c r="M74" s="44" t="str">
        <f t="shared" si="35"/>
        <v>NA</v>
      </c>
    </row>
    <row r="75" spans="1:23" s="18" customFormat="1" x14ac:dyDescent="0.2">
      <c r="A75" s="26"/>
      <c r="B75" s="26"/>
      <c r="C75" s="26"/>
      <c r="D75" s="19"/>
      <c r="E75" s="19"/>
      <c r="F75" s="19"/>
      <c r="G75" s="19"/>
      <c r="H75" s="19"/>
      <c r="I75" s="19"/>
      <c r="J75" s="19"/>
      <c r="K75" s="40"/>
      <c r="L75" s="40"/>
      <c r="M75" s="40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18" customFormat="1" ht="15.75" x14ac:dyDescent="0.25">
      <c r="A76" s="28" t="s">
        <v>178</v>
      </c>
      <c r="B76" s="35"/>
      <c r="C76" s="28"/>
      <c r="D76" s="6">
        <f>+D37+D41+D43+D72+D74</f>
        <v>61550156.00999999</v>
      </c>
      <c r="E76" s="6">
        <f t="shared" ref="E76:J76" si="36">+E37+E41+E43+E72+E74</f>
        <v>61750156.00999999</v>
      </c>
      <c r="F76" s="6">
        <f t="shared" si="36"/>
        <v>3797681.2899999977</v>
      </c>
      <c r="G76" s="6">
        <f t="shared" si="36"/>
        <v>55537134.140000008</v>
      </c>
      <c r="H76" s="6">
        <f t="shared" si="36"/>
        <v>3189434.4999999995</v>
      </c>
      <c r="I76" s="6">
        <f t="shared" si="36"/>
        <v>58726568.640000008</v>
      </c>
      <c r="J76" s="6">
        <f t="shared" si="36"/>
        <v>3023587.3699999824</v>
      </c>
      <c r="K76" s="41">
        <f t="shared" si="21"/>
        <v>4.896485394320841E-2</v>
      </c>
      <c r="L76" s="41">
        <f>IF(E76=0,"NA",(  ( F76 - (E76/$L$6)) / (E76/$L$6)))</f>
        <v>-0.93849924380134375</v>
      </c>
      <c r="M76" s="41">
        <f>IF(E76=0,"NA",(  ( G76 - ($M$6*(E76/12))) / ($M$6*(E76/12))))</f>
        <v>-0.10061548458264347</v>
      </c>
      <c r="O76" s="11"/>
      <c r="P76" s="11"/>
      <c r="Q76" s="11"/>
      <c r="R76" s="11"/>
      <c r="S76" s="11"/>
      <c r="T76" s="11"/>
      <c r="U76" s="11"/>
      <c r="V76" s="11"/>
      <c r="W76" s="11"/>
    </row>
    <row r="78" spans="1:23" ht="15" x14ac:dyDescent="0.2">
      <c r="A78" s="38"/>
    </row>
    <row r="80" spans="1:23" x14ac:dyDescent="0.2">
      <c r="K80" s="5"/>
    </row>
    <row r="83" spans="4:11" x14ac:dyDescent="0.2">
      <c r="D83" s="37"/>
      <c r="E83" s="22"/>
      <c r="K83" s="5"/>
    </row>
    <row r="84" spans="4:11" x14ac:dyDescent="0.2">
      <c r="D84" s="37"/>
      <c r="E84" s="22"/>
      <c r="K84" s="5"/>
    </row>
    <row r="86" spans="4:11" x14ac:dyDescent="0.2">
      <c r="K86" s="5"/>
    </row>
    <row r="87" spans="4:11" x14ac:dyDescent="0.2">
      <c r="K87" s="5"/>
    </row>
  </sheetData>
  <autoFilter ref="A7:M7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2022-07-12T20:35:54Z</cp:lastPrinted>
  <dcterms:created xsi:type="dcterms:W3CDTF">2020-04-20T19:14:57Z</dcterms:created>
  <dcterms:modified xsi:type="dcterms:W3CDTF">2022-07-12T20:36:33Z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