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E\BOARD FINANCIAL REPORTS\~WorkFolder\2022_07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PROJECTS'!$A$7:$M$110</definedName>
    <definedName name="_xlnm._FilterDatabase" localSheetId="2" hidden="1">'DEBT SERVICE'!$A$7:$M$21</definedName>
    <definedName name="_xlnm._FilterDatabase" localSheetId="0" hidden="1">'GENERAL FUND'!$A$7:$M$480</definedName>
    <definedName name="_xlnm._FilterDatabase" localSheetId="4" hidden="1">'SCHOOL NUTRITION'!$A$7:$M$73</definedName>
    <definedName name="_xlnm._FilterDatabase" localSheetId="1" hidden="1">'SPECIAL REVENUE'!$A$7:$M$445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73" i="5" l="1"/>
  <c r="F73" i="5"/>
  <c r="G73" i="5"/>
  <c r="H73" i="5"/>
  <c r="D73" i="5"/>
  <c r="E32" i="5"/>
  <c r="F32" i="5"/>
  <c r="G32" i="5"/>
  <c r="H32" i="5"/>
  <c r="D32" i="5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I17" i="5"/>
  <c r="J17" i="5" s="1"/>
  <c r="K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I50" i="5"/>
  <c r="J50" i="5" s="1"/>
  <c r="K50" i="5" s="1"/>
  <c r="I49" i="5"/>
  <c r="J49" i="5" s="1"/>
  <c r="K49" i="5" s="1"/>
  <c r="I48" i="5"/>
  <c r="J48" i="5" s="1"/>
  <c r="K48" i="5" s="1"/>
  <c r="M47" i="5"/>
  <c r="L47" i="5"/>
  <c r="K47" i="5"/>
  <c r="I47" i="5"/>
  <c r="J47" i="5" s="1"/>
  <c r="I46" i="5"/>
  <c r="J46" i="5" s="1"/>
  <c r="K46" i="5" s="1"/>
  <c r="I45" i="5"/>
  <c r="J45" i="5" s="1"/>
  <c r="K45" i="5" s="1"/>
  <c r="E110" i="4" l="1"/>
  <c r="F110" i="4"/>
  <c r="G110" i="4"/>
  <c r="H110" i="4"/>
  <c r="D110" i="4"/>
  <c r="I108" i="4"/>
  <c r="J108" i="4" s="1"/>
  <c r="K108" i="4" s="1"/>
  <c r="I107" i="4"/>
  <c r="J107" i="4" s="1"/>
  <c r="K107" i="4" s="1"/>
  <c r="M106" i="4"/>
  <c r="L106" i="4"/>
  <c r="K106" i="4"/>
  <c r="I106" i="4"/>
  <c r="J106" i="4" s="1"/>
  <c r="M105" i="4"/>
  <c r="L105" i="4"/>
  <c r="K105" i="4"/>
  <c r="I105" i="4"/>
  <c r="J105" i="4" s="1"/>
  <c r="I104" i="4"/>
  <c r="J104" i="4" s="1"/>
  <c r="K104" i="4" s="1"/>
  <c r="I103" i="4"/>
  <c r="J103" i="4" s="1"/>
  <c r="K103" i="4" s="1"/>
  <c r="I102" i="4"/>
  <c r="J102" i="4" s="1"/>
  <c r="K102" i="4" s="1"/>
  <c r="M101" i="4"/>
  <c r="L101" i="4"/>
  <c r="K101" i="4"/>
  <c r="I101" i="4"/>
  <c r="J101" i="4" s="1"/>
  <c r="M100" i="4"/>
  <c r="L100" i="4"/>
  <c r="K100" i="4"/>
  <c r="I100" i="4"/>
  <c r="J100" i="4" s="1"/>
  <c r="M99" i="4"/>
  <c r="L99" i="4"/>
  <c r="K99" i="4"/>
  <c r="I99" i="4"/>
  <c r="J99" i="4" s="1"/>
  <c r="M98" i="4"/>
  <c r="L98" i="4"/>
  <c r="K98" i="4"/>
  <c r="I98" i="4"/>
  <c r="J98" i="4" s="1"/>
  <c r="M97" i="4"/>
  <c r="L97" i="4"/>
  <c r="K97" i="4"/>
  <c r="I97" i="4"/>
  <c r="J97" i="4" s="1"/>
  <c r="M96" i="4"/>
  <c r="L96" i="4"/>
  <c r="K96" i="4"/>
  <c r="I96" i="4"/>
  <c r="J96" i="4" s="1"/>
  <c r="M95" i="4"/>
  <c r="L95" i="4"/>
  <c r="K95" i="4"/>
  <c r="I95" i="4"/>
  <c r="J95" i="4" s="1"/>
  <c r="I94" i="4"/>
  <c r="J94" i="4" s="1"/>
  <c r="K94" i="4" s="1"/>
  <c r="I93" i="4"/>
  <c r="J93" i="4" s="1"/>
  <c r="K93" i="4" s="1"/>
  <c r="I92" i="4"/>
  <c r="J92" i="4" s="1"/>
  <c r="K92" i="4" s="1"/>
  <c r="J91" i="4"/>
  <c r="K91" i="4" s="1"/>
  <c r="I91" i="4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M86" i="4"/>
  <c r="L86" i="4"/>
  <c r="K86" i="4"/>
  <c r="I86" i="4"/>
  <c r="J86" i="4" s="1"/>
  <c r="I85" i="4"/>
  <c r="J85" i="4" s="1"/>
  <c r="K85" i="4" s="1"/>
  <c r="I84" i="4"/>
  <c r="J84" i="4" s="1"/>
  <c r="K84" i="4" s="1"/>
  <c r="E23" i="4"/>
  <c r="F23" i="4"/>
  <c r="G23" i="4"/>
  <c r="H23" i="4"/>
  <c r="D23" i="4"/>
  <c r="M17" i="4"/>
  <c r="L17" i="4"/>
  <c r="K17" i="4"/>
  <c r="I17" i="4"/>
  <c r="J17" i="4" s="1"/>
  <c r="M16" i="4"/>
  <c r="L16" i="4"/>
  <c r="K16" i="4"/>
  <c r="I16" i="4"/>
  <c r="J16" i="4" s="1"/>
  <c r="M15" i="4"/>
  <c r="L15" i="4"/>
  <c r="K15" i="4"/>
  <c r="I15" i="4"/>
  <c r="J15" i="4" s="1"/>
  <c r="M14" i="4"/>
  <c r="L14" i="4"/>
  <c r="K14" i="4"/>
  <c r="I14" i="4"/>
  <c r="J14" i="4" s="1"/>
  <c r="M13" i="4"/>
  <c r="L13" i="4"/>
  <c r="K13" i="4"/>
  <c r="I13" i="4"/>
  <c r="J13" i="4" s="1"/>
  <c r="I12" i="4"/>
  <c r="J12" i="4" s="1"/>
  <c r="K12" i="4" s="1"/>
  <c r="I11" i="4"/>
  <c r="J11" i="4" s="1"/>
  <c r="K11" i="4" s="1"/>
  <c r="E21" i="3"/>
  <c r="F21" i="3"/>
  <c r="G21" i="3"/>
  <c r="H21" i="3"/>
  <c r="I21" i="3"/>
  <c r="J21" i="3"/>
  <c r="E13" i="3"/>
  <c r="F13" i="3"/>
  <c r="G13" i="3"/>
  <c r="H13" i="3"/>
  <c r="I13" i="3"/>
  <c r="J13" i="3"/>
  <c r="E31" i="2"/>
  <c r="F31" i="2"/>
  <c r="G31" i="2"/>
  <c r="H31" i="2"/>
  <c r="I31" i="2"/>
  <c r="J31" i="2"/>
  <c r="D31" i="2"/>
  <c r="E445" i="2"/>
  <c r="F445" i="2"/>
  <c r="G445" i="2"/>
  <c r="H445" i="2"/>
  <c r="D445" i="2"/>
  <c r="I28" i="2"/>
  <c r="J28" i="2" s="1"/>
  <c r="K28" i="2" s="1"/>
  <c r="I27" i="2"/>
  <c r="J27" i="2" s="1"/>
  <c r="K27" i="2" s="1"/>
  <c r="M26" i="2"/>
  <c r="L26" i="2"/>
  <c r="K26" i="2"/>
  <c r="I26" i="2"/>
  <c r="J26" i="2" s="1"/>
  <c r="I25" i="2"/>
  <c r="J25" i="2" s="1"/>
  <c r="K25" i="2" s="1"/>
  <c r="I24" i="2"/>
  <c r="J24" i="2" s="1"/>
  <c r="K24" i="2" s="1"/>
  <c r="I23" i="2"/>
  <c r="J23" i="2" s="1"/>
  <c r="K23" i="2" s="1"/>
  <c r="I22" i="2"/>
  <c r="J22" i="2" s="1"/>
  <c r="K22" i="2" s="1"/>
  <c r="I21" i="2"/>
  <c r="J21" i="2" s="1"/>
  <c r="K21" i="2" s="1"/>
  <c r="M20" i="2"/>
  <c r="L20" i="2"/>
  <c r="K20" i="2"/>
  <c r="I20" i="2"/>
  <c r="J20" i="2" s="1"/>
  <c r="I19" i="2"/>
  <c r="J19" i="2" s="1"/>
  <c r="K19" i="2" s="1"/>
  <c r="I18" i="2"/>
  <c r="J18" i="2" s="1"/>
  <c r="K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M434" i="2"/>
  <c r="L434" i="2"/>
  <c r="K434" i="2"/>
  <c r="I434" i="2"/>
  <c r="J434" i="2" s="1"/>
  <c r="I433" i="2"/>
  <c r="J433" i="2" s="1"/>
  <c r="K433" i="2" s="1"/>
  <c r="I432" i="2"/>
  <c r="J432" i="2" s="1"/>
  <c r="K432" i="2" s="1"/>
  <c r="I431" i="2"/>
  <c r="J431" i="2" s="1"/>
  <c r="K431" i="2" s="1"/>
  <c r="M430" i="2"/>
  <c r="L430" i="2"/>
  <c r="K430" i="2"/>
  <c r="I430" i="2"/>
  <c r="J430" i="2" s="1"/>
  <c r="M429" i="2"/>
  <c r="L429" i="2"/>
  <c r="K429" i="2"/>
  <c r="I429" i="2"/>
  <c r="J429" i="2" s="1"/>
  <c r="M428" i="2"/>
  <c r="L428" i="2"/>
  <c r="K428" i="2"/>
  <c r="I428" i="2"/>
  <c r="J428" i="2" s="1"/>
  <c r="M427" i="2"/>
  <c r="L427" i="2"/>
  <c r="K427" i="2"/>
  <c r="I427" i="2"/>
  <c r="J427" i="2" s="1"/>
  <c r="M426" i="2"/>
  <c r="L426" i="2"/>
  <c r="K426" i="2"/>
  <c r="I426" i="2"/>
  <c r="J426" i="2" s="1"/>
  <c r="M425" i="2"/>
  <c r="L425" i="2"/>
  <c r="K425" i="2"/>
  <c r="I425" i="2"/>
  <c r="J425" i="2" s="1"/>
  <c r="M424" i="2"/>
  <c r="L424" i="2"/>
  <c r="K424" i="2"/>
  <c r="I424" i="2"/>
  <c r="J424" i="2" s="1"/>
  <c r="I423" i="2"/>
  <c r="J423" i="2" s="1"/>
  <c r="K423" i="2" s="1"/>
  <c r="M422" i="2"/>
  <c r="L422" i="2"/>
  <c r="K422" i="2"/>
  <c r="I422" i="2"/>
  <c r="J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M411" i="2"/>
  <c r="L411" i="2"/>
  <c r="K411" i="2"/>
  <c r="I411" i="2"/>
  <c r="J411" i="2" s="1"/>
  <c r="M410" i="2"/>
  <c r="L410" i="2"/>
  <c r="K410" i="2"/>
  <c r="I410" i="2"/>
  <c r="J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M404" i="2"/>
  <c r="L404" i="2"/>
  <c r="K404" i="2"/>
  <c r="I404" i="2"/>
  <c r="J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I400" i="2"/>
  <c r="J400" i="2" s="1"/>
  <c r="K400" i="2" s="1"/>
  <c r="I399" i="2"/>
  <c r="J399" i="2" s="1"/>
  <c r="K399" i="2" s="1"/>
  <c r="I398" i="2"/>
  <c r="J398" i="2" s="1"/>
  <c r="K398" i="2" s="1"/>
  <c r="M397" i="2"/>
  <c r="L397" i="2"/>
  <c r="K397" i="2"/>
  <c r="I397" i="2"/>
  <c r="J397" i="2" s="1"/>
  <c r="I396" i="2"/>
  <c r="J396" i="2" s="1"/>
  <c r="K396" i="2" s="1"/>
  <c r="I395" i="2"/>
  <c r="J395" i="2" s="1"/>
  <c r="K395" i="2" s="1"/>
  <c r="M394" i="2"/>
  <c r="L394" i="2"/>
  <c r="K394" i="2"/>
  <c r="I394" i="2"/>
  <c r="J394" i="2" s="1"/>
  <c r="I393" i="2"/>
  <c r="J393" i="2" s="1"/>
  <c r="K393" i="2" s="1"/>
  <c r="I392" i="2"/>
  <c r="J392" i="2" s="1"/>
  <c r="K392" i="2" s="1"/>
  <c r="M391" i="2"/>
  <c r="L391" i="2"/>
  <c r="K391" i="2"/>
  <c r="I391" i="2"/>
  <c r="J391" i="2" s="1"/>
  <c r="I390" i="2"/>
  <c r="J390" i="2" s="1"/>
  <c r="K390" i="2" s="1"/>
  <c r="I389" i="2"/>
  <c r="J389" i="2" s="1"/>
  <c r="K389" i="2" s="1"/>
  <c r="I388" i="2"/>
  <c r="J388" i="2" s="1"/>
  <c r="K388" i="2" s="1"/>
  <c r="M387" i="2"/>
  <c r="L387" i="2"/>
  <c r="K387" i="2"/>
  <c r="I387" i="2"/>
  <c r="J387" i="2" s="1"/>
  <c r="I386" i="2"/>
  <c r="J386" i="2" s="1"/>
  <c r="K386" i="2" s="1"/>
  <c r="M385" i="2"/>
  <c r="L385" i="2"/>
  <c r="K385" i="2"/>
  <c r="I385" i="2"/>
  <c r="J385" i="2" s="1"/>
  <c r="I384" i="2"/>
  <c r="J384" i="2" s="1"/>
  <c r="K384" i="2" s="1"/>
  <c r="M383" i="2"/>
  <c r="L383" i="2"/>
  <c r="K383" i="2"/>
  <c r="I383" i="2"/>
  <c r="J383" i="2" s="1"/>
  <c r="M382" i="2"/>
  <c r="L382" i="2"/>
  <c r="K382" i="2"/>
  <c r="I382" i="2"/>
  <c r="J382" i="2" s="1"/>
  <c r="M381" i="2"/>
  <c r="L381" i="2"/>
  <c r="K381" i="2"/>
  <c r="I381" i="2"/>
  <c r="J381" i="2" s="1"/>
  <c r="M380" i="2"/>
  <c r="L380" i="2"/>
  <c r="K380" i="2"/>
  <c r="I380" i="2"/>
  <c r="J380" i="2" s="1"/>
  <c r="I379" i="2"/>
  <c r="J379" i="2" s="1"/>
  <c r="K379" i="2" s="1"/>
  <c r="I378" i="2"/>
  <c r="J378" i="2" s="1"/>
  <c r="K378" i="2" s="1"/>
  <c r="M377" i="2"/>
  <c r="L377" i="2"/>
  <c r="K377" i="2"/>
  <c r="I377" i="2"/>
  <c r="J377" i="2" s="1"/>
  <c r="M376" i="2"/>
  <c r="L376" i="2"/>
  <c r="K376" i="2"/>
  <c r="I376" i="2"/>
  <c r="J376" i="2" s="1"/>
  <c r="M375" i="2"/>
  <c r="L375" i="2"/>
  <c r="K375" i="2"/>
  <c r="I375" i="2"/>
  <c r="J375" i="2" s="1"/>
  <c r="M374" i="2"/>
  <c r="L374" i="2"/>
  <c r="K374" i="2"/>
  <c r="I374" i="2"/>
  <c r="J374" i="2" s="1"/>
  <c r="M373" i="2"/>
  <c r="L373" i="2"/>
  <c r="K373" i="2"/>
  <c r="I373" i="2"/>
  <c r="J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M369" i="2"/>
  <c r="L369" i="2"/>
  <c r="K369" i="2"/>
  <c r="I369" i="2"/>
  <c r="J369" i="2" s="1"/>
  <c r="I368" i="2"/>
  <c r="J368" i="2" s="1"/>
  <c r="K368" i="2" s="1"/>
  <c r="I367" i="2"/>
  <c r="J367" i="2" s="1"/>
  <c r="K367" i="2" s="1"/>
  <c r="I366" i="2"/>
  <c r="J366" i="2" s="1"/>
  <c r="K366" i="2" s="1"/>
  <c r="M365" i="2"/>
  <c r="L365" i="2"/>
  <c r="K365" i="2"/>
  <c r="I365" i="2"/>
  <c r="J365" i="2" s="1"/>
  <c r="M364" i="2"/>
  <c r="L364" i="2"/>
  <c r="K364" i="2"/>
  <c r="I364" i="2"/>
  <c r="J364" i="2" s="1"/>
  <c r="I363" i="2"/>
  <c r="J363" i="2" s="1"/>
  <c r="K363" i="2" s="1"/>
  <c r="M362" i="2"/>
  <c r="L362" i="2"/>
  <c r="K362" i="2"/>
  <c r="I362" i="2"/>
  <c r="J362" i="2" s="1"/>
  <c r="M361" i="2"/>
  <c r="L361" i="2"/>
  <c r="K361" i="2"/>
  <c r="I361" i="2"/>
  <c r="J361" i="2" s="1"/>
  <c r="M360" i="2"/>
  <c r="L360" i="2"/>
  <c r="K360" i="2"/>
  <c r="I360" i="2"/>
  <c r="J360" i="2" s="1"/>
  <c r="I359" i="2"/>
  <c r="J359" i="2" s="1"/>
  <c r="K359" i="2" s="1"/>
  <c r="I358" i="2"/>
  <c r="J358" i="2" s="1"/>
  <c r="K358" i="2" s="1"/>
  <c r="M357" i="2"/>
  <c r="L357" i="2"/>
  <c r="K357" i="2"/>
  <c r="I357" i="2"/>
  <c r="J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I349" i="2"/>
  <c r="J349" i="2" s="1"/>
  <c r="K349" i="2" s="1"/>
  <c r="M348" i="2"/>
  <c r="L348" i="2"/>
  <c r="K348" i="2"/>
  <c r="I348" i="2"/>
  <c r="J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M339" i="2"/>
  <c r="L339" i="2"/>
  <c r="K339" i="2"/>
  <c r="I339" i="2"/>
  <c r="J339" i="2" s="1"/>
  <c r="M338" i="2"/>
  <c r="L338" i="2"/>
  <c r="K338" i="2"/>
  <c r="I338" i="2"/>
  <c r="J338" i="2" s="1"/>
  <c r="M337" i="2"/>
  <c r="L337" i="2"/>
  <c r="K337" i="2"/>
  <c r="I337" i="2"/>
  <c r="J337" i="2" s="1"/>
  <c r="M336" i="2"/>
  <c r="L336" i="2"/>
  <c r="K336" i="2"/>
  <c r="I336" i="2"/>
  <c r="J336" i="2" s="1"/>
  <c r="I335" i="2"/>
  <c r="J335" i="2" s="1"/>
  <c r="K335" i="2" s="1"/>
  <c r="I334" i="2"/>
  <c r="J334" i="2" s="1"/>
  <c r="K334" i="2" s="1"/>
  <c r="I333" i="2"/>
  <c r="J333" i="2" s="1"/>
  <c r="K333" i="2" s="1"/>
  <c r="M332" i="2"/>
  <c r="L332" i="2"/>
  <c r="K332" i="2"/>
  <c r="I332" i="2"/>
  <c r="J332" i="2" s="1"/>
  <c r="I331" i="2"/>
  <c r="J331" i="2" s="1"/>
  <c r="K331" i="2" s="1"/>
  <c r="M330" i="2"/>
  <c r="L330" i="2"/>
  <c r="K330" i="2"/>
  <c r="I330" i="2"/>
  <c r="J330" i="2" s="1"/>
  <c r="M329" i="2"/>
  <c r="L329" i="2"/>
  <c r="K329" i="2"/>
  <c r="I329" i="2"/>
  <c r="J329" i="2" s="1"/>
  <c r="M328" i="2"/>
  <c r="L328" i="2"/>
  <c r="K328" i="2"/>
  <c r="I328" i="2"/>
  <c r="J328" i="2" s="1"/>
  <c r="I327" i="2"/>
  <c r="J327" i="2" s="1"/>
  <c r="K327" i="2" s="1"/>
  <c r="I326" i="2"/>
  <c r="J326" i="2" s="1"/>
  <c r="K326" i="2" s="1"/>
  <c r="M325" i="2"/>
  <c r="L325" i="2"/>
  <c r="K325" i="2"/>
  <c r="I325" i="2"/>
  <c r="J325" i="2" s="1"/>
  <c r="M324" i="2"/>
  <c r="L324" i="2"/>
  <c r="K324" i="2"/>
  <c r="I324" i="2"/>
  <c r="J324" i="2" s="1"/>
  <c r="I323" i="2"/>
  <c r="J323" i="2" s="1"/>
  <c r="K323" i="2" s="1"/>
  <c r="M322" i="2"/>
  <c r="L322" i="2"/>
  <c r="K322" i="2"/>
  <c r="I322" i="2"/>
  <c r="J322" i="2" s="1"/>
  <c r="M321" i="2"/>
  <c r="L321" i="2"/>
  <c r="K321" i="2"/>
  <c r="I321" i="2"/>
  <c r="J321" i="2" s="1"/>
  <c r="M320" i="2"/>
  <c r="L320" i="2"/>
  <c r="K320" i="2"/>
  <c r="I320" i="2"/>
  <c r="J320" i="2" s="1"/>
  <c r="I319" i="2"/>
  <c r="J319" i="2" s="1"/>
  <c r="K319" i="2" s="1"/>
  <c r="M318" i="2"/>
  <c r="L318" i="2"/>
  <c r="K318" i="2"/>
  <c r="I318" i="2"/>
  <c r="J318" i="2" s="1"/>
  <c r="I317" i="2"/>
  <c r="J317" i="2" s="1"/>
  <c r="K317" i="2" s="1"/>
  <c r="I316" i="2"/>
  <c r="J316" i="2" s="1"/>
  <c r="K316" i="2" s="1"/>
  <c r="M315" i="2"/>
  <c r="L315" i="2"/>
  <c r="K315" i="2"/>
  <c r="I315" i="2"/>
  <c r="J315" i="2" s="1"/>
  <c r="I314" i="2"/>
  <c r="J314" i="2" s="1"/>
  <c r="K314" i="2" s="1"/>
  <c r="M313" i="2"/>
  <c r="L313" i="2"/>
  <c r="K313" i="2"/>
  <c r="I313" i="2"/>
  <c r="J313" i="2" s="1"/>
  <c r="I312" i="2"/>
  <c r="J312" i="2" s="1"/>
  <c r="K312" i="2" s="1"/>
  <c r="M311" i="2"/>
  <c r="L311" i="2"/>
  <c r="K311" i="2"/>
  <c r="I311" i="2"/>
  <c r="J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07" i="2" s="1"/>
  <c r="K307" i="2" s="1"/>
  <c r="M306" i="2"/>
  <c r="L306" i="2"/>
  <c r="K306" i="2"/>
  <c r="I306" i="2"/>
  <c r="J306" i="2" s="1"/>
  <c r="M305" i="2"/>
  <c r="L305" i="2"/>
  <c r="K305" i="2"/>
  <c r="I305" i="2"/>
  <c r="J305" i="2" s="1"/>
  <c r="M304" i="2"/>
  <c r="L304" i="2"/>
  <c r="K304" i="2"/>
  <c r="I304" i="2"/>
  <c r="J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M299" i="2"/>
  <c r="L299" i="2"/>
  <c r="K299" i="2"/>
  <c r="I299" i="2"/>
  <c r="J299" i="2" s="1"/>
  <c r="M298" i="2"/>
  <c r="L298" i="2"/>
  <c r="K298" i="2"/>
  <c r="I298" i="2"/>
  <c r="J298" i="2" s="1"/>
  <c r="I297" i="2"/>
  <c r="J297" i="2" s="1"/>
  <c r="K297" i="2" s="1"/>
  <c r="M296" i="2"/>
  <c r="L296" i="2"/>
  <c r="K296" i="2"/>
  <c r="I296" i="2"/>
  <c r="J296" i="2" s="1"/>
  <c r="M295" i="2"/>
  <c r="L295" i="2"/>
  <c r="K295" i="2"/>
  <c r="I295" i="2"/>
  <c r="J295" i="2" s="1"/>
  <c r="M294" i="2"/>
  <c r="L294" i="2"/>
  <c r="K294" i="2"/>
  <c r="I294" i="2"/>
  <c r="J294" i="2" s="1"/>
  <c r="M293" i="2"/>
  <c r="L293" i="2"/>
  <c r="K293" i="2"/>
  <c r="I293" i="2"/>
  <c r="J293" i="2" s="1"/>
  <c r="M292" i="2"/>
  <c r="L292" i="2"/>
  <c r="K292" i="2"/>
  <c r="I292" i="2"/>
  <c r="J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M284" i="2"/>
  <c r="L284" i="2"/>
  <c r="K284" i="2"/>
  <c r="I284" i="2"/>
  <c r="J284" i="2" s="1"/>
  <c r="I283" i="2"/>
  <c r="J283" i="2" s="1"/>
  <c r="K283" i="2" s="1"/>
  <c r="I282" i="2"/>
  <c r="J282" i="2" s="1"/>
  <c r="K282" i="2" s="1"/>
  <c r="M281" i="2"/>
  <c r="L281" i="2"/>
  <c r="K281" i="2"/>
  <c r="I281" i="2"/>
  <c r="J281" i="2" s="1"/>
  <c r="M280" i="2"/>
  <c r="L280" i="2"/>
  <c r="K280" i="2"/>
  <c r="I280" i="2"/>
  <c r="J280" i="2" s="1"/>
  <c r="M279" i="2"/>
  <c r="L279" i="2"/>
  <c r="K279" i="2"/>
  <c r="I279" i="2"/>
  <c r="J279" i="2" s="1"/>
  <c r="M278" i="2"/>
  <c r="L278" i="2"/>
  <c r="K278" i="2"/>
  <c r="I278" i="2"/>
  <c r="J278" i="2" s="1"/>
  <c r="M277" i="2"/>
  <c r="L277" i="2"/>
  <c r="K277" i="2"/>
  <c r="I277" i="2"/>
  <c r="J277" i="2" s="1"/>
  <c r="I276" i="2"/>
  <c r="J276" i="2" s="1"/>
  <c r="K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M272" i="2"/>
  <c r="L272" i="2"/>
  <c r="K272" i="2"/>
  <c r="I272" i="2"/>
  <c r="J272" i="2" s="1"/>
  <c r="I271" i="2"/>
  <c r="J271" i="2" s="1"/>
  <c r="K271" i="2" s="1"/>
  <c r="M270" i="2"/>
  <c r="L270" i="2"/>
  <c r="K270" i="2"/>
  <c r="I270" i="2"/>
  <c r="J270" i="2" s="1"/>
  <c r="M269" i="2"/>
  <c r="L269" i="2"/>
  <c r="K269" i="2"/>
  <c r="I269" i="2"/>
  <c r="J269" i="2" s="1"/>
  <c r="M268" i="2"/>
  <c r="L268" i="2"/>
  <c r="K268" i="2"/>
  <c r="I268" i="2"/>
  <c r="J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M261" i="2"/>
  <c r="L261" i="2"/>
  <c r="K261" i="2"/>
  <c r="I261" i="2"/>
  <c r="J261" i="2" s="1"/>
  <c r="M260" i="2"/>
  <c r="L260" i="2"/>
  <c r="K260" i="2"/>
  <c r="I260" i="2"/>
  <c r="J260" i="2" s="1"/>
  <c r="I259" i="2"/>
  <c r="J259" i="2" s="1"/>
  <c r="K259" i="2" s="1"/>
  <c r="M258" i="2"/>
  <c r="L258" i="2"/>
  <c r="K258" i="2"/>
  <c r="I258" i="2"/>
  <c r="J258" i="2" s="1"/>
  <c r="M257" i="2"/>
  <c r="L257" i="2"/>
  <c r="K257" i="2"/>
  <c r="I257" i="2"/>
  <c r="J257" i="2" s="1"/>
  <c r="M256" i="2"/>
  <c r="L256" i="2"/>
  <c r="K256" i="2"/>
  <c r="I256" i="2"/>
  <c r="J256" i="2" s="1"/>
  <c r="I255" i="2"/>
  <c r="J255" i="2" s="1"/>
  <c r="K255" i="2" s="1"/>
  <c r="M254" i="2"/>
  <c r="L254" i="2"/>
  <c r="K254" i="2"/>
  <c r="I254" i="2"/>
  <c r="J254" i="2" s="1"/>
  <c r="I253" i="2"/>
  <c r="J253" i="2" s="1"/>
  <c r="K253" i="2" s="1"/>
  <c r="M252" i="2"/>
  <c r="L252" i="2"/>
  <c r="K252" i="2"/>
  <c r="I252" i="2"/>
  <c r="J252" i="2" s="1"/>
  <c r="M251" i="2"/>
  <c r="L251" i="2"/>
  <c r="K251" i="2"/>
  <c r="I251" i="2"/>
  <c r="J251" i="2" s="1"/>
  <c r="I250" i="2"/>
  <c r="J250" i="2" s="1"/>
  <c r="K250" i="2" s="1"/>
  <c r="M249" i="2"/>
  <c r="L249" i="2"/>
  <c r="K249" i="2"/>
  <c r="I249" i="2"/>
  <c r="J249" i="2" s="1"/>
  <c r="M248" i="2"/>
  <c r="L248" i="2"/>
  <c r="K248" i="2"/>
  <c r="I248" i="2"/>
  <c r="J248" i="2" s="1"/>
  <c r="I247" i="2"/>
  <c r="J247" i="2" s="1"/>
  <c r="K247" i="2" s="1"/>
  <c r="M246" i="2"/>
  <c r="L246" i="2"/>
  <c r="K246" i="2"/>
  <c r="I246" i="2"/>
  <c r="J246" i="2" s="1"/>
  <c r="M245" i="2"/>
  <c r="L245" i="2"/>
  <c r="K245" i="2"/>
  <c r="I245" i="2"/>
  <c r="J245" i="2" s="1"/>
  <c r="M244" i="2"/>
  <c r="L244" i="2"/>
  <c r="K244" i="2"/>
  <c r="I244" i="2"/>
  <c r="J244" i="2" s="1"/>
  <c r="M243" i="2"/>
  <c r="L243" i="2"/>
  <c r="K243" i="2"/>
  <c r="I243" i="2"/>
  <c r="J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M238" i="2"/>
  <c r="L238" i="2"/>
  <c r="K238" i="2"/>
  <c r="I238" i="2"/>
  <c r="J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M233" i="2"/>
  <c r="L233" i="2"/>
  <c r="K233" i="2"/>
  <c r="I233" i="2"/>
  <c r="J233" i="2" s="1"/>
  <c r="M232" i="2"/>
  <c r="L232" i="2"/>
  <c r="K232" i="2"/>
  <c r="I232" i="2"/>
  <c r="J232" i="2" s="1"/>
  <c r="M231" i="2"/>
  <c r="L231" i="2"/>
  <c r="K231" i="2"/>
  <c r="I231" i="2"/>
  <c r="J231" i="2" s="1"/>
  <c r="I230" i="2"/>
  <c r="J230" i="2" s="1"/>
  <c r="K230" i="2" s="1"/>
  <c r="M229" i="2"/>
  <c r="L229" i="2"/>
  <c r="K229" i="2"/>
  <c r="I229" i="2"/>
  <c r="J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M224" i="2"/>
  <c r="L224" i="2"/>
  <c r="K224" i="2"/>
  <c r="I224" i="2"/>
  <c r="J224" i="2" s="1"/>
  <c r="I223" i="2"/>
  <c r="J223" i="2" s="1"/>
  <c r="K223" i="2" s="1"/>
  <c r="I222" i="2"/>
  <c r="J222" i="2" s="1"/>
  <c r="K222" i="2" s="1"/>
  <c r="I221" i="2"/>
  <c r="J221" i="2" s="1"/>
  <c r="K221" i="2" s="1"/>
  <c r="M220" i="2"/>
  <c r="L220" i="2"/>
  <c r="K220" i="2"/>
  <c r="I220" i="2"/>
  <c r="J220" i="2" s="1"/>
  <c r="I219" i="2"/>
  <c r="J219" i="2" s="1"/>
  <c r="K219" i="2" s="1"/>
  <c r="I218" i="2"/>
  <c r="J218" i="2" s="1"/>
  <c r="K218" i="2" s="1"/>
  <c r="M217" i="2"/>
  <c r="L217" i="2"/>
  <c r="K217" i="2"/>
  <c r="I217" i="2"/>
  <c r="J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M212" i="2"/>
  <c r="L212" i="2"/>
  <c r="K212" i="2"/>
  <c r="I212" i="2"/>
  <c r="J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M207" i="2"/>
  <c r="L207" i="2"/>
  <c r="K207" i="2"/>
  <c r="I207" i="2"/>
  <c r="J207" i="2" s="1"/>
  <c r="M206" i="2"/>
  <c r="L206" i="2"/>
  <c r="K206" i="2"/>
  <c r="I206" i="2"/>
  <c r="J206" i="2" s="1"/>
  <c r="I205" i="2"/>
  <c r="J205" i="2" s="1"/>
  <c r="K205" i="2" s="1"/>
  <c r="M204" i="2"/>
  <c r="L204" i="2"/>
  <c r="K204" i="2"/>
  <c r="I204" i="2"/>
  <c r="J204" i="2" s="1"/>
  <c r="M203" i="2"/>
  <c r="L203" i="2"/>
  <c r="K203" i="2"/>
  <c r="I203" i="2"/>
  <c r="J203" i="2" s="1"/>
  <c r="M202" i="2"/>
  <c r="L202" i="2"/>
  <c r="K202" i="2"/>
  <c r="I202" i="2"/>
  <c r="J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M196" i="2"/>
  <c r="L196" i="2"/>
  <c r="K196" i="2"/>
  <c r="I196" i="2"/>
  <c r="J196" i="2" s="1"/>
  <c r="M195" i="2"/>
  <c r="L195" i="2"/>
  <c r="K195" i="2"/>
  <c r="I195" i="2"/>
  <c r="J195" i="2" s="1"/>
  <c r="I194" i="2"/>
  <c r="J194" i="2" s="1"/>
  <c r="K194" i="2" s="1"/>
  <c r="M193" i="2"/>
  <c r="L193" i="2"/>
  <c r="K193" i="2"/>
  <c r="I193" i="2"/>
  <c r="J193" i="2" s="1"/>
  <c r="M192" i="2"/>
  <c r="L192" i="2"/>
  <c r="K192" i="2"/>
  <c r="I192" i="2"/>
  <c r="J192" i="2" s="1"/>
  <c r="I191" i="2"/>
  <c r="J191" i="2" s="1"/>
  <c r="K191" i="2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M187" i="2"/>
  <c r="L187" i="2"/>
  <c r="K187" i="2"/>
  <c r="I187" i="2"/>
  <c r="J187" i="2" s="1"/>
  <c r="I186" i="2"/>
  <c r="J186" i="2" s="1"/>
  <c r="K186" i="2" s="1"/>
  <c r="I185" i="2"/>
  <c r="J185" i="2" s="1"/>
  <c r="K185" i="2" s="1"/>
  <c r="M184" i="2"/>
  <c r="L184" i="2"/>
  <c r="K184" i="2"/>
  <c r="I184" i="2"/>
  <c r="J184" i="2" s="1"/>
  <c r="I183" i="2"/>
  <c r="J183" i="2" s="1"/>
  <c r="K183" i="2" s="1"/>
  <c r="I182" i="2"/>
  <c r="J182" i="2" s="1"/>
  <c r="K182" i="2" s="1"/>
  <c r="M181" i="2"/>
  <c r="L181" i="2"/>
  <c r="K181" i="2"/>
  <c r="I181" i="2"/>
  <c r="J181" i="2" s="1"/>
  <c r="I180" i="2"/>
  <c r="J180" i="2" s="1"/>
  <c r="K180" i="2" s="1"/>
  <c r="I179" i="2"/>
  <c r="J179" i="2" s="1"/>
  <c r="K179" i="2" s="1"/>
  <c r="M178" i="2"/>
  <c r="L178" i="2"/>
  <c r="K178" i="2"/>
  <c r="I178" i="2"/>
  <c r="J178" i="2" s="1"/>
  <c r="M177" i="2"/>
  <c r="L177" i="2"/>
  <c r="K177" i="2"/>
  <c r="I177" i="2"/>
  <c r="J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M171" i="2"/>
  <c r="L171" i="2"/>
  <c r="K171" i="2"/>
  <c r="I171" i="2"/>
  <c r="J171" i="2" s="1"/>
  <c r="I170" i="2"/>
  <c r="J170" i="2" s="1"/>
  <c r="K170" i="2" s="1"/>
  <c r="E480" i="1" l="1"/>
  <c r="F480" i="1"/>
  <c r="G480" i="1"/>
  <c r="H480" i="1"/>
  <c r="D480" i="1"/>
  <c r="E39" i="1"/>
  <c r="F39" i="1"/>
  <c r="G39" i="1"/>
  <c r="H39" i="1"/>
  <c r="D39" i="1"/>
  <c r="M36" i="1"/>
  <c r="L36" i="1"/>
  <c r="K36" i="1"/>
  <c r="I36" i="1"/>
  <c r="J36" i="1" s="1"/>
  <c r="M35" i="1"/>
  <c r="L35" i="1"/>
  <c r="K35" i="1"/>
  <c r="I35" i="1"/>
  <c r="J35" i="1" s="1"/>
  <c r="M34" i="1"/>
  <c r="L34" i="1"/>
  <c r="K34" i="1"/>
  <c r="I34" i="1"/>
  <c r="J34" i="1" s="1"/>
  <c r="M33" i="1"/>
  <c r="L33" i="1"/>
  <c r="I33" i="1"/>
  <c r="J33" i="1" s="1"/>
  <c r="K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K25" i="1"/>
  <c r="I25" i="1"/>
  <c r="J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J22" i="1" s="1"/>
  <c r="K22" i="1" s="1"/>
  <c r="M21" i="1"/>
  <c r="L21" i="1"/>
  <c r="I21" i="1"/>
  <c r="J21" i="1" s="1"/>
  <c r="K21" i="1" s="1"/>
  <c r="M20" i="1"/>
  <c r="L20" i="1"/>
  <c r="I20" i="1"/>
  <c r="J20" i="1" s="1"/>
  <c r="K20" i="1" s="1"/>
  <c r="M19" i="1"/>
  <c r="L19" i="1"/>
  <c r="K19" i="1"/>
  <c r="I19" i="1"/>
  <c r="J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I16" i="1"/>
  <c r="J16" i="1" s="1"/>
  <c r="K16" i="1" s="1"/>
  <c r="M15" i="1"/>
  <c r="L15" i="1"/>
  <c r="K15" i="1"/>
  <c r="I15" i="1"/>
  <c r="J15" i="1" s="1"/>
  <c r="M14" i="1"/>
  <c r="L14" i="1"/>
  <c r="I14" i="1"/>
  <c r="J14" i="1" s="1"/>
  <c r="K14" i="1" s="1"/>
  <c r="I71" i="5" l="1"/>
  <c r="J71" i="5" s="1"/>
  <c r="K71" i="5" s="1"/>
  <c r="M70" i="5"/>
  <c r="L70" i="5"/>
  <c r="K70" i="5"/>
  <c r="I70" i="5"/>
  <c r="J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44" i="5"/>
  <c r="J44" i="5" s="1"/>
  <c r="K44" i="5" s="1"/>
  <c r="I43" i="5"/>
  <c r="J43" i="5" s="1"/>
  <c r="K43" i="5" s="1"/>
  <c r="I42" i="5"/>
  <c r="J42" i="5" s="1"/>
  <c r="K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I37" i="5"/>
  <c r="I36" i="5"/>
  <c r="J36" i="5" s="1"/>
  <c r="K36" i="5" s="1"/>
  <c r="M35" i="5"/>
  <c r="L35" i="5"/>
  <c r="K35" i="5"/>
  <c r="I35" i="5"/>
  <c r="J35" i="5" s="1"/>
  <c r="I30" i="5"/>
  <c r="J30" i="5" s="1"/>
  <c r="K30" i="5" s="1"/>
  <c r="I29" i="5"/>
  <c r="J29" i="5" s="1"/>
  <c r="K29" i="5" s="1"/>
  <c r="I28" i="5"/>
  <c r="J28" i="5" s="1"/>
  <c r="K28" i="5" s="1"/>
  <c r="I27" i="5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M76" i="4"/>
  <c r="L76" i="4"/>
  <c r="K76" i="4"/>
  <c r="I76" i="4"/>
  <c r="J76" i="4" s="1"/>
  <c r="M75" i="4"/>
  <c r="L75" i="4"/>
  <c r="K75" i="4"/>
  <c r="I75" i="4"/>
  <c r="J75" i="4" s="1"/>
  <c r="M74" i="4"/>
  <c r="L74" i="4"/>
  <c r="K74" i="4"/>
  <c r="I74" i="4"/>
  <c r="J74" i="4" s="1"/>
  <c r="I73" i="4"/>
  <c r="J73" i="4" s="1"/>
  <c r="K73" i="4" s="1"/>
  <c r="M72" i="4"/>
  <c r="L72" i="4"/>
  <c r="K72" i="4"/>
  <c r="I72" i="4"/>
  <c r="J72" i="4" s="1"/>
  <c r="I71" i="4"/>
  <c r="J71" i="4" s="1"/>
  <c r="K71" i="4" s="1"/>
  <c r="I70" i="4"/>
  <c r="J70" i="4" s="1"/>
  <c r="K70" i="4" s="1"/>
  <c r="I69" i="4"/>
  <c r="J69" i="4" s="1"/>
  <c r="K69" i="4" s="1"/>
  <c r="M68" i="4"/>
  <c r="L68" i="4"/>
  <c r="K68" i="4"/>
  <c r="I68" i="4"/>
  <c r="J68" i="4" s="1"/>
  <c r="I67" i="4"/>
  <c r="J67" i="4" s="1"/>
  <c r="K67" i="4" s="1"/>
  <c r="I66" i="4"/>
  <c r="J66" i="4" s="1"/>
  <c r="K66" i="4" s="1"/>
  <c r="I65" i="4"/>
  <c r="J65" i="4" s="1"/>
  <c r="K65" i="4" s="1"/>
  <c r="M64" i="4"/>
  <c r="L64" i="4"/>
  <c r="K64" i="4"/>
  <c r="I64" i="4"/>
  <c r="J64" i="4" s="1"/>
  <c r="M39" i="4"/>
  <c r="L39" i="4"/>
  <c r="K39" i="4"/>
  <c r="I39" i="4"/>
  <c r="J39" i="4" s="1"/>
  <c r="I38" i="4"/>
  <c r="J38" i="4" s="1"/>
  <c r="K38" i="4" s="1"/>
  <c r="M37" i="4"/>
  <c r="L37" i="4"/>
  <c r="K37" i="4"/>
  <c r="I37" i="4"/>
  <c r="J37" i="4" s="1"/>
  <c r="M36" i="4"/>
  <c r="L36" i="4"/>
  <c r="K36" i="4"/>
  <c r="I36" i="4"/>
  <c r="J36" i="4" s="1"/>
  <c r="M35" i="4"/>
  <c r="L35" i="4"/>
  <c r="K35" i="4"/>
  <c r="I35" i="4"/>
  <c r="J35" i="4" s="1"/>
  <c r="M34" i="4"/>
  <c r="L34" i="4"/>
  <c r="K34" i="4"/>
  <c r="I34" i="4"/>
  <c r="J34" i="4" s="1"/>
  <c r="M33" i="4"/>
  <c r="L33" i="4"/>
  <c r="K33" i="4"/>
  <c r="I33" i="4"/>
  <c r="J33" i="4" s="1"/>
  <c r="I32" i="4"/>
  <c r="M31" i="4"/>
  <c r="L31" i="4"/>
  <c r="K31" i="4"/>
  <c r="I31" i="4"/>
  <c r="J31" i="4" s="1"/>
  <c r="I30" i="4"/>
  <c r="J30" i="4" s="1"/>
  <c r="K30" i="4" s="1"/>
  <c r="M21" i="4"/>
  <c r="L21" i="4"/>
  <c r="K21" i="4"/>
  <c r="I21" i="4"/>
  <c r="J21" i="4" s="1"/>
  <c r="I20" i="4"/>
  <c r="J20" i="4" s="1"/>
  <c r="K20" i="4" s="1"/>
  <c r="I19" i="4"/>
  <c r="J19" i="4" s="1"/>
  <c r="K19" i="4" s="1"/>
  <c r="I18" i="4"/>
  <c r="J18" i="4" s="1"/>
  <c r="K18" i="4" s="1"/>
  <c r="I10" i="4"/>
  <c r="J37" i="5" l="1"/>
  <c r="I73" i="5"/>
  <c r="J27" i="5"/>
  <c r="I32" i="5"/>
  <c r="J32" i="4"/>
  <c r="J10" i="4"/>
  <c r="I23" i="4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M437" i="2"/>
  <c r="L437" i="2"/>
  <c r="K437" i="2"/>
  <c r="I437" i="2"/>
  <c r="J437" i="2" s="1"/>
  <c r="I436" i="2"/>
  <c r="J436" i="2" s="1"/>
  <c r="K436" i="2" s="1"/>
  <c r="I435" i="2"/>
  <c r="J435" i="2" s="1"/>
  <c r="K435" i="2" s="1"/>
  <c r="I169" i="2"/>
  <c r="J169" i="2" s="1"/>
  <c r="K169" i="2" s="1"/>
  <c r="I168" i="2"/>
  <c r="J168" i="2" s="1"/>
  <c r="K168" i="2" s="1"/>
  <c r="I167" i="2"/>
  <c r="J167" i="2" s="1"/>
  <c r="K167" i="2" s="1"/>
  <c r="M166" i="2"/>
  <c r="L166" i="2"/>
  <c r="K166" i="2"/>
  <c r="I166" i="2"/>
  <c r="J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M149" i="2"/>
  <c r="L149" i="2"/>
  <c r="K149" i="2"/>
  <c r="I149" i="2"/>
  <c r="J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M139" i="2"/>
  <c r="L139" i="2"/>
  <c r="K139" i="2"/>
  <c r="I139" i="2"/>
  <c r="J139" i="2" s="1"/>
  <c r="I138" i="2"/>
  <c r="J138" i="2" s="1"/>
  <c r="K138" i="2" s="1"/>
  <c r="M137" i="2"/>
  <c r="L137" i="2"/>
  <c r="K137" i="2"/>
  <c r="I137" i="2"/>
  <c r="J137" i="2" s="1"/>
  <c r="I136" i="2"/>
  <c r="J136" i="2" s="1"/>
  <c r="K136" i="2" s="1"/>
  <c r="I135" i="2"/>
  <c r="J135" i="2" s="1"/>
  <c r="K135" i="2" s="1"/>
  <c r="M134" i="2"/>
  <c r="L134" i="2"/>
  <c r="K134" i="2"/>
  <c r="I134" i="2"/>
  <c r="J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M124" i="2"/>
  <c r="L124" i="2"/>
  <c r="K124" i="2"/>
  <c r="I124" i="2"/>
  <c r="J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M113" i="2"/>
  <c r="L113" i="2"/>
  <c r="K113" i="2"/>
  <c r="I113" i="2"/>
  <c r="J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M107" i="2"/>
  <c r="L107" i="2"/>
  <c r="K107" i="2"/>
  <c r="I107" i="2"/>
  <c r="J107" i="2" s="1"/>
  <c r="I106" i="2"/>
  <c r="J106" i="2" s="1"/>
  <c r="K106" i="2" s="1"/>
  <c r="I105" i="2"/>
  <c r="J105" i="2" s="1"/>
  <c r="K105" i="2" s="1"/>
  <c r="I104" i="2"/>
  <c r="J104" i="2" s="1"/>
  <c r="K104" i="2" s="1"/>
  <c r="M103" i="2"/>
  <c r="L103" i="2"/>
  <c r="K103" i="2"/>
  <c r="I103" i="2"/>
  <c r="J103" i="2" s="1"/>
  <c r="M102" i="2"/>
  <c r="L102" i="2"/>
  <c r="K102" i="2"/>
  <c r="I102" i="2"/>
  <c r="J102" i="2" s="1"/>
  <c r="I101" i="2"/>
  <c r="J101" i="2" s="1"/>
  <c r="K101" i="2" s="1"/>
  <c r="I100" i="2"/>
  <c r="J100" i="2" s="1"/>
  <c r="K100" i="2" s="1"/>
  <c r="I99" i="2"/>
  <c r="J99" i="2" s="1"/>
  <c r="K99" i="2" s="1"/>
  <c r="I98" i="2"/>
  <c r="J98" i="2" s="1"/>
  <c r="K98" i="2" s="1"/>
  <c r="M97" i="2"/>
  <c r="L97" i="2"/>
  <c r="K97" i="2"/>
  <c r="I97" i="2"/>
  <c r="J97" i="2" s="1"/>
  <c r="I96" i="2"/>
  <c r="J96" i="2" s="1"/>
  <c r="K96" i="2" s="1"/>
  <c r="M95" i="2"/>
  <c r="L95" i="2"/>
  <c r="K95" i="2"/>
  <c r="I95" i="2"/>
  <c r="J95" i="2" s="1"/>
  <c r="I94" i="2"/>
  <c r="J94" i="2" s="1"/>
  <c r="K94" i="2" s="1"/>
  <c r="M93" i="2"/>
  <c r="L93" i="2"/>
  <c r="K93" i="2"/>
  <c r="I93" i="2"/>
  <c r="J93" i="2" s="1"/>
  <c r="M92" i="2"/>
  <c r="L92" i="2"/>
  <c r="K92" i="2"/>
  <c r="I92" i="2"/>
  <c r="J92" i="2" s="1"/>
  <c r="M91" i="2"/>
  <c r="L91" i="2"/>
  <c r="K91" i="2"/>
  <c r="I91" i="2"/>
  <c r="J91" i="2" s="1"/>
  <c r="I90" i="2"/>
  <c r="J90" i="2" s="1"/>
  <c r="K90" i="2" s="1"/>
  <c r="I89" i="2"/>
  <c r="J89" i="2" s="1"/>
  <c r="K89" i="2" s="1"/>
  <c r="M88" i="2"/>
  <c r="L88" i="2"/>
  <c r="K88" i="2"/>
  <c r="I88" i="2"/>
  <c r="J88" i="2" s="1"/>
  <c r="M87" i="2"/>
  <c r="L87" i="2"/>
  <c r="K87" i="2"/>
  <c r="I87" i="2"/>
  <c r="J87" i="2" s="1"/>
  <c r="I86" i="2"/>
  <c r="I85" i="2"/>
  <c r="J85" i="2" s="1"/>
  <c r="K85" i="2" s="1"/>
  <c r="M84" i="2"/>
  <c r="L84" i="2"/>
  <c r="K84" i="2"/>
  <c r="I84" i="2"/>
  <c r="J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M69" i="2"/>
  <c r="L69" i="2"/>
  <c r="K69" i="2"/>
  <c r="I69" i="2"/>
  <c r="J69" i="2" s="1"/>
  <c r="M68" i="2"/>
  <c r="L68" i="2"/>
  <c r="K68" i="2"/>
  <c r="I68" i="2"/>
  <c r="J68" i="2" s="1"/>
  <c r="I67" i="2"/>
  <c r="J67" i="2" s="1"/>
  <c r="K67" i="2" s="1"/>
  <c r="I66" i="2"/>
  <c r="J66" i="2" s="1"/>
  <c r="K66" i="2" s="1"/>
  <c r="M65" i="2"/>
  <c r="L65" i="2"/>
  <c r="K65" i="2"/>
  <c r="I65" i="2"/>
  <c r="J65" i="2" s="1"/>
  <c r="M64" i="2"/>
  <c r="L64" i="2"/>
  <c r="K64" i="2"/>
  <c r="I64" i="2"/>
  <c r="J64" i="2" s="1"/>
  <c r="I29" i="2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I10" i="2"/>
  <c r="J10" i="2" s="1"/>
  <c r="K10" i="2" s="1"/>
  <c r="M9" i="2"/>
  <c r="L9" i="2"/>
  <c r="K9" i="2"/>
  <c r="I9" i="2"/>
  <c r="J9" i="2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K429" i="1"/>
  <c r="I429" i="1"/>
  <c r="J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K413" i="1"/>
  <c r="I413" i="1"/>
  <c r="J413" i="1" s="1"/>
  <c r="M412" i="1"/>
  <c r="L412" i="1"/>
  <c r="K412" i="1"/>
  <c r="I412" i="1"/>
  <c r="J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K382" i="1"/>
  <c r="I382" i="1"/>
  <c r="J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K378" i="1"/>
  <c r="I378" i="1"/>
  <c r="J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K369" i="1"/>
  <c r="I369" i="1"/>
  <c r="J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K352" i="1"/>
  <c r="I352" i="1"/>
  <c r="J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K349" i="1"/>
  <c r="I349" i="1"/>
  <c r="J349" i="1" s="1"/>
  <c r="M348" i="1"/>
  <c r="L348" i="1"/>
  <c r="I348" i="1"/>
  <c r="J348" i="1" s="1"/>
  <c r="K348" i="1" s="1"/>
  <c r="M347" i="1"/>
  <c r="L347" i="1"/>
  <c r="K347" i="1"/>
  <c r="I347" i="1"/>
  <c r="J347" i="1" s="1"/>
  <c r="M346" i="1"/>
  <c r="L346" i="1"/>
  <c r="I346" i="1"/>
  <c r="J346" i="1" s="1"/>
  <c r="K346" i="1" s="1"/>
  <c r="M345" i="1"/>
  <c r="L345" i="1"/>
  <c r="K345" i="1"/>
  <c r="I345" i="1"/>
  <c r="J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K328" i="1"/>
  <c r="I328" i="1"/>
  <c r="J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K315" i="1"/>
  <c r="I315" i="1"/>
  <c r="J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K311" i="1"/>
  <c r="I311" i="1"/>
  <c r="J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K296" i="1"/>
  <c r="I296" i="1"/>
  <c r="J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K264" i="1"/>
  <c r="I264" i="1"/>
  <c r="J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K242" i="1"/>
  <c r="I242" i="1"/>
  <c r="J242" i="1" s="1"/>
  <c r="M241" i="1"/>
  <c r="L241" i="1"/>
  <c r="I241" i="1"/>
  <c r="J241" i="1" s="1"/>
  <c r="K241" i="1" s="1"/>
  <c r="M240" i="1"/>
  <c r="L240" i="1"/>
  <c r="K240" i="1"/>
  <c r="I240" i="1"/>
  <c r="J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K237" i="1"/>
  <c r="I237" i="1"/>
  <c r="J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I41" i="1"/>
  <c r="J41" i="1" s="1"/>
  <c r="K41" i="1" s="1"/>
  <c r="L41" i="1"/>
  <c r="M41" i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/>
  <c r="L48" i="1"/>
  <c r="M48" i="1"/>
  <c r="I49" i="1"/>
  <c r="J49" i="1" s="1"/>
  <c r="K49" i="1" s="1"/>
  <c r="L49" i="1"/>
  <c r="M49" i="1"/>
  <c r="I50" i="1"/>
  <c r="J50" i="1" s="1"/>
  <c r="K50" i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K27" i="5" l="1"/>
  <c r="J32" i="5"/>
  <c r="K37" i="5"/>
  <c r="J73" i="5"/>
  <c r="K32" i="4"/>
  <c r="K10" i="4"/>
  <c r="J23" i="4"/>
  <c r="J29" i="2"/>
  <c r="J86" i="2"/>
  <c r="I445" i="2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I54" i="4"/>
  <c r="J54" i="4" s="1"/>
  <c r="K54" i="4" s="1"/>
  <c r="I53" i="4"/>
  <c r="J53" i="4" s="1"/>
  <c r="K53" i="4" s="1"/>
  <c r="M52" i="4"/>
  <c r="L52" i="4"/>
  <c r="K52" i="4"/>
  <c r="I52" i="4"/>
  <c r="J52" i="4" s="1"/>
  <c r="I51" i="4"/>
  <c r="J51" i="4" s="1"/>
  <c r="K51" i="4" s="1"/>
  <c r="I50" i="4"/>
  <c r="J50" i="4" s="1"/>
  <c r="K50" i="4" s="1"/>
  <c r="I49" i="4"/>
  <c r="M48" i="4"/>
  <c r="L48" i="4"/>
  <c r="K48" i="4"/>
  <c r="I48" i="4"/>
  <c r="J48" i="4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K86" i="2" l="1"/>
  <c r="J445" i="2"/>
  <c r="K29" i="2"/>
  <c r="J55" i="4"/>
  <c r="J49" i="4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K472" i="1"/>
  <c r="I472" i="1"/>
  <c r="J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K55" i="4" l="1"/>
  <c r="K49" i="4"/>
  <c r="I42" i="4" l="1"/>
  <c r="J42" i="4" s="1"/>
  <c r="K42" i="4" s="1"/>
  <c r="I41" i="4"/>
  <c r="I110" i="4" s="1"/>
  <c r="I9" i="4"/>
  <c r="J9" i="4" s="1"/>
  <c r="K9" i="4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37" i="1"/>
  <c r="L37" i="1"/>
  <c r="I37" i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M10" i="1"/>
  <c r="L10" i="1"/>
  <c r="I10" i="1"/>
  <c r="J10" i="1" s="1"/>
  <c r="K10" i="1" s="1"/>
  <c r="M9" i="1"/>
  <c r="L9" i="1"/>
  <c r="I9" i="1"/>
  <c r="J9" i="1" s="1"/>
  <c r="K9" i="1" s="1"/>
  <c r="J37" i="1" l="1"/>
  <c r="I39" i="1"/>
  <c r="L39" i="1"/>
  <c r="M39" i="1"/>
  <c r="J41" i="4"/>
  <c r="J110" i="4" s="1"/>
  <c r="I40" i="4"/>
  <c r="J40" i="4" s="1"/>
  <c r="K40" i="4" s="1"/>
  <c r="M29" i="4"/>
  <c r="L29" i="4"/>
  <c r="K29" i="4"/>
  <c r="I29" i="4"/>
  <c r="J29" i="4" s="1"/>
  <c r="I28" i="4"/>
  <c r="J28" i="4" s="1"/>
  <c r="K28" i="4" s="1"/>
  <c r="I27" i="4"/>
  <c r="J27" i="4" s="1"/>
  <c r="K27" i="4" s="1"/>
  <c r="I26" i="4"/>
  <c r="K37" i="1" l="1"/>
  <c r="J39" i="1"/>
  <c r="K41" i="4"/>
  <c r="K110" i="4"/>
  <c r="J26" i="4"/>
  <c r="K26" i="4" s="1"/>
  <c r="I9" i="5"/>
  <c r="J9" i="5" s="1"/>
  <c r="K9" i="5" s="1"/>
  <c r="I8" i="5"/>
  <c r="I25" i="4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I43" i="2"/>
  <c r="J43" i="2" s="1"/>
  <c r="K43" i="2" s="1"/>
  <c r="I42" i="2"/>
  <c r="J42" i="2" s="1"/>
  <c r="K42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M94" i="1"/>
  <c r="L94" i="1"/>
  <c r="I94" i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M81" i="1"/>
  <c r="L81" i="1"/>
  <c r="I81" i="1"/>
  <c r="J81" i="1" s="1"/>
  <c r="K81" i="1" s="1"/>
  <c r="M80" i="1"/>
  <c r="L80" i="1"/>
  <c r="I80" i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M58" i="1"/>
  <c r="L58" i="1"/>
  <c r="I58" i="1"/>
  <c r="J58" i="1" s="1"/>
  <c r="K58" i="1" s="1"/>
  <c r="J94" i="1" l="1"/>
  <c r="I480" i="1"/>
  <c r="J95" i="1"/>
  <c r="J90" i="1"/>
  <c r="J82" i="1"/>
  <c r="J25" i="4"/>
  <c r="J80" i="1"/>
  <c r="K94" i="1" l="1"/>
  <c r="J480" i="1"/>
  <c r="K95" i="1"/>
  <c r="K39" i="1"/>
  <c r="K90" i="1"/>
  <c r="K82" i="1"/>
  <c r="K25" i="4"/>
  <c r="K80" i="1"/>
  <c r="I33" i="2" l="1"/>
  <c r="J33" i="2" s="1"/>
  <c r="K33" i="2" s="1"/>
  <c r="K23" i="4" l="1"/>
  <c r="K445" i="2" l="1"/>
  <c r="K480" i="1" l="1"/>
  <c r="I8" i="1" l="1"/>
  <c r="J8" i="1" s="1"/>
  <c r="K8" i="1" s="1"/>
  <c r="L8" i="1"/>
  <c r="M8" i="1"/>
  <c r="I34" i="5" l="1"/>
  <c r="J34" i="5" s="1"/>
  <c r="K34" i="5" s="1"/>
  <c r="I8" i="4"/>
  <c r="J8" i="4" s="1"/>
  <c r="K8" i="4" s="1"/>
  <c r="M16" i="3"/>
  <c r="L16" i="3"/>
  <c r="M15" i="3"/>
  <c r="L15" i="3"/>
  <c r="M9" i="3"/>
  <c r="L9" i="3"/>
  <c r="M8" i="3"/>
  <c r="L8" i="3"/>
  <c r="M6" i="5" l="1"/>
  <c r="L6" i="5"/>
  <c r="M6" i="4"/>
  <c r="L6" i="4"/>
  <c r="M6" i="3"/>
  <c r="L6" i="3"/>
  <c r="L6" i="2"/>
  <c r="L61" i="5" l="1"/>
  <c r="L64" i="5"/>
  <c r="L57" i="5"/>
  <c r="L53" i="5"/>
  <c r="L49" i="5"/>
  <c r="L45" i="5"/>
  <c r="L60" i="5"/>
  <c r="L56" i="5"/>
  <c r="L52" i="5"/>
  <c r="L48" i="5"/>
  <c r="L55" i="5"/>
  <c r="L50" i="5"/>
  <c r="L59" i="5"/>
  <c r="L51" i="5"/>
  <c r="L62" i="5"/>
  <c r="L58" i="5"/>
  <c r="L65" i="5"/>
  <c r="L54" i="5"/>
  <c r="L46" i="5"/>
  <c r="L63" i="5"/>
  <c r="L66" i="5"/>
  <c r="L44" i="5"/>
  <c r="L69" i="5"/>
  <c r="L42" i="5"/>
  <c r="M64" i="5"/>
  <c r="M57" i="5"/>
  <c r="M53" i="5"/>
  <c r="M49" i="5"/>
  <c r="M45" i="5"/>
  <c r="M60" i="5"/>
  <c r="M56" i="5"/>
  <c r="M52" i="5"/>
  <c r="M48" i="5"/>
  <c r="M63" i="5"/>
  <c r="M59" i="5"/>
  <c r="M55" i="5"/>
  <c r="M51" i="5"/>
  <c r="M62" i="5"/>
  <c r="M65" i="5"/>
  <c r="M58" i="5"/>
  <c r="M54" i="5"/>
  <c r="M50" i="5"/>
  <c r="M46" i="5"/>
  <c r="M61" i="5"/>
  <c r="M66" i="5"/>
  <c r="M44" i="5"/>
  <c r="M69" i="5"/>
  <c r="M42" i="5"/>
  <c r="L21" i="5"/>
  <c r="L11" i="5"/>
  <c r="L24" i="5"/>
  <c r="L17" i="5"/>
  <c r="L14" i="5"/>
  <c r="L10" i="5"/>
  <c r="L20" i="5"/>
  <c r="L23" i="5"/>
  <c r="L26" i="5"/>
  <c r="L19" i="5"/>
  <c r="L18" i="5"/>
  <c r="L12" i="5"/>
  <c r="M24" i="5"/>
  <c r="M17" i="5"/>
  <c r="M14" i="5"/>
  <c r="M10" i="5"/>
  <c r="M20" i="5"/>
  <c r="M26" i="5"/>
  <c r="M23" i="5"/>
  <c r="M19" i="5"/>
  <c r="M21" i="5"/>
  <c r="M12" i="5"/>
  <c r="M11" i="5"/>
  <c r="M18" i="5"/>
  <c r="L93" i="4"/>
  <c r="L108" i="4"/>
  <c r="L89" i="4"/>
  <c r="L107" i="4"/>
  <c r="L104" i="4"/>
  <c r="L92" i="4"/>
  <c r="L85" i="4"/>
  <c r="L88" i="4"/>
  <c r="L103" i="4"/>
  <c r="L91" i="4"/>
  <c r="L94" i="4"/>
  <c r="L84" i="4"/>
  <c r="L87" i="4"/>
  <c r="L102" i="4"/>
  <c r="L90" i="4"/>
  <c r="L65" i="4"/>
  <c r="L79" i="4"/>
  <c r="L78" i="4"/>
  <c r="L77" i="4"/>
  <c r="L80" i="4"/>
  <c r="L26" i="4"/>
  <c r="M108" i="4"/>
  <c r="M107" i="4"/>
  <c r="M92" i="4"/>
  <c r="M85" i="4"/>
  <c r="M89" i="4"/>
  <c r="M104" i="4"/>
  <c r="M88" i="4"/>
  <c r="M103" i="4"/>
  <c r="M91" i="4"/>
  <c r="M94" i="4"/>
  <c r="M84" i="4"/>
  <c r="M87" i="4"/>
  <c r="M102" i="4"/>
  <c r="M93" i="4"/>
  <c r="M90" i="4"/>
  <c r="M79" i="4"/>
  <c r="M78" i="4"/>
  <c r="M77" i="4"/>
  <c r="M65" i="4"/>
  <c r="M80" i="4"/>
  <c r="M26" i="4"/>
  <c r="L11" i="4"/>
  <c r="L12" i="4"/>
  <c r="L10" i="4"/>
  <c r="M11" i="4"/>
  <c r="M12" i="4"/>
  <c r="M10" i="4"/>
  <c r="L25" i="2"/>
  <c r="L28" i="2"/>
  <c r="L21" i="2"/>
  <c r="L24" i="2"/>
  <c r="L27" i="2"/>
  <c r="L23" i="2"/>
  <c r="L19" i="2"/>
  <c r="L18" i="2"/>
  <c r="L22" i="2"/>
  <c r="L15" i="2"/>
  <c r="L29" i="2"/>
  <c r="L418" i="2"/>
  <c r="L395" i="2"/>
  <c r="L392" i="2"/>
  <c r="L344" i="2"/>
  <c r="L310" i="2"/>
  <c r="L297" i="2"/>
  <c r="L291" i="2"/>
  <c r="L259" i="2"/>
  <c r="L247" i="2"/>
  <c r="L235" i="2"/>
  <c r="L222" i="2"/>
  <c r="L226" i="2"/>
  <c r="L421" i="2"/>
  <c r="L414" i="2"/>
  <c r="L408" i="2"/>
  <c r="L398" i="2"/>
  <c r="L366" i="2"/>
  <c r="L347" i="2"/>
  <c r="L335" i="2"/>
  <c r="L323" i="2"/>
  <c r="L300" i="2"/>
  <c r="L266" i="2"/>
  <c r="L262" i="2"/>
  <c r="L241" i="2"/>
  <c r="L199" i="2"/>
  <c r="L317" i="2"/>
  <c r="L433" i="2"/>
  <c r="L388" i="2"/>
  <c r="L378" i="2"/>
  <c r="L363" i="2"/>
  <c r="L353" i="2"/>
  <c r="L316" i="2"/>
  <c r="L287" i="2"/>
  <c r="L225" i="2"/>
  <c r="L218" i="2"/>
  <c r="L215" i="2"/>
  <c r="L208" i="2"/>
  <c r="L205" i="2"/>
  <c r="L174" i="2"/>
  <c r="L417" i="2"/>
  <c r="L350" i="2"/>
  <c r="L303" i="2"/>
  <c r="L290" i="2"/>
  <c r="L221" i="2"/>
  <c r="L211" i="2"/>
  <c r="L180" i="2"/>
  <c r="L413" i="2"/>
  <c r="L407" i="2"/>
  <c r="L384" i="2"/>
  <c r="L356" i="2"/>
  <c r="L346" i="2"/>
  <c r="L340" i="2"/>
  <c r="L331" i="2"/>
  <c r="L319" i="2"/>
  <c r="L309" i="2"/>
  <c r="L265" i="2"/>
  <c r="L255" i="2"/>
  <c r="L240" i="2"/>
  <c r="L234" i="2"/>
  <c r="L228" i="2"/>
  <c r="L186" i="2"/>
  <c r="L183" i="2"/>
  <c r="L170" i="2"/>
  <c r="L250" i="2"/>
  <c r="L432" i="2"/>
  <c r="L420" i="2"/>
  <c r="L403" i="2"/>
  <c r="L334" i="2"/>
  <c r="L312" i="2"/>
  <c r="L286" i="2"/>
  <c r="L283" i="2"/>
  <c r="L271" i="2"/>
  <c r="L237" i="2"/>
  <c r="L214" i="2"/>
  <c r="L198" i="2"/>
  <c r="L189" i="2"/>
  <c r="L379" i="2"/>
  <c r="L354" i="2"/>
  <c r="L216" i="2"/>
  <c r="L423" i="2"/>
  <c r="L359" i="2"/>
  <c r="L349" i="2"/>
  <c r="L289" i="2"/>
  <c r="L274" i="2"/>
  <c r="L210" i="2"/>
  <c r="L201" i="2"/>
  <c r="L173" i="2"/>
  <c r="L219" i="2"/>
  <c r="L175" i="2"/>
  <c r="L416" i="2"/>
  <c r="L406" i="2"/>
  <c r="L400" i="2"/>
  <c r="L390" i="2"/>
  <c r="L368" i="2"/>
  <c r="L352" i="2"/>
  <c r="L342" i="2"/>
  <c r="L327" i="2"/>
  <c r="L308" i="2"/>
  <c r="L302" i="2"/>
  <c r="L264" i="2"/>
  <c r="L227" i="2"/>
  <c r="L185" i="2"/>
  <c r="L182" i="2"/>
  <c r="L179" i="2"/>
  <c r="L176" i="2"/>
  <c r="L351" i="2"/>
  <c r="L253" i="2"/>
  <c r="L431" i="2"/>
  <c r="L419" i="2"/>
  <c r="L355" i="2"/>
  <c r="L345" i="2"/>
  <c r="L333" i="2"/>
  <c r="L239" i="2"/>
  <c r="L230" i="2"/>
  <c r="L213" i="2"/>
  <c r="L188" i="2"/>
  <c r="L172" i="2"/>
  <c r="L412" i="2"/>
  <c r="L409" i="2"/>
  <c r="L396" i="2"/>
  <c r="L393" i="2"/>
  <c r="L386" i="2"/>
  <c r="L358" i="2"/>
  <c r="L314" i="2"/>
  <c r="L282" i="2"/>
  <c r="L267" i="2"/>
  <c r="L242" i="2"/>
  <c r="L236" i="2"/>
  <c r="L223" i="2"/>
  <c r="L209" i="2"/>
  <c r="L197" i="2"/>
  <c r="L194" i="2"/>
  <c r="L191" i="2"/>
  <c r="L415" i="2"/>
  <c r="L405" i="2"/>
  <c r="L402" i="2"/>
  <c r="L399" i="2"/>
  <c r="L389" i="2"/>
  <c r="L367" i="2"/>
  <c r="L307" i="2"/>
  <c r="L301" i="2"/>
  <c r="L288" i="2"/>
  <c r="L285" i="2"/>
  <c r="L276" i="2"/>
  <c r="L263" i="2"/>
  <c r="L200" i="2"/>
  <c r="L326" i="2"/>
  <c r="L168" i="2"/>
  <c r="L162" i="2"/>
  <c r="L148" i="2"/>
  <c r="L104" i="2"/>
  <c r="L125" i="2"/>
  <c r="L90" i="2"/>
  <c r="L86" i="2"/>
  <c r="L132" i="2"/>
  <c r="L151" i="2"/>
  <c r="L116" i="2"/>
  <c r="L130" i="2"/>
  <c r="L156" i="2"/>
  <c r="L37" i="5"/>
  <c r="L71" i="5"/>
  <c r="L68" i="5"/>
  <c r="L36" i="5"/>
  <c r="L43" i="5"/>
  <c r="L67" i="5"/>
  <c r="M37" i="5"/>
  <c r="M71" i="5"/>
  <c r="M68" i="5"/>
  <c r="M36" i="5"/>
  <c r="M43" i="5"/>
  <c r="M67" i="5"/>
  <c r="L27" i="5"/>
  <c r="L28" i="5"/>
  <c r="L30" i="5"/>
  <c r="L29" i="5"/>
  <c r="M27" i="5"/>
  <c r="M30" i="5"/>
  <c r="M29" i="5"/>
  <c r="M28" i="5"/>
  <c r="L19" i="4"/>
  <c r="L20" i="4"/>
  <c r="L18" i="4"/>
  <c r="M19" i="4"/>
  <c r="M18" i="4"/>
  <c r="M20" i="4"/>
  <c r="L110" i="4"/>
  <c r="L69" i="4"/>
  <c r="L81" i="4"/>
  <c r="L32" i="4"/>
  <c r="L38" i="4"/>
  <c r="L71" i="4"/>
  <c r="L83" i="4"/>
  <c r="L82" i="4"/>
  <c r="L70" i="4"/>
  <c r="L67" i="4"/>
  <c r="L66" i="4"/>
  <c r="L73" i="4"/>
  <c r="L30" i="4"/>
  <c r="L58" i="4"/>
  <c r="L44" i="4"/>
  <c r="L63" i="4"/>
  <c r="M110" i="4"/>
  <c r="M32" i="4"/>
  <c r="M38" i="4"/>
  <c r="M71" i="4"/>
  <c r="M83" i="4"/>
  <c r="M81" i="4"/>
  <c r="M69" i="4"/>
  <c r="M66" i="4"/>
  <c r="M82" i="4"/>
  <c r="M70" i="4"/>
  <c r="M67" i="4"/>
  <c r="M73" i="4"/>
  <c r="M30" i="4"/>
  <c r="M58" i="4"/>
  <c r="M44" i="4"/>
  <c r="M63" i="4"/>
  <c r="L167" i="2"/>
  <c r="L120" i="2"/>
  <c r="L114" i="2"/>
  <c r="L83" i="2"/>
  <c r="L70" i="2"/>
  <c r="L67" i="2"/>
  <c r="L101" i="2"/>
  <c r="L66" i="2"/>
  <c r="L105" i="2"/>
  <c r="L438" i="2"/>
  <c r="L154" i="2"/>
  <c r="L141" i="2"/>
  <c r="L138" i="2"/>
  <c r="L135" i="2"/>
  <c r="L129" i="2"/>
  <c r="L123" i="2"/>
  <c r="L89" i="2"/>
  <c r="L80" i="2"/>
  <c r="L73" i="2"/>
  <c r="L145" i="2"/>
  <c r="L111" i="2"/>
  <c r="L441" i="2"/>
  <c r="L163" i="2"/>
  <c r="L160" i="2"/>
  <c r="L157" i="2"/>
  <c r="L144" i="2"/>
  <c r="L126" i="2"/>
  <c r="L117" i="2"/>
  <c r="L98" i="2"/>
  <c r="L76" i="2"/>
  <c r="L169" i="2"/>
  <c r="L150" i="2"/>
  <c r="L110" i="2"/>
  <c r="L153" i="2"/>
  <c r="L147" i="2"/>
  <c r="L140" i="2"/>
  <c r="L131" i="2"/>
  <c r="L94" i="2"/>
  <c r="L72" i="2"/>
  <c r="L159" i="2"/>
  <c r="L143" i="2"/>
  <c r="L128" i="2"/>
  <c r="L122" i="2"/>
  <c r="L119" i="2"/>
  <c r="L85" i="2"/>
  <c r="L82" i="2"/>
  <c r="L79" i="2"/>
  <c r="L75" i="2"/>
  <c r="L164" i="2"/>
  <c r="L443" i="2"/>
  <c r="L440" i="2"/>
  <c r="L165" i="2"/>
  <c r="L152" i="2"/>
  <c r="L146" i="2"/>
  <c r="L112" i="2"/>
  <c r="L109" i="2"/>
  <c r="L100" i="2"/>
  <c r="L99" i="2"/>
  <c r="L436" i="2"/>
  <c r="L133" i="2"/>
  <c r="L121" i="2"/>
  <c r="L106" i="2"/>
  <c r="L78" i="2"/>
  <c r="L108" i="2"/>
  <c r="L439" i="2"/>
  <c r="L142" i="2"/>
  <c r="L127" i="2"/>
  <c r="L115" i="2"/>
  <c r="L96" i="2"/>
  <c r="L81" i="2"/>
  <c r="L74" i="2"/>
  <c r="L71" i="2"/>
  <c r="L435" i="2"/>
  <c r="L77" i="2"/>
  <c r="L442" i="2"/>
  <c r="L161" i="2"/>
  <c r="L158" i="2"/>
  <c r="L155" i="2"/>
  <c r="L136" i="2"/>
  <c r="L118" i="2"/>
  <c r="L10" i="2"/>
  <c r="L13" i="2"/>
  <c r="L12" i="2"/>
  <c r="L14" i="2"/>
  <c r="L46" i="4"/>
  <c r="L60" i="4"/>
  <c r="L49" i="4"/>
  <c r="L54" i="4"/>
  <c r="L51" i="4"/>
  <c r="L45" i="4"/>
  <c r="L43" i="4"/>
  <c r="L57" i="4"/>
  <c r="L55" i="4"/>
  <c r="L50" i="4"/>
  <c r="L62" i="4"/>
  <c r="L53" i="4"/>
  <c r="L47" i="4"/>
  <c r="L59" i="4"/>
  <c r="L56" i="4"/>
  <c r="L61" i="4"/>
  <c r="M60" i="4"/>
  <c r="M49" i="4"/>
  <c r="M43" i="4"/>
  <c r="M54" i="4"/>
  <c r="M51" i="4"/>
  <c r="M45" i="4"/>
  <c r="M46" i="4"/>
  <c r="M57" i="4"/>
  <c r="M62" i="4"/>
  <c r="M53" i="4"/>
  <c r="M47" i="4"/>
  <c r="M59" i="4"/>
  <c r="M56" i="4"/>
  <c r="M61" i="4"/>
  <c r="M55" i="4"/>
  <c r="M50" i="4"/>
  <c r="L9" i="4"/>
  <c r="M9" i="4"/>
  <c r="L42" i="4"/>
  <c r="L41" i="4"/>
  <c r="M42" i="4"/>
  <c r="M41" i="4"/>
  <c r="L40" i="4"/>
  <c r="L27" i="4"/>
  <c r="L28" i="4"/>
  <c r="M40" i="4"/>
  <c r="M27" i="4"/>
  <c r="M28" i="4"/>
  <c r="L9" i="5"/>
  <c r="M9" i="5"/>
  <c r="L25" i="4"/>
  <c r="M25" i="4"/>
  <c r="L63" i="2"/>
  <c r="L59" i="2"/>
  <c r="L50" i="2"/>
  <c r="L39" i="2"/>
  <c r="L35" i="2"/>
  <c r="L53" i="2"/>
  <c r="L46" i="2"/>
  <c r="L41" i="2"/>
  <c r="L62" i="2"/>
  <c r="L58" i="2"/>
  <c r="L43" i="2"/>
  <c r="L38" i="2"/>
  <c r="L60" i="2"/>
  <c r="L55" i="2"/>
  <c r="L49" i="2"/>
  <c r="L45" i="2"/>
  <c r="L40" i="2"/>
  <c r="L34" i="2"/>
  <c r="L52" i="2"/>
  <c r="L56" i="2"/>
  <c r="L61" i="2"/>
  <c r="L57" i="2"/>
  <c r="L37" i="2"/>
  <c r="L36" i="2"/>
  <c r="L54" i="2"/>
  <c r="L48" i="2"/>
  <c r="L44" i="2"/>
  <c r="L51" i="2"/>
  <c r="L42" i="2"/>
  <c r="L47" i="2"/>
  <c r="L445" i="2"/>
  <c r="L23" i="4"/>
  <c r="M23" i="4"/>
  <c r="L33" i="2"/>
  <c r="L19" i="3"/>
  <c r="L17" i="3"/>
  <c r="L11" i="3"/>
  <c r="L10" i="3"/>
  <c r="L18" i="3"/>
  <c r="M17" i="3"/>
  <c r="M19" i="3"/>
  <c r="M11" i="3"/>
  <c r="M10" i="3"/>
  <c r="M18" i="3"/>
  <c r="L34" i="5"/>
  <c r="L8" i="5"/>
  <c r="L32" i="5"/>
  <c r="L73" i="5"/>
  <c r="M34" i="5"/>
  <c r="M8" i="5"/>
  <c r="M73" i="5"/>
  <c r="M32" i="5"/>
  <c r="L8" i="4"/>
  <c r="M8" i="4"/>
  <c r="L31" i="2"/>
  <c r="L8" i="2"/>
  <c r="K31" i="2" l="1"/>
  <c r="L480" i="1"/>
  <c r="M480" i="1" l="1"/>
  <c r="I10" i="3"/>
  <c r="J10" i="3" s="1"/>
  <c r="K10" i="3" l="1"/>
  <c r="K8" i="3"/>
  <c r="M6" i="2"/>
  <c r="M28" i="2" l="1"/>
  <c r="M21" i="2"/>
  <c r="M24" i="2"/>
  <c r="M27" i="2"/>
  <c r="M23" i="2"/>
  <c r="M19" i="2"/>
  <c r="M22" i="2"/>
  <c r="M15" i="2"/>
  <c r="M25" i="2"/>
  <c r="M18" i="2"/>
  <c r="M29" i="2"/>
  <c r="M421" i="2"/>
  <c r="M414" i="2"/>
  <c r="M408" i="2"/>
  <c r="M398" i="2"/>
  <c r="M366" i="2"/>
  <c r="M347" i="2"/>
  <c r="M335" i="2"/>
  <c r="M323" i="2"/>
  <c r="M300" i="2"/>
  <c r="M266" i="2"/>
  <c r="M262" i="2"/>
  <c r="M241" i="2"/>
  <c r="M199" i="2"/>
  <c r="M291" i="2"/>
  <c r="M433" i="2"/>
  <c r="M388" i="2"/>
  <c r="M378" i="2"/>
  <c r="M363" i="2"/>
  <c r="M353" i="2"/>
  <c r="M316" i="2"/>
  <c r="M287" i="2"/>
  <c r="M225" i="2"/>
  <c r="M218" i="2"/>
  <c r="M215" i="2"/>
  <c r="M208" i="2"/>
  <c r="M205" i="2"/>
  <c r="M174" i="2"/>
  <c r="M259" i="2"/>
  <c r="M417" i="2"/>
  <c r="M350" i="2"/>
  <c r="M303" i="2"/>
  <c r="M290" i="2"/>
  <c r="M221" i="2"/>
  <c r="M211" i="2"/>
  <c r="M180" i="2"/>
  <c r="M170" i="2"/>
  <c r="M297" i="2"/>
  <c r="M413" i="2"/>
  <c r="M407" i="2"/>
  <c r="M384" i="2"/>
  <c r="M356" i="2"/>
  <c r="M346" i="2"/>
  <c r="M340" i="2"/>
  <c r="M331" i="2"/>
  <c r="M319" i="2"/>
  <c r="M309" i="2"/>
  <c r="M265" i="2"/>
  <c r="M255" i="2"/>
  <c r="M240" i="2"/>
  <c r="M234" i="2"/>
  <c r="M228" i="2"/>
  <c r="M186" i="2"/>
  <c r="M183" i="2"/>
  <c r="M222" i="2"/>
  <c r="M432" i="2"/>
  <c r="M420" i="2"/>
  <c r="M403" i="2"/>
  <c r="M334" i="2"/>
  <c r="M312" i="2"/>
  <c r="M286" i="2"/>
  <c r="M283" i="2"/>
  <c r="M271" i="2"/>
  <c r="M237" i="2"/>
  <c r="M214" i="2"/>
  <c r="M198" i="2"/>
  <c r="M189" i="2"/>
  <c r="M423" i="2"/>
  <c r="M359" i="2"/>
  <c r="M349" i="2"/>
  <c r="M289" i="2"/>
  <c r="M274" i="2"/>
  <c r="M210" i="2"/>
  <c r="M201" i="2"/>
  <c r="M173" i="2"/>
  <c r="M416" i="2"/>
  <c r="M406" i="2"/>
  <c r="M400" i="2"/>
  <c r="M390" i="2"/>
  <c r="M368" i="2"/>
  <c r="M352" i="2"/>
  <c r="M342" i="2"/>
  <c r="M327" i="2"/>
  <c r="M308" i="2"/>
  <c r="M302" i="2"/>
  <c r="M264" i="2"/>
  <c r="M227" i="2"/>
  <c r="M185" i="2"/>
  <c r="M182" i="2"/>
  <c r="M179" i="2"/>
  <c r="M176" i="2"/>
  <c r="M344" i="2"/>
  <c r="M431" i="2"/>
  <c r="M419" i="2"/>
  <c r="M355" i="2"/>
  <c r="M345" i="2"/>
  <c r="M333" i="2"/>
  <c r="M239" i="2"/>
  <c r="M230" i="2"/>
  <c r="M213" i="2"/>
  <c r="M188" i="2"/>
  <c r="M395" i="2"/>
  <c r="M310" i="2"/>
  <c r="M412" i="2"/>
  <c r="M409" i="2"/>
  <c r="M396" i="2"/>
  <c r="M393" i="2"/>
  <c r="M386" i="2"/>
  <c r="M358" i="2"/>
  <c r="M314" i="2"/>
  <c r="M282" i="2"/>
  <c r="M267" i="2"/>
  <c r="M242" i="2"/>
  <c r="M236" i="2"/>
  <c r="M223" i="2"/>
  <c r="M209" i="2"/>
  <c r="M197" i="2"/>
  <c r="M194" i="2"/>
  <c r="M191" i="2"/>
  <c r="M172" i="2"/>
  <c r="M235" i="2"/>
  <c r="M415" i="2"/>
  <c r="M405" i="2"/>
  <c r="M402" i="2"/>
  <c r="M399" i="2"/>
  <c r="M389" i="2"/>
  <c r="M367" i="2"/>
  <c r="M307" i="2"/>
  <c r="M301" i="2"/>
  <c r="M288" i="2"/>
  <c r="M285" i="2"/>
  <c r="M276" i="2"/>
  <c r="M263" i="2"/>
  <c r="M200" i="2"/>
  <c r="M418" i="2"/>
  <c r="M247" i="2"/>
  <c r="M379" i="2"/>
  <c r="M354" i="2"/>
  <c r="M351" i="2"/>
  <c r="M326" i="2"/>
  <c r="M317" i="2"/>
  <c r="M253" i="2"/>
  <c r="M250" i="2"/>
  <c r="M226" i="2"/>
  <c r="M219" i="2"/>
  <c r="M216" i="2"/>
  <c r="M175" i="2"/>
  <c r="M392" i="2"/>
  <c r="M104" i="2"/>
  <c r="M125" i="2"/>
  <c r="M90" i="2"/>
  <c r="M86" i="2"/>
  <c r="M132" i="2"/>
  <c r="M151" i="2"/>
  <c r="M116" i="2"/>
  <c r="M130" i="2"/>
  <c r="M168" i="2"/>
  <c r="M156" i="2"/>
  <c r="M148" i="2"/>
  <c r="M162" i="2"/>
  <c r="M438" i="2"/>
  <c r="M154" i="2"/>
  <c r="M141" i="2"/>
  <c r="M138" i="2"/>
  <c r="M135" i="2"/>
  <c r="M129" i="2"/>
  <c r="M123" i="2"/>
  <c r="M89" i="2"/>
  <c r="M80" i="2"/>
  <c r="M73" i="2"/>
  <c r="M67" i="2"/>
  <c r="M441" i="2"/>
  <c r="M163" i="2"/>
  <c r="M160" i="2"/>
  <c r="M157" i="2"/>
  <c r="M144" i="2"/>
  <c r="M126" i="2"/>
  <c r="M117" i="2"/>
  <c r="M98" i="2"/>
  <c r="M76" i="2"/>
  <c r="M169" i="2"/>
  <c r="M150" i="2"/>
  <c r="M110" i="2"/>
  <c r="M101" i="2"/>
  <c r="M66" i="2"/>
  <c r="M153" i="2"/>
  <c r="M147" i="2"/>
  <c r="M140" i="2"/>
  <c r="M131" i="2"/>
  <c r="M94" i="2"/>
  <c r="M72" i="2"/>
  <c r="M159" i="2"/>
  <c r="M143" i="2"/>
  <c r="M128" i="2"/>
  <c r="M122" i="2"/>
  <c r="M119" i="2"/>
  <c r="M85" i="2"/>
  <c r="M82" i="2"/>
  <c r="M79" i="2"/>
  <c r="M75" i="2"/>
  <c r="M74" i="2"/>
  <c r="M443" i="2"/>
  <c r="M440" i="2"/>
  <c r="M83" i="2"/>
  <c r="M165" i="2"/>
  <c r="M152" i="2"/>
  <c r="M146" i="2"/>
  <c r="M112" i="2"/>
  <c r="M109" i="2"/>
  <c r="M100" i="2"/>
  <c r="M120" i="2"/>
  <c r="M436" i="2"/>
  <c r="M133" i="2"/>
  <c r="M121" i="2"/>
  <c r="M106" i="2"/>
  <c r="M78" i="2"/>
  <c r="M81" i="2"/>
  <c r="M70" i="2"/>
  <c r="M439" i="2"/>
  <c r="M142" i="2"/>
  <c r="M127" i="2"/>
  <c r="M115" i="2"/>
  <c r="M96" i="2"/>
  <c r="M71" i="2"/>
  <c r="M442" i="2"/>
  <c r="M161" i="2"/>
  <c r="M158" i="2"/>
  <c r="M155" i="2"/>
  <c r="M136" i="2"/>
  <c r="M118" i="2"/>
  <c r="M114" i="2"/>
  <c r="M435" i="2"/>
  <c r="M164" i="2"/>
  <c r="M145" i="2"/>
  <c r="M111" i="2"/>
  <c r="M108" i="2"/>
  <c r="M105" i="2"/>
  <c r="M99" i="2"/>
  <c r="M77" i="2"/>
  <c r="M167" i="2"/>
  <c r="M13" i="2"/>
  <c r="M12" i="2"/>
  <c r="M10" i="2"/>
  <c r="M14" i="2"/>
  <c r="M63" i="2"/>
  <c r="M59" i="2"/>
  <c r="M50" i="2"/>
  <c r="M39" i="2"/>
  <c r="M35" i="2"/>
  <c r="M56" i="2"/>
  <c r="M42" i="2"/>
  <c r="M53" i="2"/>
  <c r="M46" i="2"/>
  <c r="M41" i="2"/>
  <c r="M62" i="2"/>
  <c r="M58" i="2"/>
  <c r="M43" i="2"/>
  <c r="M38" i="2"/>
  <c r="M55" i="2"/>
  <c r="M49" i="2"/>
  <c r="M45" i="2"/>
  <c r="M40" i="2"/>
  <c r="M34" i="2"/>
  <c r="M60" i="2"/>
  <c r="M36" i="2"/>
  <c r="M52" i="2"/>
  <c r="M61" i="2"/>
  <c r="M57" i="2"/>
  <c r="M37" i="2"/>
  <c r="M54" i="2"/>
  <c r="M48" i="2"/>
  <c r="M44" i="2"/>
  <c r="M51" i="2"/>
  <c r="M47" i="2"/>
  <c r="M445" i="2"/>
  <c r="M33" i="2"/>
  <c r="M31" i="2"/>
  <c r="M8" i="2"/>
  <c r="I11" i="3" l="1"/>
  <c r="K9" i="3"/>
  <c r="I8" i="3"/>
  <c r="I15" i="3"/>
  <c r="I19" i="3"/>
  <c r="I18" i="3"/>
  <c r="I17" i="3"/>
  <c r="I16" i="3" l="1"/>
  <c r="I9" i="3"/>
  <c r="K73" i="5" l="1"/>
  <c r="J8" i="5"/>
  <c r="K8" i="5" s="1"/>
  <c r="D21" i="3"/>
  <c r="J19" i="3"/>
  <c r="K19" i="3" s="1"/>
  <c r="J18" i="3"/>
  <c r="K18" i="3" s="1"/>
  <c r="J17" i="3"/>
  <c r="K17" i="3" s="1"/>
  <c r="J16" i="3"/>
  <c r="K16" i="3" s="1"/>
  <c r="J15" i="3"/>
  <c r="K15" i="3" s="1"/>
  <c r="J11" i="3"/>
  <c r="K11" i="3" s="1"/>
  <c r="J9" i="3"/>
  <c r="J8" i="3"/>
  <c r="D13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<sst xmlns="http://schemas.openxmlformats.org/spreadsheetml/2006/main" count="2233" uniqueCount="519">
  <si>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</si>
  <si>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</si>
  <si>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</si>
  <si>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</si>
  <si>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</si>
  <si>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</si>
  <si>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</si>
  <si>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</si>
  <si>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</si>
  <si>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</si>
  <si>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</si>
  <si>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</si>
  <si>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</si>
  <si>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</si>
  <si>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</si>
  <si>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</si>
  <si>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</si>
  <si>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</si>
  <si>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</si>
  <si>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511700</t>
  </si>
  <si>
    <t>EXTENDED YEAR</t>
  </si>
  <si>
    <t>513000</t>
  </si>
  <si>
    <t>PRINCIPAL</t>
  </si>
  <si>
    <t>514000</t>
  </si>
  <si>
    <t>AIDES AND PARAPROFESSIONALS</t>
  </si>
  <si>
    <t>514500</t>
  </si>
  <si>
    <t>INTERPRETER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</si>
  <si>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</si>
  <si>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</si>
  <si>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</si>
  <si>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</si>
  <si>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</si>
  <si>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</si>
  <si>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</si>
  <si>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</si>
  <si>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</si>
  <si>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</si>
  <si>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</si>
  <si>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</si>
  <si>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</si>
  <si>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</si>
  <si>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</si>
  <si>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</si>
  <si>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</si>
  <si>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</si>
  <si>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553000</t>
  </si>
  <si>
    <t>COMMUNICATION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</si>
  <si>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</si>
  <si>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</si>
  <si>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</si>
  <si>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</si>
  <si>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</si>
  <si>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</si>
  <si>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</si>
  <si>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</si>
  <si>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</si>
  <si>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</si>
  <si>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</si>
  <si>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</si>
  <si>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</si>
  <si>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</si>
  <si>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</si>
  <si>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</si>
  <si>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564100</t>
  </si>
  <si>
    <t>TEXTBOOKS - PRINTED</t>
  </si>
  <si>
    <t>564200</t>
  </si>
  <si>
    <t>BOOKS (OTHER THAN TEXTBOOKS)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</si>
  <si>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</si>
  <si>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</si>
  <si>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</si>
  <si>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</si>
  <si>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</si>
  <si>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</si>
  <si>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</si>
  <si>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</si>
  <si>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</si>
  <si>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</si>
  <si>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514200</t>
  </si>
  <si>
    <t>SALARY OF CLERICAL STAFF</t>
  </si>
  <si>
    <t>516300</t>
  </si>
  <si>
    <t>SCH NURSE/SPEC EDUC NURSE LPN</t>
  </si>
  <si>
    <t>517100</t>
  </si>
  <si>
    <t>TEACHER SUPT SPEC/DIAG/AUDIO</t>
  </si>
  <si>
    <t>517300</t>
  </si>
  <si>
    <t>SECONDARY COUNSELOR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</si>
  <si>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</si>
  <si>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</si>
  <si>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</si>
  <si>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</si>
  <si>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</si>
  <si>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</si>
  <si>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</si>
  <si>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</si>
  <si>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544100</t>
  </si>
  <si>
    <t>RENTAL OF LAND OR BUILDINGS</t>
  </si>
  <si>
    <t xml:space="preserve">   PUPIL SERVICES Total</t>
  </si>
  <si>
    <t xml:space="preserve">   IMPROVEMENT OF INSTRUCTIONAL SERVICES</t>
  </si>
  <si>
    <t>511600</t>
  </si>
  <si>
    <t>PROF DEVELOPMENT STIPENDS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</si>
  <si>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</si>
  <si>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</si>
  <si>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</si>
  <si>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</si>
  <si>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</si>
  <si>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</si>
  <si>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512000</t>
  </si>
  <si>
    <t>SUPERINTENDENT - TECH INST DIR</t>
  </si>
  <si>
    <t xml:space="preserve">   GENERAL ADMINISTRATION Total</t>
  </si>
  <si>
    <t xml:space="preserve">   SCHOOL ADMINISTRATION</t>
  </si>
  <si>
    <t xml:space="preserve">   SCHOOL ADMINISTRATION Total</t>
  </si>
  <si>
    <t xml:space="preserve">   SUPPORT SERVICES - BUSINESS</t>
  </si>
  <si>
    <t>514800</t>
  </si>
  <si>
    <t>ACCOUNTANT</t>
  </si>
  <si>
    <t xml:space="preserve">   SUPPORT SERVICES - BUSINESS Total</t>
  </si>
  <si>
    <t xml:space="preserve">   MAINTENANCE AND OPERATION OF PLANT SERVICES</t>
  </si>
  <si>
    <t>518600</t>
  </si>
  <si>
    <t>CUSTODIAL PERSONNEL</t>
  </si>
  <si>
    <t>541000</t>
  </si>
  <si>
    <t>WATER-SEWER &amp; CLEANING SERVIC</t>
  </si>
  <si>
    <t>562000</t>
  </si>
  <si>
    <t>ENERGY / ELECTRICITY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</si>
  <si>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</si>
  <si>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</si>
  <si>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</si>
  <si>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</si>
  <si>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599000</t>
  </si>
  <si>
    <t>OTHER 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</si>
  <si>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</si>
  <si>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</si>
  <si>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</si>
  <si>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</si>
  <si>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</si>
  <si>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</si>
  <si>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</si>
  <si>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</si>
  <si>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</si>
  <si>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</si>
  <si>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</si>
  <si>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</si>
  <si>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</si>
  <si>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</si>
  <si>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</si>
  <si>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LOCAL REVENUES</t>
  </si>
  <si>
    <t>412200</t>
  </si>
  <si>
    <t>DONATIONS</t>
  </si>
  <si>
    <t>413500</t>
  </si>
  <si>
    <t>SUMMER SCHOOL TUITION</t>
  </si>
  <si>
    <t>419200</t>
  </si>
  <si>
    <t>CONTRIBUTIONS-PRIVATE SOURCES</t>
  </si>
  <si>
    <t>419950</t>
  </si>
  <si>
    <t>OTHER LOCAL REVENUES</t>
  </si>
  <si>
    <t>419951</t>
  </si>
  <si>
    <t>10% - OTHER LOCAL REVENUES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</si>
  <si>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</si>
  <si>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</si>
  <si>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</si>
  <si>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</si>
  <si>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</si>
  <si>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</si>
  <si>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434000</t>
  </si>
  <si>
    <t>GRANTS FROM PRE-K LOTTERY</t>
  </si>
  <si>
    <t>438000</t>
  </si>
  <si>
    <t>OTHER GRANTS FROM GEORGIA DOE</t>
  </si>
  <si>
    <t>439950</t>
  </si>
  <si>
    <t>FUNDS - OTHER STATE AGENCIES</t>
  </si>
  <si>
    <t xml:space="preserve">   STATE SOURCES Total</t>
  </si>
  <si>
    <t xml:space="preserve">   FEDERAL SOURCES</t>
  </si>
  <si>
    <t>445200</t>
  </si>
  <si>
    <t>OTH FED GRANTS THRU GA DOE</t>
  </si>
  <si>
    <t>445300</t>
  </si>
  <si>
    <t>ALL OTHER FEDERAL GRANTS</t>
  </si>
  <si>
    <t xml:space="preserve">   FEDERAL SOURCES Total</t>
  </si>
  <si>
    <t xml:space="preserve">   TRANSFERS AND OTHER LOCAL</t>
  </si>
  <si>
    <t>452000</t>
  </si>
  <si>
    <t>OPER TRANSFERS FROM OTH FUND</t>
  </si>
  <si>
    <t xml:space="preserve">   TRANSFERS AND OTHER LOCAL Total</t>
  </si>
  <si>
    <t>431200</t>
  </si>
  <si>
    <t>TOTAL QBE FORMULA EARNINGS</t>
  </si>
  <si>
    <t>TOTAL EXPENDITURES</t>
  </si>
  <si>
    <t>TOTAL REVENUE</t>
  </si>
  <si>
    <t>532100</t>
  </si>
  <si>
    <t>CONTRACTED SERV-TEACHERS</t>
  </si>
  <si>
    <t xml:space="preserve">   FEDERAL GRANT ADMINISTRATION</t>
  </si>
  <si>
    <t xml:space="preserve">   FEDERAL GRANT ADMINISTRATION Total</t>
  </si>
  <si>
    <t>588000</t>
  </si>
  <si>
    <t>FEDERAL INDIRECT COST CHARGES</t>
  </si>
  <si>
    <t>572000</t>
  </si>
  <si>
    <t>BUILDING ACQUISIT/CNSTR/IMPRV</t>
  </si>
  <si>
    <t>573200</t>
  </si>
  <si>
    <t>PURCHASE/LEASE - BUSES</t>
  </si>
  <si>
    <t xml:space="preserve">   ENTERPRISE OPERATIONS</t>
  </si>
  <si>
    <t xml:space="preserve">   ENTERPRISE OPERATIONS Total</t>
  </si>
  <si>
    <t xml:space="preserve">   FACILITIES ACQUISITION AND CONSTRUCTION SERVICES</t>
  </si>
  <si>
    <t xml:space="preserve">   FACILITIES ACQUISITION AND CONSTRUCTION SERVICES Total</t>
  </si>
  <si>
    <t>583100</t>
  </si>
  <si>
    <t>REDEMPTION OF PRINCIPAL</t>
  </si>
  <si>
    <t>411300</t>
  </si>
  <si>
    <t>SPLOST - TAX</t>
  </si>
  <si>
    <t>436000</t>
  </si>
  <si>
    <t>CAPITAL OUTLAY GRANTS</t>
  </si>
  <si>
    <t>530001</t>
  </si>
  <si>
    <t>ARCHITECT/ENGINEER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</si>
  <si>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</si>
  <si>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</si>
  <si>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</si>
  <si>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</si>
  <si>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</si>
  <si>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</si>
  <si>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</si>
  <si>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</si>
  <si>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</si>
  <si>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</si>
  <si>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</si>
  <si>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</si>
  <si>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</si>
  <si>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</si>
  <si>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445130</t>
  </si>
  <si>
    <t>FED REIMB - AFTER-SCHOOL SNACK</t>
  </si>
  <si>
    <t>449000</t>
  </si>
  <si>
    <t>REV ATTRIB - USDA COMMODITIES</t>
  </si>
  <si>
    <t>518400</t>
  </si>
  <si>
    <t>SCHOOL NUTR PROGRAM CAFETERIA</t>
  </si>
  <si>
    <t>563000</t>
  </si>
  <si>
    <t>PURCHASED FOOD</t>
  </si>
  <si>
    <t>563500</t>
  </si>
  <si>
    <t>FOOD ACQUISITIONS - USDA</t>
  </si>
  <si>
    <t>MONTHLY VARIANCE</t>
  </si>
  <si>
    <t>YTD VARIANCE</t>
  </si>
  <si>
    <t>543001</t>
  </si>
  <si>
    <t>MAINTENANCE-BUILDING-REGION 1</t>
  </si>
  <si>
    <t>543005</t>
  </si>
  <si>
    <t>MAINTENANCE-BUILDING-REGION 5</t>
  </si>
  <si>
    <t>543013</t>
  </si>
  <si>
    <t>SUPT. DEFERRED MAINTENANCE</t>
  </si>
  <si>
    <t>Description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</si>
  <si>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</si>
  <si>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</si>
  <si>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</si>
  <si>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</si>
  <si>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</si>
  <si>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</si>
  <si>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</si>
  <si>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</si>
  <si>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</si>
  <si>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</si>
  <si>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414000</t>
  </si>
  <si>
    <t>TRANSPORTATION FEES</t>
  </si>
  <si>
    <t>419400</t>
  </si>
  <si>
    <t>TEXTBOOK SALES</t>
  </si>
  <si>
    <t>419900</t>
  </si>
  <si>
    <t>FED INDIRECT COST REIMBURSEMNT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</si>
  <si>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</si>
  <si>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</si>
  <si>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</si>
  <si>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</si>
  <si>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</si>
  <si>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</si>
  <si>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</si>
  <si>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</si>
  <si>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453000</t>
  </si>
  <si>
    <t>SALE/COMP - FIXED ASSETS LOSS</t>
  </si>
  <si>
    <t>511800</t>
  </si>
  <si>
    <t>ART - MUSIC - PE</t>
  </si>
  <si>
    <t>517200</t>
  </si>
  <si>
    <t>ELEMENTARY COUNSELOR</t>
  </si>
  <si>
    <t>530010</t>
  </si>
  <si>
    <t>PURCHASED SERVICES-OTHER FEES</t>
  </si>
  <si>
    <t>544200</t>
  </si>
  <si>
    <t>RENTAL OF EQUIPMENT &amp; VEHICLES</t>
  </si>
  <si>
    <t>559400</t>
  </si>
  <si>
    <t>PAYMENTS TO CHARTER SCHOOLS</t>
  </si>
  <si>
    <t>514600</t>
  </si>
  <si>
    <t>ATHLETICS PERSONNEL</t>
  </si>
  <si>
    <t>530003</t>
  </si>
  <si>
    <t>OTHER COST-PROFESSIONAL TECH</t>
  </si>
  <si>
    <t>516500</t>
  </si>
  <si>
    <t>LIBRARIAN/MEDIA SPECIALIST</t>
  </si>
  <si>
    <t>511100</t>
  </si>
  <si>
    <t>SCHOOL BOARD MEMBERS SALARIES</t>
  </si>
  <si>
    <t>512100</t>
  </si>
  <si>
    <t>DEPUTY - AREA SUPERINTENDENT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</si>
  <si>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</si>
  <si>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</si>
  <si>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</si>
  <si>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</si>
  <si>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</si>
  <si>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</si>
  <si>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</si>
  <si>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</si>
  <si>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</si>
  <si>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</si>
  <si>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</si>
  <si>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</si>
  <si>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</si>
  <si>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</si>
  <si>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</si>
  <si>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558099</t>
  </si>
  <si>
    <t>TRAVEL-ANNUAL BOARD RETREAT</t>
  </si>
  <si>
    <t>513100</t>
  </si>
  <si>
    <t>ASSISTANT PRINCIPAL</t>
  </si>
  <si>
    <t>518100</t>
  </si>
  <si>
    <t>MAINT PERSONNEL-TRANS MECHANIC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</si>
  <si>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</si>
  <si>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</si>
  <si>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</si>
  <si>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</si>
  <si>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</si>
  <si>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</si>
  <si>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543006</t>
  </si>
  <si>
    <t>MAINTENANCE-BUILDING-REGION 6</t>
  </si>
  <si>
    <t>543007</t>
  </si>
  <si>
    <t>MAINTENANCE-BUILDING-REGION 7</t>
  </si>
  <si>
    <t>514300</t>
  </si>
  <si>
    <t>RESEARCH PERSONNEL</t>
  </si>
  <si>
    <t>524000</t>
  </si>
  <si>
    <t>EMPLOYEES RETIREMENT SYSTEM</t>
  </si>
  <si>
    <t>530070</t>
  </si>
  <si>
    <t>ADA-PURCHASED PROF/TECH SERVIC</t>
  </si>
  <si>
    <t>526002</t>
  </si>
  <si>
    <t>WORKERS COMP-STATE FEE</t>
  </si>
  <si>
    <t>530300</t>
  </si>
  <si>
    <t>530400</t>
  </si>
  <si>
    <t>AWARDS &amp; PRINTING/BINDING-ATHL</t>
  </si>
  <si>
    <t>530500</t>
  </si>
  <si>
    <t>ATHLETIC EVENT STAFF</t>
  </si>
  <si>
    <t>558100</t>
  </si>
  <si>
    <t>558200</t>
  </si>
  <si>
    <t>561001</t>
  </si>
  <si>
    <t>561510</t>
  </si>
  <si>
    <t>561520</t>
  </si>
  <si>
    <t>445120</t>
  </si>
  <si>
    <t>(CACFP) FEDERAL GRANTS</t>
  </si>
  <si>
    <t>445350</t>
  </si>
  <si>
    <t>CARES ACT-ESSER</t>
  </si>
  <si>
    <t>449950</t>
  </si>
  <si>
    <t>REV - FED SRCES NOT CLASSIFIED</t>
  </si>
  <si>
    <t>516400</t>
  </si>
  <si>
    <t>PHYS/OCCUP/SPEECH THERAPIST</t>
  </si>
  <si>
    <t>COMMERCIAL CARRIERS-ATHLETICS</t>
  </si>
  <si>
    <t>SCHOOL REIMBURSE-ATHLET TRAVEL</t>
  </si>
  <si>
    <t>PLAYOFF PAYOUT</t>
  </si>
  <si>
    <t>FIRST AID SUPPLIES-ATHLETICS</t>
  </si>
  <si>
    <t>ATHLETICS UNIFORMS</t>
  </si>
  <si>
    <t>ATHLETICS EQUIPMENT&lt;$5K/UNIT</t>
  </si>
  <si>
    <t>ORIGINAL BUDGET</t>
  </si>
  <si>
    <t>AMENDED BUDGET</t>
  </si>
  <si>
    <t>ORIGINAL
BUDGET</t>
  </si>
  <si>
    <t>AMENDED
BUDGET</t>
  </si>
  <si>
    <t>514100</t>
  </si>
  <si>
    <t>SALARY OF SERETARIAL STAFF</t>
  </si>
  <si>
    <t>516100</t>
  </si>
  <si>
    <t>TECHNOLOGY SPECIALIST</t>
  </si>
  <si>
    <t>459951</t>
  </si>
  <si>
    <t>SCHOOL RESTITUTION</t>
  </si>
  <si>
    <t>564000</t>
  </si>
  <si>
    <t>DIGITAL/ELECTRONIC TEXTBOOKS</t>
  </si>
  <si>
    <t>573500</t>
  </si>
  <si>
    <t>PURCHASE - SOFTWARE (CAPITAL)</t>
  </si>
  <si>
    <t>544101</t>
  </si>
  <si>
    <t>PORTABLES</t>
  </si>
  <si>
    <t>558028</t>
  </si>
  <si>
    <t>TRAVEL-BD MEMBER, A. HILL</t>
  </si>
  <si>
    <t>558029</t>
  </si>
  <si>
    <t>TRAVEL-BD MEMBER, D. PIERCE</t>
  </si>
  <si>
    <t>527000</t>
  </si>
  <si>
    <t>ON BEHALF PAYMENTS</t>
  </si>
  <si>
    <t>530012</t>
  </si>
  <si>
    <t>OTHER COST- FIRE LIFE SAFETY</t>
  </si>
  <si>
    <t>541001</t>
  </si>
  <si>
    <t>HAZMAT/ABATEMENT</t>
  </si>
  <si>
    <t>541002</t>
  </si>
  <si>
    <t>WASTE DISPOSAL(SANITATION)</t>
  </si>
  <si>
    <t>543010</t>
  </si>
  <si>
    <t>MAINT-SYS(YELLOWST-SSC CONTRAC</t>
  </si>
  <si>
    <t>562001</t>
  </si>
  <si>
    <t>ENERGY-NATURAL GAS</t>
  </si>
  <si>
    <t>573001</t>
  </si>
  <si>
    <t>SMALL EQUIPMENT(HAND TOOLS ETC</t>
  </si>
  <si>
    <t>573002</t>
  </si>
  <si>
    <t>EQUIPMENT-PLAYGROUND MAINT-REP</t>
  </si>
  <si>
    <t>463000</t>
  </si>
  <si>
    <t>SPECIAL ITEMS</t>
  </si>
  <si>
    <t>464000</t>
  </si>
  <si>
    <t>EXTRAORDINARY ITEMS</t>
  </si>
  <si>
    <t>519910</t>
  </si>
  <si>
    <t>595000</t>
  </si>
  <si>
    <t>419500</t>
  </si>
  <si>
    <t>SERVICES PROVIDED OTHER LUAS</t>
  </si>
  <si>
    <t>EXTRA ACTIVITY SALARIES</t>
  </si>
  <si>
    <t>530100</t>
  </si>
  <si>
    <t>CONTRACTED SECURITY-ATHLETICS</t>
  </si>
  <si>
    <t>530200</t>
  </si>
  <si>
    <t>EMT AMBULANCE SERVICE-ATHLETIC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</si>
  <si>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</si>
  <si>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</si>
  <si>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</si>
  <si>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</si>
  <si>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</si>
  <si>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</si>
  <si>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</si>
  <si>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</si>
  <si>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</si>
  <si>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</si>
  <si>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</si>
  <si>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</si>
  <si>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</si>
  <si>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</si>
  <si>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534000</t>
  </si>
  <si>
    <t>PROFESSIONAL LEGAL SERVICES</t>
  </si>
  <si>
    <t>520000</t>
  </si>
  <si>
    <t>EMPLOYEE BENEFITS</t>
  </si>
  <si>
    <t>561099</t>
  </si>
  <si>
    <t>SURPLUS</t>
  </si>
  <si>
    <t>549000</t>
  </si>
  <si>
    <t>OTHER PURCHASED PROPERTY SERVI</t>
  </si>
  <si>
    <t>543200</t>
  </si>
  <si>
    <t>REPAIR &amp; MAINT SERVICE-TECH</t>
  </si>
  <si>
    <t>551900</t>
  </si>
  <si>
    <t>STUD TRANSP PURCHASED-OTH SRCE</t>
  </si>
  <si>
    <t>531000</t>
  </si>
  <si>
    <t>CONTRACTED SERVICE -ADMIN</t>
  </si>
  <si>
    <t>416230</t>
  </si>
  <si>
    <t>CONTR SALES - BRKF-LUNCH PROG</t>
  </si>
  <si>
    <t>451300</t>
  </si>
  <si>
    <t>ACCR INTEREST-ISSUANCE OF BOND</t>
  </si>
  <si>
    <t>571500</t>
  </si>
  <si>
    <t>LAND IMPROVEMENTS</t>
  </si>
  <si>
    <t>544400</t>
  </si>
  <si>
    <t>OTHER RENTALS</t>
  </si>
  <si>
    <t>556900</t>
  </si>
  <si>
    <t>OTHER TUITION</t>
  </si>
  <si>
    <t>571000</t>
  </si>
  <si>
    <t>LAND ACQUISITION &amp; DEVELOPMENT</t>
  </si>
  <si>
    <t>556100</t>
  </si>
  <si>
    <t>TUITION TO OTHER GEORGIA LUAS</t>
  </si>
  <si>
    <t>461000</t>
  </si>
  <si>
    <t>CAPITAL CONTRIBUTIONS</t>
  </si>
  <si>
    <t>451000</t>
  </si>
  <si>
    <t>ISSUANCE OF BONDS</t>
  </si>
  <si>
    <t>526001</t>
  </si>
  <si>
    <t>WORKERS COMP- INSURANCE PREMIU</t>
  </si>
  <si>
    <t>526003</t>
  </si>
  <si>
    <t>WORKERS COMP- STATE ASSESSMENT</t>
  </si>
  <si>
    <t>533000</t>
  </si>
  <si>
    <t>CONTRACTED SERV-NURSING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</si>
  <si>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</si>
  <si>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</si>
  <si>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</si>
  <si>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</si>
  <si>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</si>
  <si>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</si>
  <si>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</si>
  <si>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</si>
  <si>
    <t>530011</t>
  </si>
  <si>
    <t>OTHER COST/CONTRACTS(WATER FOG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</si>
  <si>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</si>
  <si>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</si>
  <si>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</si>
  <si>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</si>
  <si>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</si>
  <si>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</si>
  <si>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543008</t>
  </si>
  <si>
    <t>MAINT-SYS(ENVIRONMENTAL &amp; ROOF</t>
  </si>
  <si>
    <t>543009</t>
  </si>
  <si>
    <t>MAINT-SYS-PARTS &amp; MAJOR WORK</t>
  </si>
  <si>
    <t>543011</t>
  </si>
  <si>
    <t>MAINT-LAWN EQUIPMENT</t>
  </si>
  <si>
    <t>543012</t>
  </si>
  <si>
    <t>MAINT-FLEET TRUCKS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</si>
  <si>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</si>
  <si>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</si>
  <si>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</si>
  <si>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</si>
  <si>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</si>
  <si>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</si>
  <si>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562003</t>
  </si>
  <si>
    <t>ENERGY-REFUNDS/REBATES</t>
  </si>
  <si>
    <t>562008</t>
  </si>
  <si>
    <t>ENERGY-FIELD TRIP GENERIC</t>
  </si>
  <si>
    <t>439120</t>
  </si>
  <si>
    <t>ON BEHALF PAYMENTS - TRS</t>
  </si>
  <si>
    <t>439130</t>
  </si>
  <si>
    <t>ON BEHALF PAYMENTS - PSERS</t>
  </si>
  <si>
    <t>459950</t>
  </si>
  <si>
    <t>OTHER SOURCE</t>
  </si>
  <si>
    <t>530056</t>
  </si>
  <si>
    <t>PURCHASED SERVICES-TEMPORARY</t>
  </si>
  <si>
    <t>443000</t>
  </si>
  <si>
    <t>CAT GRANTS - DIRECT FED GOVT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</si>
  <si>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</si>
  <si>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</si>
  <si>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</si>
  <si>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</si>
  <si>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</si>
  <si>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</si>
  <si>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556300</t>
  </si>
  <si>
    <t>TUITION TO PRIVATE SOURCES</t>
  </si>
  <si>
    <t>517900</t>
  </si>
  <si>
    <t>REHABILITATION COUNSELOR</t>
  </si>
  <si>
    <t>536100</t>
  </si>
  <si>
    <t>PER DIEM AND FEES</t>
  </si>
  <si>
    <t>536200</t>
  </si>
  <si>
    <t>PER DIEM AND FEES - EXPENSES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</si>
  <si>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</si>
  <si>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</si>
  <si>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</si>
  <si>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</si>
  <si>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</si>
  <si>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</si>
  <si>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</si>
  <si>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</si>
  <si>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</si>
  <si>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</si>
  <si>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OTHER COST-BOARD LEGAL FEES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</si>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</sst>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2" fillId="4" borderId="0" xfId="0" applyNumberFormat="1" applyFont="1" applyFill="1"/>
    <xf numFmtId="38" fontId="2" fillId="4" borderId="0" xfId="0" applyNumberFormat="1" applyFont="1" applyFill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2" fillId="4" borderId="0" xfId="1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40" fontId="2" fillId="4" borderId="0" xfId="0" applyNumberFormat="1" applyFont="1" applyFill="1" applyAlignment="1">
      <alignment horizontal="center"/>
    </xf>
    <xf numFmtId="0" fontId="2" fillId="0" borderId="0" xfId="0" applyFont="1"/>
    <xf numFmtId="0" fontId="2" fillId="4" borderId="0" xfId="0" applyFont="1" applyFill="1"/>
    <xf numFmtId="40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0" fontId="0" fillId="0" borderId="0" xfId="0" applyFont="1"/>
    <xf numFmtId="40" fontId="0" fillId="0" borderId="0" xfId="0" applyNumberFormat="1" applyFont="1"/>
    <xf numFmtId="40" fontId="7" fillId="0" borderId="0" xfId="0" applyNumberFormat="1" applyFont="1" applyFill="1"/>
    <xf numFmtId="40" fontId="7" fillId="0" borderId="0" xfId="0" applyNumberFormat="1" applyFont="1" applyFill="1" applyAlignment="1">
      <alignment horizontal="center"/>
    </xf>
    <xf numFmtId="10" fontId="1" fillId="0" borderId="0" xfId="1" applyNumberFormat="1" applyFont="1" applyFill="1"/>
    <xf numFmtId="38" fontId="7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38" fontId="0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40" fontId="2" fillId="0" borderId="0" xfId="0" applyNumberFormat="1" applyFont="1" applyFill="1" applyBorder="1"/>
    <xf numFmtId="0" fontId="14" fillId="0" borderId="0" xfId="0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4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6" bestFit="1" customWidth="1"/>
    <col min="2" max="2" width="9.42578125" style="35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41" customWidth="1"/>
    <col min="14" max="14" width="9.140625" style="10"/>
    <col min="15" max="15" width="30.28515625" style="65" bestFit="1" customWidth="1"/>
    <col min="16" max="16" width="9.140625" style="65"/>
    <col min="17" max="17" width="29.42578125" style="65" bestFit="1" customWidth="1"/>
    <col min="18" max="19" width="14.5703125" style="65" bestFit="1" customWidth="1"/>
    <col min="20" max="20" width="14" style="65" bestFit="1" customWidth="1"/>
    <col min="21" max="21" width="14.5703125" style="65" bestFit="1" customWidth="1"/>
    <col min="22" max="22" width="5" style="65" bestFit="1" customWidth="1"/>
    <col min="23" max="25" width="9.140625" style="64"/>
    <col min="26" max="16384" width="9.140625" style="10"/>
  </cols>
  <sheetData>
    <row r="1" spans="1:25" s="11" customFormat="1" ht="1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s="11" customFormat="1" ht="18.75" x14ac:dyDescent="0.3">
      <c r="A2" s="75" t="s">
        <v>514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s="11" customFormat="1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s="11" customFormat="1" ht="15" x14ac:dyDescent="0.25">
      <c r="A4" s="76">
        <v>44773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s="11" customFormat="1" ht="15" x14ac:dyDescent="0.25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s="1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v>1</v>
      </c>
      <c r="M6" s="45">
        <v>1</v>
      </c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s="12" customFormat="1" ht="45.75" thickBot="1" x14ac:dyDescent="0.25">
      <c r="A7" s="30" t="s">
        <v>234</v>
      </c>
      <c r="B7" s="31" t="s">
        <v>9</v>
      </c>
      <c r="C7" s="31" t="s">
        <v>10</v>
      </c>
      <c r="D7" s="4" t="s">
        <v>346</v>
      </c>
      <c r="E7" s="4" t="s">
        <v>347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226</v>
      </c>
      <c r="M7" s="38" t="s">
        <v>227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25" s="17" customFormat="1" x14ac:dyDescent="0.2">
      <c r="A8" s="17" t="s">
        <v>142</v>
      </c>
      <c r="B8" s="17" t="s">
        <v>235</v>
      </c>
      <c r="C8" s="17" t="s">
        <v>236</v>
      </c>
      <c r="D8" s="18">
        <v>745921752</v>
      </c>
      <c r="E8" s="18">
        <v>745921752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:J37" si="1">E8-I8</f>
        <v>745921752</v>
      </c>
      <c r="K8" s="39">
        <f t="shared" ref="K8:K37" si="2">IF(E8=0,"NA",J8/E8)</f>
        <v>1</v>
      </c>
      <c r="L8" s="39">
        <f t="shared" ref="L8:L37" si="3">IF(E8=0,"NA",(  ( F8 - (E8/$L$6)) / (E8/$L$6)))</f>
        <v>-1</v>
      </c>
      <c r="M8" s="39">
        <f t="shared" ref="M8:M37" si="4">IF(E8=0,"NA",(  ( G8 - ($M$6*(E8/12))) / ($M$6*(E8/12))))</f>
        <v>-1</v>
      </c>
      <c r="O8" s="65"/>
      <c r="P8" s="65"/>
      <c r="Q8" s="65"/>
      <c r="R8" s="68"/>
      <c r="S8" s="68"/>
      <c r="T8" s="68"/>
      <c r="U8" s="68"/>
      <c r="V8" s="68"/>
      <c r="W8" s="65"/>
      <c r="X8" s="65"/>
      <c r="Y8" s="65"/>
    </row>
    <row r="9" spans="1:25" s="17" customFormat="1" x14ac:dyDescent="0.2">
      <c r="B9" s="17" t="s">
        <v>237</v>
      </c>
      <c r="C9" s="17" t="s">
        <v>238</v>
      </c>
      <c r="D9" s="18">
        <v>15000000</v>
      </c>
      <c r="E9" s="18">
        <v>15000000</v>
      </c>
      <c r="F9" s="18">
        <v>0</v>
      </c>
      <c r="G9" s="18">
        <v>0</v>
      </c>
      <c r="H9" s="18">
        <v>0</v>
      </c>
      <c r="I9" s="18">
        <f t="shared" ref="I9:I37" si="5">SUM(G9:H9)</f>
        <v>0</v>
      </c>
      <c r="J9" s="18">
        <f t="shared" si="1"/>
        <v>15000000</v>
      </c>
      <c r="K9" s="39">
        <f t="shared" si="2"/>
        <v>1</v>
      </c>
      <c r="L9" s="39">
        <f t="shared" si="3"/>
        <v>-1</v>
      </c>
      <c r="M9" s="39">
        <f t="shared" si="4"/>
        <v>-1</v>
      </c>
      <c r="O9" s="65"/>
      <c r="P9" s="65"/>
      <c r="Q9" s="65"/>
      <c r="R9" s="68"/>
      <c r="S9" s="68"/>
      <c r="T9" s="68"/>
      <c r="U9" s="68"/>
      <c r="V9" s="68"/>
      <c r="W9" s="65"/>
      <c r="X9" s="65"/>
      <c r="Y9" s="65"/>
    </row>
    <row r="10" spans="1:25" s="17" customFormat="1" x14ac:dyDescent="0.2">
      <c r="B10" s="17" t="s">
        <v>239</v>
      </c>
      <c r="C10" s="17" t="s">
        <v>240</v>
      </c>
      <c r="D10" s="18">
        <v>2800000</v>
      </c>
      <c r="E10" s="18">
        <v>2800000</v>
      </c>
      <c r="F10" s="18">
        <v>278340.65000000002</v>
      </c>
      <c r="G10" s="18">
        <v>278340.65000000002</v>
      </c>
      <c r="H10" s="18">
        <v>0</v>
      </c>
      <c r="I10" s="18">
        <f t="shared" si="5"/>
        <v>278340.65000000002</v>
      </c>
      <c r="J10" s="18">
        <f t="shared" si="1"/>
        <v>2521659.35</v>
      </c>
      <c r="K10" s="39">
        <f t="shared" si="2"/>
        <v>0.90059262500000004</v>
      </c>
      <c r="L10" s="39">
        <f t="shared" si="3"/>
        <v>-0.90059262500000004</v>
      </c>
      <c r="M10" s="39">
        <f t="shared" si="4"/>
        <v>0.19288850000000005</v>
      </c>
      <c r="O10" s="65"/>
      <c r="P10" s="65"/>
      <c r="Q10" s="65"/>
      <c r="R10" s="68"/>
      <c r="S10" s="68"/>
      <c r="T10" s="68"/>
      <c r="U10" s="68"/>
      <c r="V10" s="68"/>
      <c r="W10" s="65"/>
      <c r="X10" s="65"/>
      <c r="Y10" s="65"/>
    </row>
    <row r="11" spans="1:25" s="17" customFormat="1" x14ac:dyDescent="0.2">
      <c r="B11" s="17" t="s">
        <v>241</v>
      </c>
      <c r="C11" s="17" t="s">
        <v>242</v>
      </c>
      <c r="D11" s="18">
        <v>29000000</v>
      </c>
      <c r="E11" s="18">
        <v>29000000</v>
      </c>
      <c r="F11" s="18">
        <v>0</v>
      </c>
      <c r="G11" s="18">
        <v>0</v>
      </c>
      <c r="H11" s="18">
        <v>0</v>
      </c>
      <c r="I11" s="18">
        <f t="shared" si="5"/>
        <v>0</v>
      </c>
      <c r="J11" s="18">
        <f t="shared" si="1"/>
        <v>29000000</v>
      </c>
      <c r="K11" s="39">
        <f t="shared" si="2"/>
        <v>1</v>
      </c>
      <c r="L11" s="39">
        <f t="shared" si="3"/>
        <v>-1</v>
      </c>
      <c r="M11" s="39">
        <f t="shared" si="4"/>
        <v>-1</v>
      </c>
      <c r="O11" s="65"/>
      <c r="P11" s="65"/>
      <c r="Q11" s="65"/>
      <c r="R11" s="68"/>
      <c r="S11" s="68"/>
      <c r="T11" s="68"/>
      <c r="U11" s="68"/>
      <c r="V11" s="68"/>
      <c r="W11" s="65"/>
      <c r="X11" s="65"/>
      <c r="Y11" s="65"/>
    </row>
    <row r="12" spans="1:25" s="17" customFormat="1" x14ac:dyDescent="0.2">
      <c r="B12" s="17" t="s">
        <v>143</v>
      </c>
      <c r="C12" s="17" t="s">
        <v>144</v>
      </c>
      <c r="D12" s="18">
        <v>9100</v>
      </c>
      <c r="E12" s="18">
        <v>19535</v>
      </c>
      <c r="F12" s="18">
        <v>0</v>
      </c>
      <c r="G12" s="18">
        <v>0</v>
      </c>
      <c r="H12" s="18">
        <v>0</v>
      </c>
      <c r="I12" s="18">
        <f t="shared" si="5"/>
        <v>0</v>
      </c>
      <c r="J12" s="18">
        <f t="shared" si="1"/>
        <v>19535</v>
      </c>
      <c r="K12" s="39">
        <f t="shared" si="2"/>
        <v>1</v>
      </c>
      <c r="L12" s="39">
        <f t="shared" si="3"/>
        <v>-1</v>
      </c>
      <c r="M12" s="39">
        <f t="shared" si="4"/>
        <v>-1</v>
      </c>
      <c r="O12" s="65"/>
      <c r="P12" s="65"/>
      <c r="Q12" s="65"/>
      <c r="R12" s="68"/>
      <c r="S12" s="68"/>
      <c r="T12" s="68"/>
      <c r="U12" s="68"/>
      <c r="V12" s="68"/>
      <c r="W12" s="65"/>
      <c r="X12" s="65"/>
      <c r="Y12" s="65"/>
    </row>
    <row r="13" spans="1:25" s="17" customFormat="1" x14ac:dyDescent="0.2">
      <c r="B13" s="17" t="s">
        <v>243</v>
      </c>
      <c r="C13" s="17" t="s">
        <v>244</v>
      </c>
      <c r="D13" s="18">
        <v>30000</v>
      </c>
      <c r="E13" s="18">
        <v>30000</v>
      </c>
      <c r="F13" s="18">
        <v>0</v>
      </c>
      <c r="G13" s="18">
        <v>0</v>
      </c>
      <c r="H13" s="18">
        <v>0</v>
      </c>
      <c r="I13" s="18">
        <f t="shared" si="5"/>
        <v>0</v>
      </c>
      <c r="J13" s="18">
        <f t="shared" si="1"/>
        <v>30000</v>
      </c>
      <c r="K13" s="39">
        <f t="shared" si="2"/>
        <v>1</v>
      </c>
      <c r="L13" s="39">
        <f t="shared" si="3"/>
        <v>-1</v>
      </c>
      <c r="M13" s="39">
        <f t="shared" si="4"/>
        <v>-1</v>
      </c>
      <c r="O13" s="65"/>
      <c r="P13" s="65"/>
      <c r="Q13" s="65"/>
      <c r="R13" s="68"/>
      <c r="S13" s="68"/>
      <c r="T13" s="68"/>
      <c r="U13" s="68"/>
      <c r="V13" s="68"/>
      <c r="W13" s="65"/>
      <c r="X13" s="65"/>
      <c r="Y13" s="65"/>
    </row>
    <row r="14" spans="1:25" s="17" customFormat="1" x14ac:dyDescent="0.2">
      <c r="B14" s="17" t="s">
        <v>245</v>
      </c>
      <c r="C14" s="17" t="s">
        <v>246</v>
      </c>
      <c r="D14" s="18">
        <v>75000</v>
      </c>
      <c r="E14" s="18">
        <v>75000</v>
      </c>
      <c r="F14" s="18">
        <v>217.5</v>
      </c>
      <c r="G14" s="18">
        <v>217.5</v>
      </c>
      <c r="H14" s="18">
        <v>0</v>
      </c>
      <c r="I14" s="18">
        <f t="shared" ref="I14:I29" si="6">SUM(G14:H14)</f>
        <v>217.5</v>
      </c>
      <c r="J14" s="18">
        <f t="shared" ref="J14:J36" si="7">E14-I14</f>
        <v>74782.5</v>
      </c>
      <c r="K14" s="39">
        <f t="shared" ref="K14:K36" si="8">IF(E14=0,"NA",J14/E14)</f>
        <v>0.99709999999999999</v>
      </c>
      <c r="L14" s="39">
        <f t="shared" ref="L14:L36" si="9">IF(E14=0,"NA",(  ( F14 - (E14/$L$6)) / (E14/$L$6)))</f>
        <v>-0.99709999999999999</v>
      </c>
      <c r="M14" s="39">
        <f t="shared" ref="M14:M36" si="10">IF(E14=0,"NA",(  ( G14 - ($M$6*(E14/12))) / ($M$6*(E14/12))))</f>
        <v>-0.96519999999999995</v>
      </c>
      <c r="O14" s="65"/>
      <c r="P14" s="65"/>
      <c r="Q14" s="65"/>
      <c r="R14" s="68"/>
      <c r="S14" s="68"/>
      <c r="T14" s="68"/>
      <c r="U14" s="68"/>
      <c r="V14" s="68"/>
      <c r="W14" s="65"/>
      <c r="X14" s="65"/>
      <c r="Y14" s="65"/>
    </row>
    <row r="15" spans="1:25" s="17" customFormat="1" x14ac:dyDescent="0.2">
      <c r="B15" s="17" t="s">
        <v>147</v>
      </c>
      <c r="C15" s="17" t="s">
        <v>148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6"/>
        <v>0</v>
      </c>
      <c r="J15" s="18">
        <f t="shared" si="7"/>
        <v>0</v>
      </c>
      <c r="K15" s="39" t="str">
        <f t="shared" si="8"/>
        <v>NA</v>
      </c>
      <c r="L15" s="39" t="str">
        <f t="shared" si="9"/>
        <v>NA</v>
      </c>
      <c r="M15" s="39" t="str">
        <f t="shared" si="10"/>
        <v>NA</v>
      </c>
      <c r="O15" s="65"/>
      <c r="P15" s="65"/>
      <c r="Q15" s="65"/>
      <c r="R15" s="68"/>
      <c r="S15" s="68"/>
      <c r="T15" s="68"/>
      <c r="U15" s="68"/>
      <c r="V15" s="68"/>
      <c r="W15" s="65"/>
      <c r="X15" s="65"/>
      <c r="Y15" s="65"/>
    </row>
    <row r="16" spans="1:25" s="17" customFormat="1" x14ac:dyDescent="0.2">
      <c r="B16" s="17" t="s">
        <v>247</v>
      </c>
      <c r="C16" s="17" t="s">
        <v>248</v>
      </c>
      <c r="D16" s="18">
        <v>1000</v>
      </c>
      <c r="E16" s="18">
        <v>1000</v>
      </c>
      <c r="F16" s="18">
        <v>1460</v>
      </c>
      <c r="G16" s="18">
        <v>1460</v>
      </c>
      <c r="H16" s="18">
        <v>0</v>
      </c>
      <c r="I16" s="18">
        <f t="shared" si="6"/>
        <v>1460</v>
      </c>
      <c r="J16" s="18">
        <f t="shared" si="7"/>
        <v>-460</v>
      </c>
      <c r="K16" s="39">
        <f t="shared" si="8"/>
        <v>-0.46</v>
      </c>
      <c r="L16" s="39">
        <f t="shared" si="9"/>
        <v>0.46</v>
      </c>
      <c r="M16" s="39">
        <f t="shared" si="10"/>
        <v>16.520000000000003</v>
      </c>
      <c r="O16" s="65"/>
      <c r="P16" s="65"/>
      <c r="Q16" s="65"/>
      <c r="R16" s="68"/>
      <c r="S16" s="68"/>
      <c r="T16" s="68"/>
      <c r="U16" s="68"/>
      <c r="V16" s="68"/>
      <c r="W16" s="65"/>
      <c r="X16" s="65"/>
      <c r="Y16" s="65"/>
    </row>
    <row r="17" spans="1:25" s="17" customFormat="1" x14ac:dyDescent="0.2">
      <c r="B17" s="17" t="s">
        <v>249</v>
      </c>
      <c r="C17" s="17" t="s">
        <v>250</v>
      </c>
      <c r="D17" s="18">
        <v>5758518.4800000004</v>
      </c>
      <c r="E17" s="18">
        <v>5758518.4800000004</v>
      </c>
      <c r="F17" s="18">
        <v>0</v>
      </c>
      <c r="G17" s="18">
        <v>0</v>
      </c>
      <c r="H17" s="18">
        <v>0</v>
      </c>
      <c r="I17" s="18">
        <f t="shared" si="6"/>
        <v>0</v>
      </c>
      <c r="J17" s="18">
        <f t="shared" si="7"/>
        <v>5758518.4800000004</v>
      </c>
      <c r="K17" s="39">
        <f t="shared" si="8"/>
        <v>1</v>
      </c>
      <c r="L17" s="39">
        <f t="shared" si="9"/>
        <v>-1</v>
      </c>
      <c r="M17" s="39">
        <f t="shared" si="10"/>
        <v>-1</v>
      </c>
      <c r="O17" s="65"/>
      <c r="P17" s="65"/>
      <c r="Q17" s="65"/>
      <c r="R17" s="68"/>
      <c r="S17" s="68"/>
      <c r="T17" s="68"/>
      <c r="U17" s="68"/>
      <c r="V17" s="68"/>
      <c r="W17" s="65"/>
      <c r="X17" s="65"/>
      <c r="Y17" s="65"/>
    </row>
    <row r="18" spans="1:25" s="17" customFormat="1" x14ac:dyDescent="0.2">
      <c r="B18" s="17" t="s">
        <v>149</v>
      </c>
      <c r="C18" s="17" t="s">
        <v>150</v>
      </c>
      <c r="D18" s="18">
        <v>1795000</v>
      </c>
      <c r="E18" s="18">
        <v>1890000</v>
      </c>
      <c r="F18" s="18">
        <v>-1363863.95</v>
      </c>
      <c r="G18" s="18">
        <v>-1363863.95</v>
      </c>
      <c r="H18" s="18">
        <v>0</v>
      </c>
      <c r="I18" s="18">
        <f t="shared" si="6"/>
        <v>-1363863.95</v>
      </c>
      <c r="J18" s="18">
        <f t="shared" si="7"/>
        <v>3253863.95</v>
      </c>
      <c r="K18" s="39">
        <f t="shared" si="8"/>
        <v>1.7216211375661377</v>
      </c>
      <c r="L18" s="39">
        <f t="shared" si="9"/>
        <v>-1.7216211375661377</v>
      </c>
      <c r="M18" s="39">
        <f t="shared" si="10"/>
        <v>-9.659453650793651</v>
      </c>
      <c r="O18" s="65"/>
      <c r="P18" s="65"/>
      <c r="Q18" s="65"/>
      <c r="R18" s="68"/>
      <c r="S18" s="68"/>
      <c r="T18" s="68"/>
      <c r="U18" s="68"/>
      <c r="V18" s="68"/>
      <c r="W18" s="65"/>
      <c r="X18" s="65"/>
      <c r="Y18" s="65"/>
    </row>
    <row r="19" spans="1:25" s="17" customFormat="1" x14ac:dyDescent="0.2">
      <c r="B19" s="17" t="s">
        <v>386</v>
      </c>
      <c r="C19" s="17" t="s">
        <v>387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6"/>
        <v>0</v>
      </c>
      <c r="J19" s="18">
        <f t="shared" si="7"/>
        <v>0</v>
      </c>
      <c r="K19" s="39" t="str">
        <f t="shared" si="8"/>
        <v>NA</v>
      </c>
      <c r="L19" s="39" t="str">
        <f t="shared" si="9"/>
        <v>NA</v>
      </c>
      <c r="M19" s="39" t="str">
        <f t="shared" si="10"/>
        <v>NA</v>
      </c>
      <c r="O19" s="65"/>
      <c r="P19" s="65"/>
      <c r="Q19" s="65"/>
      <c r="R19" s="68"/>
      <c r="S19" s="68"/>
      <c r="T19" s="68"/>
      <c r="U19" s="68"/>
      <c r="V19" s="68"/>
      <c r="W19" s="65"/>
      <c r="X19" s="65"/>
      <c r="Y19" s="65"/>
    </row>
    <row r="20" spans="1:25" s="17" customFormat="1" x14ac:dyDescent="0.2">
      <c r="A20" s="48" t="s">
        <v>153</v>
      </c>
      <c r="B20" s="48"/>
      <c r="C20" s="48"/>
      <c r="D20" s="23">
        <v>800390370.48000002</v>
      </c>
      <c r="E20" s="23">
        <v>800495805.48000002</v>
      </c>
      <c r="F20" s="23">
        <v>-1083845.7999999998</v>
      </c>
      <c r="G20" s="23">
        <v>-1083845.7999999998</v>
      </c>
      <c r="H20" s="23">
        <v>0</v>
      </c>
      <c r="I20" s="23">
        <f t="shared" si="6"/>
        <v>-1083845.7999999998</v>
      </c>
      <c r="J20" s="23">
        <f t="shared" si="7"/>
        <v>801579651.27999997</v>
      </c>
      <c r="K20" s="43">
        <f t="shared" si="8"/>
        <v>1.0013539681189836</v>
      </c>
      <c r="L20" s="43">
        <f t="shared" si="9"/>
        <v>-1.0013539681189836</v>
      </c>
      <c r="M20" s="43">
        <f t="shared" si="10"/>
        <v>-1.016247617427803</v>
      </c>
      <c r="O20" s="65"/>
      <c r="P20" s="65"/>
      <c r="Q20" s="65"/>
      <c r="R20" s="68"/>
      <c r="S20" s="68"/>
      <c r="T20" s="68"/>
      <c r="U20" s="68"/>
      <c r="V20" s="68"/>
      <c r="W20" s="65"/>
      <c r="X20" s="65"/>
      <c r="Y20" s="65"/>
    </row>
    <row r="21" spans="1:25" s="17" customFormat="1" x14ac:dyDescent="0.2">
      <c r="A21" s="17" t="s">
        <v>154</v>
      </c>
      <c r="B21" s="17" t="s">
        <v>155</v>
      </c>
      <c r="C21" s="17" t="s">
        <v>156</v>
      </c>
      <c r="D21" s="18">
        <v>90000</v>
      </c>
      <c r="E21" s="18">
        <v>90000</v>
      </c>
      <c r="F21" s="18">
        <v>186624.72</v>
      </c>
      <c r="G21" s="18">
        <v>186624.72</v>
      </c>
      <c r="H21" s="18">
        <v>0</v>
      </c>
      <c r="I21" s="18">
        <f t="shared" si="6"/>
        <v>186624.72</v>
      </c>
      <c r="J21" s="18">
        <f t="shared" si="7"/>
        <v>-96624.72</v>
      </c>
      <c r="K21" s="39">
        <f t="shared" si="8"/>
        <v>-1.0736080000000001</v>
      </c>
      <c r="L21" s="39">
        <f t="shared" si="9"/>
        <v>1.0736080000000001</v>
      </c>
      <c r="M21" s="39">
        <f t="shared" si="10"/>
        <v>23.883296000000001</v>
      </c>
      <c r="O21" s="65"/>
      <c r="P21" s="65"/>
      <c r="Q21" s="65"/>
      <c r="R21" s="68"/>
      <c r="S21" s="68"/>
      <c r="T21" s="68"/>
      <c r="U21" s="68"/>
      <c r="V21" s="68"/>
      <c r="W21" s="65"/>
      <c r="X21" s="65"/>
      <c r="Y21" s="65"/>
    </row>
    <row r="22" spans="1:25" s="17" customFormat="1" x14ac:dyDescent="0.2">
      <c r="A22" s="48" t="s">
        <v>157</v>
      </c>
      <c r="B22" s="48"/>
      <c r="C22" s="48"/>
      <c r="D22" s="23">
        <v>90000</v>
      </c>
      <c r="E22" s="23">
        <v>90000</v>
      </c>
      <c r="F22" s="23">
        <v>186624.72</v>
      </c>
      <c r="G22" s="23">
        <v>186624.72</v>
      </c>
      <c r="H22" s="23">
        <v>0</v>
      </c>
      <c r="I22" s="23">
        <f t="shared" si="6"/>
        <v>186624.72</v>
      </c>
      <c r="J22" s="23">
        <f t="shared" si="7"/>
        <v>-96624.72</v>
      </c>
      <c r="K22" s="43">
        <f t="shared" si="8"/>
        <v>-1.0736080000000001</v>
      </c>
      <c r="L22" s="43">
        <f t="shared" si="9"/>
        <v>1.0736080000000001</v>
      </c>
      <c r="M22" s="43">
        <f t="shared" si="10"/>
        <v>23.883296000000001</v>
      </c>
      <c r="O22" s="65"/>
      <c r="P22" s="65"/>
      <c r="Q22" s="65"/>
      <c r="R22" s="68"/>
      <c r="S22" s="68"/>
      <c r="T22" s="68"/>
      <c r="U22" s="68"/>
      <c r="V22" s="68"/>
      <c r="W22" s="65"/>
      <c r="X22" s="65"/>
      <c r="Y22" s="65"/>
    </row>
    <row r="23" spans="1:25" s="17" customFormat="1" x14ac:dyDescent="0.2">
      <c r="A23" s="17" t="s">
        <v>158</v>
      </c>
      <c r="B23" s="17" t="s">
        <v>176</v>
      </c>
      <c r="C23" s="17" t="s">
        <v>177</v>
      </c>
      <c r="D23" s="18">
        <v>597024602</v>
      </c>
      <c r="E23" s="18">
        <v>597024602</v>
      </c>
      <c r="F23" s="18">
        <v>49711176</v>
      </c>
      <c r="G23" s="18">
        <v>49711176</v>
      </c>
      <c r="H23" s="18">
        <v>0</v>
      </c>
      <c r="I23" s="18">
        <f t="shared" si="6"/>
        <v>49711176</v>
      </c>
      <c r="J23" s="18">
        <f t="shared" si="7"/>
        <v>547313426</v>
      </c>
      <c r="K23" s="39">
        <f t="shared" si="8"/>
        <v>0.91673512978615912</v>
      </c>
      <c r="L23" s="39">
        <f t="shared" si="9"/>
        <v>-0.91673512978615912</v>
      </c>
      <c r="M23" s="39">
        <f t="shared" si="10"/>
        <v>-8.2155743390951617E-4</v>
      </c>
      <c r="O23" s="65"/>
      <c r="P23" s="65"/>
      <c r="Q23" s="65"/>
      <c r="R23" s="68"/>
      <c r="S23" s="68"/>
      <c r="T23" s="68"/>
      <c r="U23" s="68"/>
      <c r="V23" s="68"/>
      <c r="W23" s="65"/>
      <c r="X23" s="65"/>
      <c r="Y23" s="65"/>
    </row>
    <row r="24" spans="1:25" s="17" customFormat="1" x14ac:dyDescent="0.2">
      <c r="B24" s="17" t="s">
        <v>251</v>
      </c>
      <c r="C24" s="17" t="s">
        <v>252</v>
      </c>
      <c r="D24" s="18">
        <v>40638153</v>
      </c>
      <c r="E24" s="18">
        <v>40638153</v>
      </c>
      <c r="F24" s="18">
        <v>3386609</v>
      </c>
      <c r="G24" s="18">
        <v>3386609</v>
      </c>
      <c r="H24" s="18">
        <v>0</v>
      </c>
      <c r="I24" s="18">
        <f t="shared" si="6"/>
        <v>3386609</v>
      </c>
      <c r="J24" s="18">
        <f t="shared" si="7"/>
        <v>37251544</v>
      </c>
      <c r="K24" s="39">
        <f t="shared" si="8"/>
        <v>0.91666429820272588</v>
      </c>
      <c r="L24" s="39">
        <f t="shared" si="9"/>
        <v>-0.91666429820272588</v>
      </c>
      <c r="M24" s="39">
        <f t="shared" si="10"/>
        <v>2.8421567289241713E-5</v>
      </c>
      <c r="O24" s="65"/>
      <c r="P24" s="65"/>
      <c r="Q24" s="65"/>
      <c r="R24" s="68"/>
      <c r="S24" s="68"/>
      <c r="T24" s="68"/>
      <c r="U24" s="68"/>
      <c r="V24" s="68"/>
      <c r="W24" s="65"/>
      <c r="X24" s="65"/>
      <c r="Y24" s="65"/>
    </row>
    <row r="25" spans="1:25" s="17" customFormat="1" x14ac:dyDescent="0.2">
      <c r="B25" s="17" t="s">
        <v>253</v>
      </c>
      <c r="C25" s="17" t="s">
        <v>254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f t="shared" si="6"/>
        <v>0</v>
      </c>
      <c r="J25" s="18">
        <f t="shared" si="7"/>
        <v>0</v>
      </c>
      <c r="K25" s="39" t="str">
        <f t="shared" si="8"/>
        <v>NA</v>
      </c>
      <c r="L25" s="39" t="str">
        <f t="shared" si="9"/>
        <v>NA</v>
      </c>
      <c r="M25" s="39" t="str">
        <f t="shared" si="10"/>
        <v>NA</v>
      </c>
      <c r="O25" s="65"/>
      <c r="P25" s="65"/>
      <c r="Q25" s="65"/>
      <c r="R25" s="68"/>
      <c r="S25" s="68"/>
      <c r="T25" s="68"/>
      <c r="U25" s="68"/>
      <c r="V25" s="68"/>
      <c r="W25" s="65"/>
      <c r="X25" s="65"/>
      <c r="Y25" s="65"/>
    </row>
    <row r="26" spans="1:25" s="17" customFormat="1" x14ac:dyDescent="0.2">
      <c r="B26" s="17" t="s">
        <v>255</v>
      </c>
      <c r="C26" s="17" t="s">
        <v>256</v>
      </c>
      <c r="D26" s="18">
        <v>11415602</v>
      </c>
      <c r="E26" s="18">
        <v>11415602</v>
      </c>
      <c r="F26" s="18">
        <v>963817</v>
      </c>
      <c r="G26" s="18">
        <v>963817</v>
      </c>
      <c r="H26" s="18">
        <v>0</v>
      </c>
      <c r="I26" s="18">
        <f t="shared" si="6"/>
        <v>963817</v>
      </c>
      <c r="J26" s="18">
        <f t="shared" si="7"/>
        <v>10451785</v>
      </c>
      <c r="K26" s="39">
        <f t="shared" si="8"/>
        <v>0.91557019945159268</v>
      </c>
      <c r="L26" s="39">
        <f t="shared" si="9"/>
        <v>-0.91557019945159268</v>
      </c>
      <c r="M26" s="39">
        <f t="shared" si="10"/>
        <v>1.3157606580888197E-2</v>
      </c>
      <c r="O26" s="65"/>
      <c r="P26" s="65"/>
      <c r="Q26" s="65"/>
      <c r="R26" s="68"/>
      <c r="S26" s="68"/>
      <c r="T26" s="68"/>
      <c r="U26" s="68"/>
      <c r="V26" s="68"/>
      <c r="W26" s="65"/>
      <c r="X26" s="65"/>
      <c r="Y26" s="65"/>
    </row>
    <row r="27" spans="1:25" s="17" customFormat="1" x14ac:dyDescent="0.2">
      <c r="B27" s="17" t="s">
        <v>257</v>
      </c>
      <c r="C27" s="17" t="s">
        <v>258</v>
      </c>
      <c r="D27" s="18">
        <v>-152200413</v>
      </c>
      <c r="E27" s="18">
        <v>-152200413</v>
      </c>
      <c r="F27" s="18">
        <v>-12683475</v>
      </c>
      <c r="G27" s="18">
        <v>-12683475</v>
      </c>
      <c r="H27" s="18">
        <v>0</v>
      </c>
      <c r="I27" s="18">
        <f t="shared" si="6"/>
        <v>-12683475</v>
      </c>
      <c r="J27" s="18">
        <f t="shared" si="7"/>
        <v>-139516938</v>
      </c>
      <c r="K27" s="39">
        <f t="shared" si="8"/>
        <v>0.91666596200366424</v>
      </c>
      <c r="L27" s="39">
        <f t="shared" si="9"/>
        <v>-0.91666596200366424</v>
      </c>
      <c r="M27" s="39">
        <f t="shared" si="10"/>
        <v>8.4559560295017066E-6</v>
      </c>
      <c r="O27" s="65"/>
      <c r="P27" s="65"/>
      <c r="Q27" s="65"/>
      <c r="R27" s="68"/>
      <c r="S27" s="68"/>
      <c r="T27" s="68"/>
      <c r="U27" s="68"/>
      <c r="V27" s="68"/>
      <c r="W27" s="65"/>
      <c r="X27" s="65"/>
      <c r="Y27" s="65"/>
    </row>
    <row r="28" spans="1:25" s="17" customFormat="1" x14ac:dyDescent="0.2">
      <c r="B28" s="17" t="s">
        <v>161</v>
      </c>
      <c r="C28" s="17" t="s">
        <v>162</v>
      </c>
      <c r="D28" s="18">
        <v>8845364.4100000001</v>
      </c>
      <c r="E28" s="18">
        <v>10610188.82</v>
      </c>
      <c r="F28" s="18">
        <v>617312.48</v>
      </c>
      <c r="G28" s="18">
        <v>617312.48</v>
      </c>
      <c r="H28" s="18">
        <v>0</v>
      </c>
      <c r="I28" s="18">
        <f t="shared" si="6"/>
        <v>617312.48</v>
      </c>
      <c r="J28" s="18">
        <f t="shared" si="7"/>
        <v>9992876.3399999999</v>
      </c>
      <c r="K28" s="39">
        <f t="shared" si="8"/>
        <v>0.94181889780920969</v>
      </c>
      <c r="L28" s="39">
        <f t="shared" si="9"/>
        <v>-0.94181889780920969</v>
      </c>
      <c r="M28" s="39">
        <f t="shared" si="10"/>
        <v>-0.3018267737105173</v>
      </c>
      <c r="O28" s="65"/>
      <c r="P28" s="65"/>
      <c r="Q28" s="65"/>
      <c r="R28" s="68"/>
      <c r="S28" s="68"/>
      <c r="T28" s="68"/>
      <c r="U28" s="68"/>
      <c r="V28" s="68"/>
      <c r="W28" s="65"/>
      <c r="X28" s="65"/>
      <c r="Y28" s="65"/>
    </row>
    <row r="29" spans="1:25" s="17" customFormat="1" x14ac:dyDescent="0.2">
      <c r="B29" s="17" t="s">
        <v>163</v>
      </c>
      <c r="C29" s="17" t="s">
        <v>164</v>
      </c>
      <c r="D29" s="18">
        <v>413332</v>
      </c>
      <c r="E29" s="18">
        <v>826664</v>
      </c>
      <c r="F29" s="18">
        <v>0</v>
      </c>
      <c r="G29" s="18">
        <v>0</v>
      </c>
      <c r="H29" s="18">
        <v>0</v>
      </c>
      <c r="I29" s="18">
        <f t="shared" si="6"/>
        <v>0</v>
      </c>
      <c r="J29" s="18">
        <f t="shared" si="7"/>
        <v>826664</v>
      </c>
      <c r="K29" s="39">
        <f t="shared" si="8"/>
        <v>1</v>
      </c>
      <c r="L29" s="39">
        <f t="shared" si="9"/>
        <v>-1</v>
      </c>
      <c r="M29" s="39">
        <f t="shared" si="10"/>
        <v>-1</v>
      </c>
      <c r="O29" s="65"/>
      <c r="P29" s="65"/>
      <c r="Q29" s="65"/>
      <c r="R29" s="68"/>
      <c r="S29" s="68"/>
      <c r="T29" s="68"/>
      <c r="U29" s="68"/>
      <c r="V29" s="68"/>
      <c r="W29" s="65"/>
      <c r="X29" s="65"/>
      <c r="Y29" s="65"/>
    </row>
    <row r="30" spans="1:25" s="17" customFormat="1" x14ac:dyDescent="0.2">
      <c r="B30" s="17" t="s">
        <v>479</v>
      </c>
      <c r="C30" s="17" t="s">
        <v>480</v>
      </c>
      <c r="D30" s="18">
        <v>0</v>
      </c>
      <c r="E30" s="18">
        <v>188228.14</v>
      </c>
      <c r="F30" s="18">
        <v>0</v>
      </c>
      <c r="G30" s="18">
        <v>0</v>
      </c>
      <c r="H30" s="18">
        <v>0</v>
      </c>
      <c r="I30" s="18">
        <f t="shared" ref="I30:I34" si="11">SUM(G30:H30)</f>
        <v>0</v>
      </c>
      <c r="J30" s="18">
        <f t="shared" si="7"/>
        <v>188228.14</v>
      </c>
      <c r="K30" s="39">
        <f t="shared" si="8"/>
        <v>1</v>
      </c>
      <c r="L30" s="39">
        <f t="shared" si="9"/>
        <v>-1</v>
      </c>
      <c r="M30" s="39">
        <f t="shared" si="10"/>
        <v>-1</v>
      </c>
      <c r="O30" s="65"/>
      <c r="P30" s="65"/>
      <c r="Q30" s="65"/>
      <c r="R30" s="68"/>
      <c r="S30" s="68"/>
      <c r="T30" s="68"/>
      <c r="U30" s="68"/>
      <c r="V30" s="68"/>
      <c r="W30" s="65"/>
      <c r="X30" s="65"/>
      <c r="Y30" s="65"/>
    </row>
    <row r="31" spans="1:25" s="17" customFormat="1" x14ac:dyDescent="0.2">
      <c r="B31" s="17" t="s">
        <v>481</v>
      </c>
      <c r="C31" s="17" t="s">
        <v>482</v>
      </c>
      <c r="D31" s="18">
        <v>0</v>
      </c>
      <c r="E31" s="18">
        <v>1917413</v>
      </c>
      <c r="F31" s="18">
        <v>0</v>
      </c>
      <c r="G31" s="18">
        <v>0</v>
      </c>
      <c r="H31" s="18">
        <v>0</v>
      </c>
      <c r="I31" s="18">
        <f t="shared" si="11"/>
        <v>0</v>
      </c>
      <c r="J31" s="18">
        <f t="shared" si="7"/>
        <v>1917413</v>
      </c>
      <c r="K31" s="39">
        <f t="shared" si="8"/>
        <v>1</v>
      </c>
      <c r="L31" s="39">
        <f t="shared" si="9"/>
        <v>-1</v>
      </c>
      <c r="M31" s="39">
        <f t="shared" si="10"/>
        <v>-1</v>
      </c>
      <c r="O31" s="65"/>
      <c r="P31" s="65"/>
      <c r="Q31" s="65"/>
      <c r="R31" s="68"/>
      <c r="S31" s="68"/>
      <c r="T31" s="68"/>
      <c r="U31" s="68"/>
      <c r="V31" s="68"/>
      <c r="W31" s="65"/>
      <c r="X31" s="65"/>
      <c r="Y31" s="65"/>
    </row>
    <row r="32" spans="1:25" s="17" customFormat="1" x14ac:dyDescent="0.2">
      <c r="A32" s="48" t="s">
        <v>165</v>
      </c>
      <c r="B32" s="48"/>
      <c r="C32" s="48"/>
      <c r="D32" s="23">
        <v>506136640.41000003</v>
      </c>
      <c r="E32" s="23">
        <v>510420437.95999998</v>
      </c>
      <c r="F32" s="23">
        <v>41995439.479999997</v>
      </c>
      <c r="G32" s="23">
        <v>41995439.479999997</v>
      </c>
      <c r="H32" s="23">
        <v>0</v>
      </c>
      <c r="I32" s="23">
        <f t="shared" si="11"/>
        <v>41995439.479999997</v>
      </c>
      <c r="J32" s="23">
        <f t="shared" si="7"/>
        <v>468424998.47999996</v>
      </c>
      <c r="K32" s="43">
        <f t="shared" si="8"/>
        <v>0.91772382852096712</v>
      </c>
      <c r="L32" s="43">
        <f t="shared" si="9"/>
        <v>-0.91772382852096712</v>
      </c>
      <c r="M32" s="43">
        <f t="shared" si="10"/>
        <v>-1.2685942251605973E-2</v>
      </c>
      <c r="O32" s="65"/>
      <c r="P32" s="65"/>
      <c r="Q32" s="65"/>
      <c r="R32" s="68"/>
      <c r="S32" s="68"/>
      <c r="T32" s="68"/>
      <c r="U32" s="68"/>
      <c r="V32" s="68"/>
      <c r="W32" s="65"/>
      <c r="X32" s="65"/>
      <c r="Y32" s="65"/>
    </row>
    <row r="33" spans="1:25" s="17" customFormat="1" x14ac:dyDescent="0.2">
      <c r="A33" s="17" t="s">
        <v>172</v>
      </c>
      <c r="B33" s="17" t="s">
        <v>173</v>
      </c>
      <c r="C33" s="17" t="s">
        <v>174</v>
      </c>
      <c r="D33" s="18">
        <v>1448256</v>
      </c>
      <c r="E33" s="18">
        <v>1448256</v>
      </c>
      <c r="F33" s="18">
        <v>0</v>
      </c>
      <c r="G33" s="18">
        <v>0</v>
      </c>
      <c r="H33" s="18">
        <v>0</v>
      </c>
      <c r="I33" s="18">
        <f t="shared" si="11"/>
        <v>0</v>
      </c>
      <c r="J33" s="18">
        <f t="shared" si="7"/>
        <v>1448256</v>
      </c>
      <c r="K33" s="39">
        <f t="shared" si="8"/>
        <v>1</v>
      </c>
      <c r="L33" s="39">
        <f t="shared" si="9"/>
        <v>-1</v>
      </c>
      <c r="M33" s="39">
        <f t="shared" si="10"/>
        <v>-1</v>
      </c>
      <c r="O33" s="65"/>
      <c r="P33" s="65"/>
      <c r="Q33" s="65"/>
      <c r="R33" s="68"/>
      <c r="S33" s="68"/>
      <c r="T33" s="68"/>
      <c r="U33" s="68"/>
      <c r="V33" s="68"/>
      <c r="W33" s="65"/>
      <c r="X33" s="65"/>
      <c r="Y33" s="65"/>
    </row>
    <row r="34" spans="1:25" s="17" customFormat="1" x14ac:dyDescent="0.2">
      <c r="B34" s="17" t="s">
        <v>259</v>
      </c>
      <c r="C34" s="17" t="s">
        <v>260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si="11"/>
        <v>0</v>
      </c>
      <c r="J34" s="18">
        <f t="shared" si="7"/>
        <v>0</v>
      </c>
      <c r="K34" s="39" t="str">
        <f t="shared" si="8"/>
        <v>NA</v>
      </c>
      <c r="L34" s="39" t="str">
        <f t="shared" si="9"/>
        <v>NA</v>
      </c>
      <c r="M34" s="39" t="str">
        <f t="shared" si="10"/>
        <v>NA</v>
      </c>
      <c r="O34" s="65"/>
      <c r="P34" s="65"/>
      <c r="Q34" s="65"/>
      <c r="R34" s="68"/>
      <c r="S34" s="68"/>
      <c r="T34" s="68"/>
      <c r="U34" s="68"/>
      <c r="V34" s="68"/>
      <c r="W34" s="65"/>
      <c r="X34" s="65"/>
      <c r="Y34" s="65"/>
    </row>
    <row r="35" spans="1:25" s="17" customFormat="1" x14ac:dyDescent="0.2">
      <c r="B35" s="17" t="s">
        <v>352</v>
      </c>
      <c r="C35" s="17" t="s">
        <v>353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ref="I35:I36" si="12">SUM(G35:H35)</f>
        <v>0</v>
      </c>
      <c r="J35" s="18">
        <f t="shared" si="7"/>
        <v>0</v>
      </c>
      <c r="K35" s="39" t="str">
        <f t="shared" si="8"/>
        <v>NA</v>
      </c>
      <c r="L35" s="39" t="str">
        <f t="shared" si="9"/>
        <v>NA</v>
      </c>
      <c r="M35" s="39" t="str">
        <f t="shared" si="10"/>
        <v>NA</v>
      </c>
      <c r="O35" s="65"/>
      <c r="P35" s="65"/>
      <c r="Q35" s="65"/>
      <c r="R35" s="68"/>
      <c r="S35" s="68"/>
      <c r="T35" s="68"/>
      <c r="U35" s="68"/>
      <c r="V35" s="68"/>
      <c r="W35" s="65"/>
      <c r="X35" s="65"/>
      <c r="Y35" s="65"/>
    </row>
    <row r="36" spans="1:25" s="17" customFormat="1" x14ac:dyDescent="0.2">
      <c r="B36" s="17" t="s">
        <v>483</v>
      </c>
      <c r="C36" s="17" t="s">
        <v>484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12"/>
        <v>0</v>
      </c>
      <c r="J36" s="18">
        <f t="shared" si="7"/>
        <v>0</v>
      </c>
      <c r="K36" s="39" t="str">
        <f t="shared" si="8"/>
        <v>NA</v>
      </c>
      <c r="L36" s="39" t="str">
        <f t="shared" si="9"/>
        <v>NA</v>
      </c>
      <c r="M36" s="39" t="str">
        <f t="shared" si="10"/>
        <v>NA</v>
      </c>
      <c r="O36" s="65"/>
      <c r="P36" s="65"/>
      <c r="Q36" s="65"/>
      <c r="R36" s="68"/>
      <c r="S36" s="68"/>
      <c r="T36" s="68"/>
      <c r="U36" s="68"/>
      <c r="V36" s="68"/>
      <c r="W36" s="65"/>
      <c r="X36" s="65"/>
      <c r="Y36" s="65"/>
    </row>
    <row r="37" spans="1:25" s="17" customFormat="1" x14ac:dyDescent="0.2">
      <c r="A37" s="48" t="s">
        <v>175</v>
      </c>
      <c r="B37" s="48"/>
      <c r="C37" s="48"/>
      <c r="D37" s="23">
        <v>1448256</v>
      </c>
      <c r="E37" s="23">
        <v>1448256</v>
      </c>
      <c r="F37" s="23">
        <v>0</v>
      </c>
      <c r="G37" s="23">
        <v>0</v>
      </c>
      <c r="H37" s="23">
        <v>0</v>
      </c>
      <c r="I37" s="23">
        <f t="shared" si="5"/>
        <v>0</v>
      </c>
      <c r="J37" s="23">
        <f t="shared" si="1"/>
        <v>1448256</v>
      </c>
      <c r="K37" s="43">
        <f t="shared" si="2"/>
        <v>1</v>
      </c>
      <c r="L37" s="43">
        <f t="shared" si="3"/>
        <v>-1</v>
      </c>
      <c r="M37" s="43">
        <f t="shared" si="4"/>
        <v>-1</v>
      </c>
      <c r="O37" s="65"/>
      <c r="P37" s="65"/>
      <c r="Q37" s="65"/>
      <c r="R37" s="68"/>
      <c r="S37" s="68"/>
      <c r="T37" s="68"/>
      <c r="U37" s="68"/>
      <c r="V37" s="68"/>
      <c r="W37" s="65"/>
      <c r="X37" s="65"/>
      <c r="Y37" s="65"/>
    </row>
    <row r="38" spans="1:25" s="17" customFormat="1" ht="12" customHeight="1" x14ac:dyDescent="0.2">
      <c r="B38" s="50"/>
      <c r="D38" s="18"/>
      <c r="E38" s="18"/>
      <c r="F38" s="18"/>
      <c r="G38" s="18"/>
      <c r="H38" s="18"/>
      <c r="I38" s="18"/>
      <c r="J38" s="18"/>
      <c r="K38" s="39"/>
      <c r="L38" s="39"/>
      <c r="M38" s="39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</row>
    <row r="39" spans="1:25" s="17" customFormat="1" ht="15.75" x14ac:dyDescent="0.25">
      <c r="A39" s="27" t="s">
        <v>179</v>
      </c>
      <c r="B39" s="34"/>
      <c r="C39" s="27"/>
      <c r="D39" s="6">
        <f>+D20+D22+D32+D37</f>
        <v>1308065266.8900001</v>
      </c>
      <c r="E39" s="6">
        <f t="shared" ref="E39:J39" si="13">+E20+E22+E32+E37</f>
        <v>1312454499.4400001</v>
      </c>
      <c r="F39" s="6">
        <f t="shared" si="13"/>
        <v>41098218.399999999</v>
      </c>
      <c r="G39" s="6">
        <f t="shared" si="13"/>
        <v>41098218.399999999</v>
      </c>
      <c r="H39" s="6">
        <f t="shared" si="13"/>
        <v>0</v>
      </c>
      <c r="I39" s="6">
        <f t="shared" si="13"/>
        <v>41098218.399999999</v>
      </c>
      <c r="J39" s="6">
        <f t="shared" si="13"/>
        <v>1271356281.04</v>
      </c>
      <c r="K39" s="40">
        <f>IF(E39=0,"NA",J39/E39)</f>
        <v>0.96868598612939649</v>
      </c>
      <c r="L39" s="40">
        <f>IF(E39=0,"NA",(  ( F39 - (E39/12)) / (E39/12)))</f>
        <v>-0.62423183355275935</v>
      </c>
      <c r="M39" s="40">
        <f>IF(E39=0,"NA",(  ( G39 - ($M$6*(E39/12))) / ($M$6*(E39/12))))</f>
        <v>-0.62423183355275935</v>
      </c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spans="1:25" s="17" customFormat="1" ht="12" customHeight="1" x14ac:dyDescent="0.2">
      <c r="B40" s="50"/>
      <c r="D40" s="18"/>
      <c r="E40" s="18"/>
      <c r="F40" s="18"/>
      <c r="G40" s="18"/>
      <c r="H40" s="18"/>
      <c r="I40" s="18"/>
      <c r="J40" s="18"/>
      <c r="K40" s="39"/>
      <c r="L40" s="39"/>
      <c r="M40" s="39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</row>
    <row r="41" spans="1:25" s="17" customFormat="1" ht="12" customHeight="1" x14ac:dyDescent="0.2">
      <c r="A41" s="17" t="s">
        <v>11</v>
      </c>
      <c r="B41" s="50" t="s">
        <v>12</v>
      </c>
      <c r="C41" s="17" t="s">
        <v>13</v>
      </c>
      <c r="D41" s="18">
        <v>378413015.06000018</v>
      </c>
      <c r="E41" s="18">
        <v>378239990.45000023</v>
      </c>
      <c r="F41" s="18">
        <v>598254</v>
      </c>
      <c r="G41" s="18">
        <v>598254</v>
      </c>
      <c r="H41" s="18">
        <v>0</v>
      </c>
      <c r="I41" s="18">
        <f t="shared" ref="I41" si="14">SUM(G41:H41)</f>
        <v>598254</v>
      </c>
      <c r="J41" s="18">
        <f t="shared" ref="J41" si="15">E41-I41</f>
        <v>377641736.45000023</v>
      </c>
      <c r="K41" s="39">
        <f t="shared" ref="K41" si="16">IF(E41=0,"NA",J41/E41)</f>
        <v>0.99841832166057254</v>
      </c>
      <c r="L41" s="39">
        <f t="shared" ref="L41" si="17">IF(E41=0,"NA",(  ( F41 - (E41/$L$6)) / (E41/$L$6)))</f>
        <v>-0.99841832166057254</v>
      </c>
      <c r="M41" s="39">
        <f t="shared" ref="M41" si="18">IF(E41=0,"NA",(  ( G41 - ($M$6*(E41/12))) / ($M$6*(E41/12))))</f>
        <v>-0.98101985992687091</v>
      </c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1:25" s="17" customFormat="1" ht="12" customHeight="1" x14ac:dyDescent="0.2">
      <c r="B42" s="50" t="s">
        <v>14</v>
      </c>
      <c r="C42" s="17" t="s">
        <v>15</v>
      </c>
      <c r="D42" s="18">
        <v>35000</v>
      </c>
      <c r="E42" s="18">
        <v>53205.47</v>
      </c>
      <c r="F42" s="18">
        <v>73574.19</v>
      </c>
      <c r="G42" s="18">
        <v>73574.19</v>
      </c>
      <c r="H42" s="18">
        <v>0</v>
      </c>
      <c r="I42" s="18">
        <f t="shared" ref="I42:I85" si="19">SUM(G42:H42)</f>
        <v>73574.19</v>
      </c>
      <c r="J42" s="18">
        <f t="shared" ref="J42:J85" si="20">E42-I42</f>
        <v>-20368.72</v>
      </c>
      <c r="K42" s="39">
        <f t="shared" ref="K42:K85" si="21">IF(E42=0,"NA",J42/E42)</f>
        <v>-0.38283131414871441</v>
      </c>
      <c r="L42" s="39">
        <f t="shared" ref="L42:L85" si="22">IF(E42=0,"NA",(  ( F42 - (E42/$L$6)) / (E42/$L$6)))</f>
        <v>0.38283131414871441</v>
      </c>
      <c r="M42" s="39">
        <f t="shared" ref="M42:M85" si="23">IF(E42=0,"NA",(  ( G42 - ($M$6*(E42/12))) / ($M$6*(E42/12))))</f>
        <v>15.593975769784574</v>
      </c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spans="1:25" s="17" customFormat="1" ht="12" customHeight="1" x14ac:dyDescent="0.2">
      <c r="B43" s="50" t="s">
        <v>16</v>
      </c>
      <c r="C43" s="17" t="s">
        <v>15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si="19"/>
        <v>0</v>
      </c>
      <c r="J43" s="18">
        <f t="shared" si="20"/>
        <v>0</v>
      </c>
      <c r="K43" s="39" t="str">
        <f t="shared" si="21"/>
        <v>NA</v>
      </c>
      <c r="L43" s="39" t="str">
        <f t="shared" si="22"/>
        <v>NA</v>
      </c>
      <c r="M43" s="39" t="str">
        <f t="shared" si="23"/>
        <v>NA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1:25" s="17" customFormat="1" ht="12" customHeight="1" x14ac:dyDescent="0.2">
      <c r="B44" s="50" t="s">
        <v>17</v>
      </c>
      <c r="C44" s="17" t="s">
        <v>18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19"/>
        <v>0</v>
      </c>
      <c r="J44" s="18">
        <f t="shared" si="20"/>
        <v>0</v>
      </c>
      <c r="K44" s="39" t="str">
        <f t="shared" si="21"/>
        <v>NA</v>
      </c>
      <c r="L44" s="39" t="str">
        <f t="shared" si="22"/>
        <v>NA</v>
      </c>
      <c r="M44" s="39" t="str">
        <f t="shared" si="23"/>
        <v>NA</v>
      </c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5" spans="1:25" s="17" customFormat="1" ht="12" customHeight="1" x14ac:dyDescent="0.2">
      <c r="B45" s="50" t="s">
        <v>97</v>
      </c>
      <c r="C45" s="17" t="s">
        <v>98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9"/>
        <v>0</v>
      </c>
      <c r="J45" s="18">
        <f t="shared" si="20"/>
        <v>0</v>
      </c>
      <c r="K45" s="39" t="str">
        <f t="shared" si="21"/>
        <v>NA</v>
      </c>
      <c r="L45" s="39" t="str">
        <f t="shared" si="22"/>
        <v>NA</v>
      </c>
      <c r="M45" s="39" t="str">
        <f t="shared" si="23"/>
        <v>NA</v>
      </c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</row>
    <row r="46" spans="1:25" s="17" customFormat="1" ht="12" customHeight="1" x14ac:dyDescent="0.2">
      <c r="B46" s="50" t="s">
        <v>19</v>
      </c>
      <c r="C46" s="17" t="s">
        <v>20</v>
      </c>
      <c r="D46" s="18">
        <v>53698.15</v>
      </c>
      <c r="E46" s="18">
        <v>41314.400000000001</v>
      </c>
      <c r="F46" s="18">
        <v>0</v>
      </c>
      <c r="G46" s="18">
        <v>0</v>
      </c>
      <c r="H46" s="18">
        <v>0</v>
      </c>
      <c r="I46" s="18">
        <f t="shared" si="19"/>
        <v>0</v>
      </c>
      <c r="J46" s="18">
        <f t="shared" si="20"/>
        <v>41314.400000000001</v>
      </c>
      <c r="K46" s="39">
        <f t="shared" si="21"/>
        <v>1</v>
      </c>
      <c r="L46" s="39">
        <f t="shared" si="22"/>
        <v>-1</v>
      </c>
      <c r="M46" s="39">
        <f t="shared" si="23"/>
        <v>-1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s="17" customFormat="1" ht="12" customHeight="1" x14ac:dyDescent="0.2">
      <c r="B47" s="50" t="s">
        <v>261</v>
      </c>
      <c r="C47" s="17" t="s">
        <v>262</v>
      </c>
      <c r="D47" s="18">
        <v>33072174.259999994</v>
      </c>
      <c r="E47" s="18">
        <v>33072174.259999994</v>
      </c>
      <c r="F47" s="18">
        <v>0</v>
      </c>
      <c r="G47" s="18">
        <v>0</v>
      </c>
      <c r="H47" s="18">
        <v>0</v>
      </c>
      <c r="I47" s="18">
        <f t="shared" si="19"/>
        <v>0</v>
      </c>
      <c r="J47" s="18">
        <f t="shared" si="20"/>
        <v>33072174.259999994</v>
      </c>
      <c r="K47" s="39">
        <f t="shared" si="21"/>
        <v>1</v>
      </c>
      <c r="L47" s="39">
        <f t="shared" si="22"/>
        <v>-1</v>
      </c>
      <c r="M47" s="39">
        <f t="shared" si="23"/>
        <v>-1</v>
      </c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s="17" customFormat="1" ht="12" customHeight="1" x14ac:dyDescent="0.2">
      <c r="B48" s="50" t="s">
        <v>21</v>
      </c>
      <c r="C48" s="17" t="s">
        <v>22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9"/>
        <v>0</v>
      </c>
      <c r="J48" s="18">
        <f t="shared" si="20"/>
        <v>0</v>
      </c>
      <c r="K48" s="39" t="str">
        <f t="shared" si="21"/>
        <v>NA</v>
      </c>
      <c r="L48" s="39" t="str">
        <f t="shared" si="22"/>
        <v>NA</v>
      </c>
      <c r="M48" s="39" t="str">
        <f t="shared" si="23"/>
        <v>NA</v>
      </c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2:25" s="17" customFormat="1" ht="12" customHeight="1" x14ac:dyDescent="0.2">
      <c r="B49" s="50" t="s">
        <v>23</v>
      </c>
      <c r="C49" s="17" t="s">
        <v>24</v>
      </c>
      <c r="D49" s="18">
        <v>27827806.080000017</v>
      </c>
      <c r="E49" s="18">
        <v>27819754.780000012</v>
      </c>
      <c r="F49" s="18">
        <v>3975.34</v>
      </c>
      <c r="G49" s="18">
        <v>3975.34</v>
      </c>
      <c r="H49" s="18">
        <v>0</v>
      </c>
      <c r="I49" s="18">
        <f t="shared" si="19"/>
        <v>3975.34</v>
      </c>
      <c r="J49" s="18">
        <f t="shared" si="20"/>
        <v>27815779.440000013</v>
      </c>
      <c r="K49" s="39">
        <f t="shared" si="21"/>
        <v>0.99985710370089753</v>
      </c>
      <c r="L49" s="39">
        <f t="shared" si="22"/>
        <v>-0.99985710370089753</v>
      </c>
      <c r="M49" s="39">
        <f t="shared" si="23"/>
        <v>-0.99828524441077049</v>
      </c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spans="2:25" s="17" customFormat="1" ht="12" customHeight="1" x14ac:dyDescent="0.2">
      <c r="B50" s="50" t="s">
        <v>77</v>
      </c>
      <c r="C50" s="17" t="s">
        <v>78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19"/>
        <v>0</v>
      </c>
      <c r="J50" s="18">
        <f t="shared" si="20"/>
        <v>0</v>
      </c>
      <c r="K50" s="39" t="str">
        <f t="shared" si="21"/>
        <v>NA</v>
      </c>
      <c r="L50" s="39" t="str">
        <f t="shared" si="22"/>
        <v>NA</v>
      </c>
      <c r="M50" s="39" t="str">
        <f t="shared" si="23"/>
        <v>NA</v>
      </c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spans="2:25" s="17" customFormat="1" ht="12" customHeight="1" x14ac:dyDescent="0.2">
      <c r="B51" s="50" t="s">
        <v>25</v>
      </c>
      <c r="C51" s="17" t="s">
        <v>26</v>
      </c>
      <c r="D51" s="18">
        <v>238320.26</v>
      </c>
      <c r="E51" s="18">
        <v>238320.26</v>
      </c>
      <c r="F51" s="18">
        <v>0</v>
      </c>
      <c r="G51" s="18">
        <v>0</v>
      </c>
      <c r="H51" s="18">
        <v>0</v>
      </c>
      <c r="I51" s="18">
        <f t="shared" si="19"/>
        <v>0</v>
      </c>
      <c r="J51" s="18">
        <f t="shared" si="20"/>
        <v>238320.26</v>
      </c>
      <c r="K51" s="39">
        <f t="shared" si="21"/>
        <v>1</v>
      </c>
      <c r="L51" s="39">
        <f t="shared" si="22"/>
        <v>-1</v>
      </c>
      <c r="M51" s="39">
        <f t="shared" si="23"/>
        <v>-1</v>
      </c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2:25" s="17" customFormat="1" ht="12" customHeight="1" x14ac:dyDescent="0.2">
      <c r="B52" s="50" t="s">
        <v>350</v>
      </c>
      <c r="C52" s="17" t="s">
        <v>351</v>
      </c>
      <c r="D52" s="18">
        <v>146094</v>
      </c>
      <c r="E52" s="18">
        <v>146094</v>
      </c>
      <c r="F52" s="18">
        <v>0</v>
      </c>
      <c r="G52" s="18">
        <v>0</v>
      </c>
      <c r="H52" s="18">
        <v>0</v>
      </c>
      <c r="I52" s="18">
        <f t="shared" si="19"/>
        <v>0</v>
      </c>
      <c r="J52" s="18">
        <f t="shared" si="20"/>
        <v>146094</v>
      </c>
      <c r="K52" s="39">
        <f t="shared" si="21"/>
        <v>1</v>
      </c>
      <c r="L52" s="39">
        <f t="shared" si="22"/>
        <v>-1</v>
      </c>
      <c r="M52" s="39">
        <f t="shared" si="23"/>
        <v>-1</v>
      </c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2:25" s="17" customFormat="1" ht="12" customHeight="1" x14ac:dyDescent="0.2">
      <c r="B53" s="50" t="s">
        <v>336</v>
      </c>
      <c r="C53" s="17" t="s">
        <v>337</v>
      </c>
      <c r="D53" s="18">
        <v>8158637.9799999995</v>
      </c>
      <c r="E53" s="18">
        <v>8158637.9799999995</v>
      </c>
      <c r="F53" s="18">
        <v>0</v>
      </c>
      <c r="G53" s="18">
        <v>0</v>
      </c>
      <c r="H53" s="18">
        <v>0</v>
      </c>
      <c r="I53" s="18">
        <f t="shared" si="19"/>
        <v>0</v>
      </c>
      <c r="J53" s="18">
        <f t="shared" si="20"/>
        <v>8158637.9799999995</v>
      </c>
      <c r="K53" s="39">
        <f t="shared" si="21"/>
        <v>1</v>
      </c>
      <c r="L53" s="39">
        <f t="shared" si="22"/>
        <v>-1</v>
      </c>
      <c r="M53" s="39">
        <f t="shared" si="23"/>
        <v>-1</v>
      </c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2:25" s="17" customFormat="1" ht="12" customHeight="1" x14ac:dyDescent="0.2">
      <c r="B54" s="50" t="s">
        <v>81</v>
      </c>
      <c r="C54" s="17" t="s">
        <v>82</v>
      </c>
      <c r="D54" s="18">
        <v>808335</v>
      </c>
      <c r="E54" s="18">
        <v>808335</v>
      </c>
      <c r="F54" s="18">
        <v>0</v>
      </c>
      <c r="G54" s="18">
        <v>0</v>
      </c>
      <c r="H54" s="18">
        <v>0</v>
      </c>
      <c r="I54" s="18">
        <f t="shared" si="19"/>
        <v>0</v>
      </c>
      <c r="J54" s="18">
        <f t="shared" si="20"/>
        <v>808335</v>
      </c>
      <c r="K54" s="39">
        <f t="shared" si="21"/>
        <v>1</v>
      </c>
      <c r="L54" s="39">
        <f t="shared" si="22"/>
        <v>-1</v>
      </c>
      <c r="M54" s="39">
        <f t="shared" si="23"/>
        <v>-1</v>
      </c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2:25" s="17" customFormat="1" ht="12" customHeight="1" x14ac:dyDescent="0.2">
      <c r="B55" s="50" t="s">
        <v>263</v>
      </c>
      <c r="C55" s="17" t="s">
        <v>264</v>
      </c>
      <c r="D55" s="18">
        <v>79287</v>
      </c>
      <c r="E55" s="18">
        <v>79287</v>
      </c>
      <c r="F55" s="18">
        <v>0</v>
      </c>
      <c r="G55" s="18">
        <v>0</v>
      </c>
      <c r="H55" s="18">
        <v>0</v>
      </c>
      <c r="I55" s="18">
        <f t="shared" si="19"/>
        <v>0</v>
      </c>
      <c r="J55" s="18">
        <f t="shared" si="20"/>
        <v>79287</v>
      </c>
      <c r="K55" s="39">
        <f t="shared" si="21"/>
        <v>1</v>
      </c>
      <c r="L55" s="39">
        <f t="shared" si="22"/>
        <v>-1</v>
      </c>
      <c r="M55" s="39">
        <f t="shared" si="23"/>
        <v>-1</v>
      </c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</row>
    <row r="56" spans="2:25" s="17" customFormat="1" ht="12" customHeight="1" x14ac:dyDescent="0.2">
      <c r="B56" s="50" t="s">
        <v>85</v>
      </c>
      <c r="C56" s="17" t="s">
        <v>86</v>
      </c>
      <c r="D56" s="18">
        <v>28293.3</v>
      </c>
      <c r="E56" s="18">
        <v>28293.3</v>
      </c>
      <c r="F56" s="18">
        <v>0</v>
      </c>
      <c r="G56" s="18">
        <v>0</v>
      </c>
      <c r="H56" s="18">
        <v>0</v>
      </c>
      <c r="I56" s="18">
        <f t="shared" si="19"/>
        <v>0</v>
      </c>
      <c r="J56" s="18">
        <f t="shared" si="20"/>
        <v>28293.3</v>
      </c>
      <c r="K56" s="39">
        <f t="shared" si="21"/>
        <v>1</v>
      </c>
      <c r="L56" s="39">
        <f t="shared" si="22"/>
        <v>-1</v>
      </c>
      <c r="M56" s="39">
        <f t="shared" si="23"/>
        <v>-1</v>
      </c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2:25" s="17" customFormat="1" ht="12" customHeight="1" x14ac:dyDescent="0.2">
      <c r="B57" s="50" t="s">
        <v>27</v>
      </c>
      <c r="C57" s="17" t="s">
        <v>28</v>
      </c>
      <c r="D57" s="18">
        <v>54975112.550000004</v>
      </c>
      <c r="E57" s="18">
        <v>54975112.550000004</v>
      </c>
      <c r="F57" s="18">
        <v>0</v>
      </c>
      <c r="G57" s="18">
        <v>0</v>
      </c>
      <c r="H57" s="18">
        <v>0</v>
      </c>
      <c r="I57" s="18">
        <f t="shared" si="19"/>
        <v>0</v>
      </c>
      <c r="J57" s="18">
        <f t="shared" si="20"/>
        <v>54975112.550000004</v>
      </c>
      <c r="K57" s="39">
        <f t="shared" si="21"/>
        <v>1</v>
      </c>
      <c r="L57" s="39">
        <f t="shared" si="22"/>
        <v>-1</v>
      </c>
      <c r="M57" s="39">
        <f t="shared" si="23"/>
        <v>-1</v>
      </c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2:25" s="17" customFormat="1" ht="12" customHeight="1" x14ac:dyDescent="0.2">
      <c r="B58" s="50" t="s">
        <v>91</v>
      </c>
      <c r="C58" s="17" t="s">
        <v>92</v>
      </c>
      <c r="D58" s="18">
        <v>353885.5</v>
      </c>
      <c r="E58" s="18">
        <v>353885.5</v>
      </c>
      <c r="F58" s="18">
        <v>0</v>
      </c>
      <c r="G58" s="18">
        <v>0</v>
      </c>
      <c r="H58" s="18">
        <v>0</v>
      </c>
      <c r="I58" s="18">
        <f t="shared" si="19"/>
        <v>0</v>
      </c>
      <c r="J58" s="18">
        <f t="shared" si="20"/>
        <v>353885.5</v>
      </c>
      <c r="K58" s="39">
        <f t="shared" si="21"/>
        <v>1</v>
      </c>
      <c r="L58" s="39">
        <f t="shared" si="22"/>
        <v>-1</v>
      </c>
      <c r="M58" s="39">
        <f t="shared" si="23"/>
        <v>-1</v>
      </c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2:25" s="17" customFormat="1" ht="12" customHeight="1" x14ac:dyDescent="0.2">
      <c r="B59" s="50" t="s">
        <v>29</v>
      </c>
      <c r="C59" s="17" t="s">
        <v>30</v>
      </c>
      <c r="D59" s="18">
        <v>-29856987.289999999</v>
      </c>
      <c r="E59" s="18">
        <v>-29856987.289999999</v>
      </c>
      <c r="F59" s="18">
        <v>4578.75</v>
      </c>
      <c r="G59" s="18">
        <v>4578.75</v>
      </c>
      <c r="H59" s="18">
        <v>0</v>
      </c>
      <c r="I59" s="18">
        <f t="shared" si="19"/>
        <v>4578.75</v>
      </c>
      <c r="J59" s="18">
        <f t="shared" si="20"/>
        <v>-29861566.039999999</v>
      </c>
      <c r="K59" s="39">
        <f t="shared" si="21"/>
        <v>1.0001533560622016</v>
      </c>
      <c r="L59" s="39">
        <f t="shared" si="22"/>
        <v>-1.0001533560622016</v>
      </c>
      <c r="M59" s="39">
        <f t="shared" si="23"/>
        <v>-1.0018402727464202</v>
      </c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spans="2:25" s="17" customFormat="1" ht="12" customHeight="1" x14ac:dyDescent="0.2">
      <c r="B60" s="50" t="s">
        <v>384</v>
      </c>
      <c r="C60" s="17" t="s">
        <v>388</v>
      </c>
      <c r="D60" s="18">
        <v>575000</v>
      </c>
      <c r="E60" s="18">
        <v>575000</v>
      </c>
      <c r="F60" s="18">
        <v>0</v>
      </c>
      <c r="G60" s="18">
        <v>0</v>
      </c>
      <c r="H60" s="18">
        <v>0</v>
      </c>
      <c r="I60" s="18">
        <f t="shared" si="19"/>
        <v>0</v>
      </c>
      <c r="J60" s="18">
        <f t="shared" si="20"/>
        <v>575000</v>
      </c>
      <c r="K60" s="39">
        <f t="shared" si="21"/>
        <v>1</v>
      </c>
      <c r="L60" s="39">
        <f t="shared" si="22"/>
        <v>-1</v>
      </c>
      <c r="M60" s="39">
        <f t="shared" si="23"/>
        <v>-1</v>
      </c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</row>
    <row r="61" spans="2:25" s="17" customFormat="1" ht="12" customHeight="1" x14ac:dyDescent="0.2">
      <c r="B61" s="50" t="s">
        <v>409</v>
      </c>
      <c r="C61" s="17" t="s">
        <v>410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19"/>
        <v>0</v>
      </c>
      <c r="J61" s="18">
        <f t="shared" si="20"/>
        <v>0</v>
      </c>
      <c r="K61" s="39" t="str">
        <f t="shared" si="21"/>
        <v>NA</v>
      </c>
      <c r="L61" s="39" t="str">
        <f t="shared" si="22"/>
        <v>NA</v>
      </c>
      <c r="M61" s="39" t="str">
        <f t="shared" si="23"/>
        <v>NA</v>
      </c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</row>
    <row r="62" spans="2:25" s="17" customFormat="1" ht="12" customHeight="1" x14ac:dyDescent="0.2">
      <c r="B62" s="50" t="s">
        <v>31</v>
      </c>
      <c r="C62" s="17" t="s">
        <v>32</v>
      </c>
      <c r="D62" s="18">
        <v>75349021.129999995</v>
      </c>
      <c r="E62" s="18">
        <v>75315740.689999998</v>
      </c>
      <c r="F62" s="18">
        <v>132731.77999999997</v>
      </c>
      <c r="G62" s="18">
        <v>132731.77999999997</v>
      </c>
      <c r="H62" s="18">
        <v>0</v>
      </c>
      <c r="I62" s="18">
        <f t="shared" si="19"/>
        <v>132731.77999999997</v>
      </c>
      <c r="J62" s="18">
        <f t="shared" si="20"/>
        <v>75183008.909999996</v>
      </c>
      <c r="K62" s="39">
        <f t="shared" si="21"/>
        <v>0.99823766215688792</v>
      </c>
      <c r="L62" s="39">
        <f t="shared" si="22"/>
        <v>-0.99823766215688792</v>
      </c>
      <c r="M62" s="39">
        <f t="shared" si="23"/>
        <v>-0.97885194588265556</v>
      </c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</row>
    <row r="63" spans="2:25" s="17" customFormat="1" ht="12" customHeight="1" x14ac:dyDescent="0.2">
      <c r="B63" s="50" t="s">
        <v>33</v>
      </c>
      <c r="C63" s="17" t="s">
        <v>34</v>
      </c>
      <c r="D63" s="18">
        <v>90247298.01000005</v>
      </c>
      <c r="E63" s="18">
        <v>90211710.870000064</v>
      </c>
      <c r="F63" s="18">
        <v>138795.16999999998</v>
      </c>
      <c r="G63" s="18">
        <v>138795.16999999998</v>
      </c>
      <c r="H63" s="18">
        <v>0</v>
      </c>
      <c r="I63" s="18">
        <f t="shared" si="19"/>
        <v>138795.16999999998</v>
      </c>
      <c r="J63" s="18">
        <f t="shared" si="20"/>
        <v>90072915.700000063</v>
      </c>
      <c r="K63" s="39">
        <f t="shared" si="21"/>
        <v>0.99846145064026093</v>
      </c>
      <c r="L63" s="39">
        <f t="shared" si="22"/>
        <v>-0.99846145064026093</v>
      </c>
      <c r="M63" s="39">
        <f t="shared" si="23"/>
        <v>-0.9815374076831318</v>
      </c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</row>
    <row r="64" spans="2:25" s="17" customFormat="1" ht="12" customHeight="1" x14ac:dyDescent="0.2">
      <c r="B64" s="50" t="s">
        <v>35</v>
      </c>
      <c r="C64" s="17" t="s">
        <v>36</v>
      </c>
      <c r="D64" s="18">
        <v>40350</v>
      </c>
      <c r="E64" s="18">
        <v>40350</v>
      </c>
      <c r="F64" s="18">
        <v>0</v>
      </c>
      <c r="G64" s="18">
        <v>0</v>
      </c>
      <c r="H64" s="18">
        <v>0</v>
      </c>
      <c r="I64" s="18">
        <f t="shared" si="19"/>
        <v>0</v>
      </c>
      <c r="J64" s="18">
        <f t="shared" si="20"/>
        <v>40350</v>
      </c>
      <c r="K64" s="39">
        <f t="shared" si="21"/>
        <v>1</v>
      </c>
      <c r="L64" s="39">
        <f t="shared" si="22"/>
        <v>-1</v>
      </c>
      <c r="M64" s="39">
        <f t="shared" si="23"/>
        <v>-1</v>
      </c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</row>
    <row r="65" spans="2:25" s="17" customFormat="1" ht="12" customHeight="1" x14ac:dyDescent="0.2">
      <c r="B65" s="50" t="s">
        <v>37</v>
      </c>
      <c r="C65" s="17" t="s">
        <v>38</v>
      </c>
      <c r="D65" s="18">
        <v>9245000</v>
      </c>
      <c r="E65" s="18">
        <v>9245000</v>
      </c>
      <c r="F65" s="18">
        <v>752829.19000000006</v>
      </c>
      <c r="G65" s="18">
        <v>752829.19000000006</v>
      </c>
      <c r="H65" s="18">
        <v>0</v>
      </c>
      <c r="I65" s="18">
        <f t="shared" si="19"/>
        <v>752829.19000000006</v>
      </c>
      <c r="J65" s="18">
        <f t="shared" si="20"/>
        <v>8492170.8100000005</v>
      </c>
      <c r="K65" s="39">
        <f t="shared" si="21"/>
        <v>0.91856904380746351</v>
      </c>
      <c r="L65" s="39">
        <f t="shared" si="22"/>
        <v>-0.91856904380746351</v>
      </c>
      <c r="M65" s="39">
        <f t="shared" si="23"/>
        <v>-2.2828525689561799E-2</v>
      </c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</row>
    <row r="66" spans="2:25" s="17" customFormat="1" ht="12" customHeight="1" x14ac:dyDescent="0.2">
      <c r="B66" s="50" t="s">
        <v>439</v>
      </c>
      <c r="C66" s="17" t="s">
        <v>440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19"/>
        <v>0</v>
      </c>
      <c r="J66" s="18">
        <f t="shared" si="20"/>
        <v>0</v>
      </c>
      <c r="K66" s="39" t="str">
        <f t="shared" si="21"/>
        <v>NA</v>
      </c>
      <c r="L66" s="39" t="str">
        <f t="shared" si="22"/>
        <v>NA</v>
      </c>
      <c r="M66" s="39" t="str">
        <f t="shared" si="23"/>
        <v>NA</v>
      </c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</row>
    <row r="67" spans="2:25" s="17" customFormat="1" ht="12" customHeight="1" x14ac:dyDescent="0.2">
      <c r="B67" s="50" t="s">
        <v>318</v>
      </c>
      <c r="C67" s="17" t="s">
        <v>319</v>
      </c>
      <c r="D67" s="18">
        <v>62000</v>
      </c>
      <c r="E67" s="18">
        <v>62000</v>
      </c>
      <c r="F67" s="18">
        <v>0</v>
      </c>
      <c r="G67" s="18">
        <v>0</v>
      </c>
      <c r="H67" s="18">
        <v>0</v>
      </c>
      <c r="I67" s="18">
        <f t="shared" si="19"/>
        <v>0</v>
      </c>
      <c r="J67" s="18">
        <f t="shared" si="20"/>
        <v>62000</v>
      </c>
      <c r="K67" s="39">
        <f t="shared" si="21"/>
        <v>1</v>
      </c>
      <c r="L67" s="39">
        <f t="shared" si="22"/>
        <v>-1</v>
      </c>
      <c r="M67" s="39">
        <f t="shared" si="23"/>
        <v>-1</v>
      </c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</row>
    <row r="68" spans="2:25" s="17" customFormat="1" ht="12" customHeight="1" x14ac:dyDescent="0.2">
      <c r="B68" s="50" t="s">
        <v>441</v>
      </c>
      <c r="C68" s="17" t="s">
        <v>442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19"/>
        <v>0</v>
      </c>
      <c r="J68" s="18">
        <f t="shared" si="20"/>
        <v>0</v>
      </c>
      <c r="K68" s="39" t="str">
        <f t="shared" si="21"/>
        <v>NA</v>
      </c>
      <c r="L68" s="39" t="str">
        <f t="shared" si="22"/>
        <v>NA</v>
      </c>
      <c r="M68" s="39" t="str">
        <f t="shared" si="23"/>
        <v>NA</v>
      </c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  <row r="69" spans="2:25" s="17" customFormat="1" ht="12" customHeight="1" x14ac:dyDescent="0.2">
      <c r="B69" s="50" t="s">
        <v>39</v>
      </c>
      <c r="C69" s="17" t="s">
        <v>40</v>
      </c>
      <c r="D69" s="18">
        <v>18158048.68999999</v>
      </c>
      <c r="E69" s="18">
        <v>18169706.339999985</v>
      </c>
      <c r="F69" s="18">
        <v>42016.740000000005</v>
      </c>
      <c r="G69" s="18">
        <v>42016.740000000005</v>
      </c>
      <c r="H69" s="18">
        <v>0</v>
      </c>
      <c r="I69" s="18">
        <f t="shared" si="19"/>
        <v>42016.740000000005</v>
      </c>
      <c r="J69" s="18">
        <f t="shared" si="20"/>
        <v>18127689.599999987</v>
      </c>
      <c r="K69" s="39">
        <f t="shared" si="21"/>
        <v>0.99768753885099948</v>
      </c>
      <c r="L69" s="39">
        <f t="shared" si="22"/>
        <v>-0.99768753885099948</v>
      </c>
      <c r="M69" s="39">
        <f t="shared" si="23"/>
        <v>-0.97225046621199274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</row>
    <row r="70" spans="2:25" s="17" customFormat="1" ht="12" customHeight="1" x14ac:dyDescent="0.2">
      <c r="B70" s="50" t="s">
        <v>41</v>
      </c>
      <c r="C70" s="17" t="s">
        <v>42</v>
      </c>
      <c r="D70" s="18">
        <v>16582107.199999999</v>
      </c>
      <c r="E70" s="18">
        <v>13441914.02</v>
      </c>
      <c r="F70" s="18">
        <v>431307.35</v>
      </c>
      <c r="G70" s="18">
        <v>431307.35</v>
      </c>
      <c r="H70" s="18">
        <v>36240.75</v>
      </c>
      <c r="I70" s="18">
        <f t="shared" si="19"/>
        <v>467548.1</v>
      </c>
      <c r="J70" s="18">
        <f t="shared" si="20"/>
        <v>12974365.92</v>
      </c>
      <c r="K70" s="39">
        <f t="shared" si="21"/>
        <v>0.96521714844297157</v>
      </c>
      <c r="L70" s="39">
        <f t="shared" si="22"/>
        <v>-0.96791324886037322</v>
      </c>
      <c r="M70" s="39">
        <f t="shared" si="23"/>
        <v>-0.61495898632447887</v>
      </c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</row>
    <row r="71" spans="2:25" s="17" customFormat="1" ht="12" customHeight="1" x14ac:dyDescent="0.2">
      <c r="B71" s="50" t="s">
        <v>265</v>
      </c>
      <c r="C71" s="17" t="s">
        <v>266</v>
      </c>
      <c r="D71" s="18">
        <v>1994071.89</v>
      </c>
      <c r="E71" s="18">
        <v>1994071.89</v>
      </c>
      <c r="F71" s="18">
        <v>0</v>
      </c>
      <c r="G71" s="18">
        <v>0</v>
      </c>
      <c r="H71" s="18">
        <v>0</v>
      </c>
      <c r="I71" s="18">
        <f t="shared" si="19"/>
        <v>0</v>
      </c>
      <c r="J71" s="18">
        <f t="shared" si="20"/>
        <v>1994071.89</v>
      </c>
      <c r="K71" s="39">
        <f t="shared" si="21"/>
        <v>1</v>
      </c>
      <c r="L71" s="39">
        <f t="shared" si="22"/>
        <v>-1</v>
      </c>
      <c r="M71" s="39">
        <f t="shared" si="23"/>
        <v>-1</v>
      </c>
      <c r="O71" s="65"/>
      <c r="P71" s="65"/>
      <c r="Q71" s="65"/>
      <c r="R71" s="68"/>
      <c r="S71" s="68"/>
      <c r="T71" s="68"/>
      <c r="U71" s="68"/>
      <c r="V71" s="68"/>
      <c r="W71" s="65"/>
      <c r="X71" s="65"/>
      <c r="Y71" s="65"/>
    </row>
    <row r="72" spans="2:25" s="17" customFormat="1" ht="12" customHeight="1" x14ac:dyDescent="0.2">
      <c r="B72" s="50" t="s">
        <v>316</v>
      </c>
      <c r="C72" s="17" t="s">
        <v>317</v>
      </c>
      <c r="D72" s="18">
        <v>35000</v>
      </c>
      <c r="E72" s="18">
        <v>35000</v>
      </c>
      <c r="F72" s="18">
        <v>0</v>
      </c>
      <c r="G72" s="18">
        <v>0</v>
      </c>
      <c r="H72" s="18">
        <v>0</v>
      </c>
      <c r="I72" s="18">
        <f t="shared" si="19"/>
        <v>0</v>
      </c>
      <c r="J72" s="18">
        <f t="shared" si="20"/>
        <v>35000</v>
      </c>
      <c r="K72" s="39">
        <f t="shared" si="21"/>
        <v>1</v>
      </c>
      <c r="L72" s="39">
        <f t="shared" si="22"/>
        <v>-1</v>
      </c>
      <c r="M72" s="39">
        <f t="shared" si="23"/>
        <v>-1</v>
      </c>
      <c r="O72" s="65"/>
      <c r="P72" s="65"/>
      <c r="Q72" s="65"/>
      <c r="R72" s="68"/>
      <c r="S72" s="68"/>
      <c r="T72" s="68"/>
      <c r="U72" s="68"/>
      <c r="V72" s="68"/>
      <c r="W72" s="65"/>
      <c r="X72" s="65"/>
      <c r="Y72" s="65"/>
    </row>
    <row r="73" spans="2:25" s="17" customFormat="1" ht="12" customHeight="1" x14ac:dyDescent="0.2">
      <c r="B73" s="50" t="s">
        <v>180</v>
      </c>
      <c r="C73" s="17" t="s">
        <v>181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19"/>
        <v>0</v>
      </c>
      <c r="J73" s="18">
        <f t="shared" si="20"/>
        <v>0</v>
      </c>
      <c r="K73" s="39" t="str">
        <f t="shared" si="21"/>
        <v>NA</v>
      </c>
      <c r="L73" s="39" t="str">
        <f t="shared" si="22"/>
        <v>NA</v>
      </c>
      <c r="M73" s="39" t="str">
        <f t="shared" si="23"/>
        <v>NA</v>
      </c>
      <c r="O73" s="65"/>
      <c r="P73" s="65"/>
      <c r="Q73" s="65"/>
      <c r="R73" s="68"/>
      <c r="S73" s="68"/>
      <c r="T73" s="68"/>
      <c r="U73" s="68"/>
      <c r="V73" s="68"/>
      <c r="W73" s="65"/>
      <c r="X73" s="65"/>
      <c r="Y73" s="65"/>
    </row>
    <row r="74" spans="2:25" s="17" customFormat="1" x14ac:dyDescent="0.2">
      <c r="B74" s="50" t="s">
        <v>43</v>
      </c>
      <c r="C74" s="17" t="s">
        <v>44</v>
      </c>
      <c r="D74" s="18">
        <v>170000</v>
      </c>
      <c r="E74" s="18">
        <v>170000</v>
      </c>
      <c r="F74" s="18">
        <v>0</v>
      </c>
      <c r="G74" s="18">
        <v>0</v>
      </c>
      <c r="H74" s="18">
        <v>0</v>
      </c>
      <c r="I74" s="18">
        <f t="shared" si="19"/>
        <v>0</v>
      </c>
      <c r="J74" s="18">
        <f t="shared" si="20"/>
        <v>170000</v>
      </c>
      <c r="K74" s="39">
        <f t="shared" si="21"/>
        <v>1</v>
      </c>
      <c r="L74" s="39">
        <f t="shared" si="22"/>
        <v>-1</v>
      </c>
      <c r="M74" s="39">
        <f t="shared" si="23"/>
        <v>-1</v>
      </c>
      <c r="O74" s="65"/>
      <c r="P74" s="65"/>
      <c r="Q74" s="65"/>
      <c r="R74" s="68"/>
      <c r="S74" s="68"/>
      <c r="T74" s="68"/>
      <c r="U74" s="68"/>
      <c r="V74" s="68"/>
      <c r="W74" s="65"/>
      <c r="X74" s="65"/>
      <c r="Y74" s="65"/>
    </row>
    <row r="75" spans="2:25" s="17" customFormat="1" x14ac:dyDescent="0.2">
      <c r="B75" s="50" t="s">
        <v>93</v>
      </c>
      <c r="C75" s="17" t="s">
        <v>94</v>
      </c>
      <c r="D75" s="18">
        <v>30000</v>
      </c>
      <c r="E75" s="18">
        <v>39021</v>
      </c>
      <c r="F75" s="18">
        <v>0</v>
      </c>
      <c r="G75" s="18">
        <v>0</v>
      </c>
      <c r="H75" s="18">
        <v>0</v>
      </c>
      <c r="I75" s="18">
        <f t="shared" si="19"/>
        <v>0</v>
      </c>
      <c r="J75" s="18">
        <f t="shared" si="20"/>
        <v>39021</v>
      </c>
      <c r="K75" s="39">
        <f t="shared" si="21"/>
        <v>1</v>
      </c>
      <c r="L75" s="39">
        <f t="shared" si="22"/>
        <v>-1</v>
      </c>
      <c r="M75" s="39">
        <f t="shared" si="23"/>
        <v>-1</v>
      </c>
      <c r="O75" s="65"/>
      <c r="P75" s="65"/>
      <c r="Q75" s="65"/>
      <c r="R75" s="68"/>
      <c r="S75" s="68"/>
      <c r="T75" s="68"/>
      <c r="U75" s="68"/>
      <c r="V75" s="68"/>
      <c r="W75" s="65"/>
      <c r="X75" s="65"/>
      <c r="Y75" s="65"/>
    </row>
    <row r="76" spans="2:25" s="17" customFormat="1" x14ac:dyDescent="0.2">
      <c r="B76" s="50" t="s">
        <v>267</v>
      </c>
      <c r="C76" s="17" t="s">
        <v>268</v>
      </c>
      <c r="D76" s="18">
        <v>99993</v>
      </c>
      <c r="E76" s="18">
        <v>99993</v>
      </c>
      <c r="F76" s="18">
        <v>0</v>
      </c>
      <c r="G76" s="18">
        <v>0</v>
      </c>
      <c r="H76" s="18">
        <v>0</v>
      </c>
      <c r="I76" s="18">
        <f t="shared" si="19"/>
        <v>0</v>
      </c>
      <c r="J76" s="18">
        <f t="shared" si="20"/>
        <v>99993</v>
      </c>
      <c r="K76" s="39">
        <f t="shared" si="21"/>
        <v>1</v>
      </c>
      <c r="L76" s="39">
        <f t="shared" si="22"/>
        <v>-1</v>
      </c>
      <c r="M76" s="39">
        <f t="shared" si="23"/>
        <v>-1</v>
      </c>
      <c r="O76" s="65"/>
      <c r="P76" s="65"/>
      <c r="Q76" s="65"/>
      <c r="R76" s="68"/>
      <c r="S76" s="68"/>
      <c r="T76" s="68"/>
      <c r="U76" s="68"/>
      <c r="V76" s="68"/>
      <c r="W76" s="65"/>
      <c r="X76" s="65"/>
      <c r="Y76" s="65"/>
    </row>
    <row r="77" spans="2:25" s="17" customFormat="1" x14ac:dyDescent="0.2">
      <c r="B77" s="50" t="s">
        <v>45</v>
      </c>
      <c r="C77" s="17" t="s">
        <v>46</v>
      </c>
      <c r="D77" s="18">
        <v>43340</v>
      </c>
      <c r="E77" s="18">
        <v>43804</v>
      </c>
      <c r="F77" s="18">
        <v>0</v>
      </c>
      <c r="G77" s="18">
        <v>0</v>
      </c>
      <c r="H77" s="18">
        <v>0</v>
      </c>
      <c r="I77" s="18">
        <f t="shared" si="19"/>
        <v>0</v>
      </c>
      <c r="J77" s="18">
        <f t="shared" si="20"/>
        <v>43804</v>
      </c>
      <c r="K77" s="39">
        <f t="shared" si="21"/>
        <v>1</v>
      </c>
      <c r="L77" s="39">
        <f t="shared" si="22"/>
        <v>-1</v>
      </c>
      <c r="M77" s="39">
        <f t="shared" si="23"/>
        <v>-1</v>
      </c>
      <c r="O77" s="65"/>
      <c r="P77" s="65"/>
      <c r="Q77" s="65"/>
      <c r="R77" s="68"/>
      <c r="S77" s="68"/>
      <c r="T77" s="68"/>
      <c r="U77" s="68"/>
      <c r="V77" s="68"/>
      <c r="W77" s="65"/>
      <c r="X77" s="65"/>
      <c r="Y77" s="65"/>
    </row>
    <row r="78" spans="2:25" s="17" customFormat="1" x14ac:dyDescent="0.2">
      <c r="B78" s="50" t="s">
        <v>47</v>
      </c>
      <c r="C78" s="17" t="s">
        <v>48</v>
      </c>
      <c r="D78" s="18">
        <v>436565.61</v>
      </c>
      <c r="E78" s="18">
        <v>1304547.03</v>
      </c>
      <c r="F78" s="18">
        <v>840641.5</v>
      </c>
      <c r="G78" s="18">
        <v>840641.5</v>
      </c>
      <c r="H78" s="18">
        <v>10124.459999999999</v>
      </c>
      <c r="I78" s="18">
        <f t="shared" si="19"/>
        <v>850765.96</v>
      </c>
      <c r="J78" s="18">
        <f t="shared" si="20"/>
        <v>453781.07000000007</v>
      </c>
      <c r="K78" s="39">
        <f t="shared" si="21"/>
        <v>0.34784569629505813</v>
      </c>
      <c r="L78" s="39">
        <f t="shared" si="22"/>
        <v>-0.35560659702701558</v>
      </c>
      <c r="M78" s="39">
        <f t="shared" si="23"/>
        <v>6.7327208356758135</v>
      </c>
      <c r="O78" s="65"/>
      <c r="P78" s="65"/>
      <c r="Q78" s="65"/>
      <c r="R78" s="68"/>
      <c r="S78" s="68"/>
      <c r="T78" s="68"/>
      <c r="U78" s="68"/>
      <c r="V78" s="68"/>
      <c r="W78" s="65"/>
      <c r="X78" s="65"/>
      <c r="Y78" s="65"/>
    </row>
    <row r="79" spans="2:25" s="17" customFormat="1" x14ac:dyDescent="0.2">
      <c r="B79" s="50" t="s">
        <v>49</v>
      </c>
      <c r="C79" s="17" t="s">
        <v>50</v>
      </c>
      <c r="D79" s="18">
        <v>910474.36</v>
      </c>
      <c r="E79" s="18">
        <v>909644.36</v>
      </c>
      <c r="F79" s="18">
        <v>6880.6799999999994</v>
      </c>
      <c r="G79" s="18">
        <v>6880.6799999999994</v>
      </c>
      <c r="H79" s="18">
        <v>0</v>
      </c>
      <c r="I79" s="18">
        <f t="shared" si="19"/>
        <v>6880.6799999999994</v>
      </c>
      <c r="J79" s="18">
        <f t="shared" si="20"/>
        <v>902763.67999999993</v>
      </c>
      <c r="K79" s="39">
        <f t="shared" si="21"/>
        <v>0.9924358570199896</v>
      </c>
      <c r="L79" s="39">
        <f t="shared" si="22"/>
        <v>-0.9924358570199896</v>
      </c>
      <c r="M79" s="39">
        <f t="shared" si="23"/>
        <v>-0.90923028423987595</v>
      </c>
      <c r="O79" s="65"/>
      <c r="P79" s="65"/>
      <c r="Q79" s="65"/>
      <c r="R79" s="68"/>
      <c r="S79" s="68"/>
      <c r="T79" s="68"/>
      <c r="U79" s="68"/>
      <c r="V79" s="68"/>
      <c r="W79" s="65"/>
      <c r="X79" s="65"/>
      <c r="Y79" s="65"/>
    </row>
    <row r="80" spans="2:25" s="17" customFormat="1" x14ac:dyDescent="0.2">
      <c r="B80" s="50" t="s">
        <v>269</v>
      </c>
      <c r="C80" s="17" t="s">
        <v>270</v>
      </c>
      <c r="D80" s="18">
        <v>46826935.939999998</v>
      </c>
      <c r="E80" s="18">
        <v>46826935.939999998</v>
      </c>
      <c r="F80" s="18">
        <v>4963708.540000001</v>
      </c>
      <c r="G80" s="18">
        <v>4963708.540000001</v>
      </c>
      <c r="H80" s="18">
        <v>0</v>
      </c>
      <c r="I80" s="18">
        <f t="shared" si="19"/>
        <v>4963708.540000001</v>
      </c>
      <c r="J80" s="18">
        <f t="shared" si="20"/>
        <v>41863227.399999999</v>
      </c>
      <c r="K80" s="39">
        <f t="shared" si="21"/>
        <v>0.89399886111788163</v>
      </c>
      <c r="L80" s="39">
        <f t="shared" si="22"/>
        <v>-0.89399886111788163</v>
      </c>
      <c r="M80" s="39">
        <f t="shared" si="23"/>
        <v>0.27201366658542064</v>
      </c>
      <c r="O80" s="65"/>
      <c r="P80" s="65"/>
      <c r="Q80" s="65"/>
      <c r="R80" s="68"/>
      <c r="S80" s="68"/>
      <c r="T80" s="68"/>
      <c r="U80" s="68"/>
      <c r="V80" s="68"/>
      <c r="W80" s="65"/>
      <c r="X80" s="65"/>
      <c r="Y80" s="65"/>
    </row>
    <row r="81" spans="1:25" s="17" customFormat="1" x14ac:dyDescent="0.2">
      <c r="B81" s="50" t="s">
        <v>51</v>
      </c>
      <c r="C81" s="17" t="s">
        <v>52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19"/>
        <v>0</v>
      </c>
      <c r="J81" s="18">
        <f t="shared" si="20"/>
        <v>0</v>
      </c>
      <c r="K81" s="39" t="str">
        <f t="shared" si="21"/>
        <v>NA</v>
      </c>
      <c r="L81" s="39" t="str">
        <f t="shared" si="22"/>
        <v>NA</v>
      </c>
      <c r="M81" s="39" t="str">
        <f t="shared" si="23"/>
        <v>NA</v>
      </c>
      <c r="O81" s="65"/>
      <c r="P81" s="65"/>
      <c r="Q81" s="65"/>
      <c r="R81" s="68"/>
      <c r="S81" s="68"/>
      <c r="T81" s="68"/>
      <c r="U81" s="68"/>
      <c r="V81" s="68"/>
      <c r="W81" s="65"/>
      <c r="X81" s="65"/>
      <c r="Y81" s="65"/>
    </row>
    <row r="82" spans="1:25" s="17" customFormat="1" x14ac:dyDescent="0.2">
      <c r="B82" s="50" t="s">
        <v>53</v>
      </c>
      <c r="C82" s="17" t="s">
        <v>54</v>
      </c>
      <c r="D82" s="18">
        <v>7234377.0300000003</v>
      </c>
      <c r="E82" s="18">
        <v>7142430.0699999994</v>
      </c>
      <c r="F82" s="18">
        <v>40987.260000000009</v>
      </c>
      <c r="G82" s="18">
        <v>40987.260000000009</v>
      </c>
      <c r="H82" s="18">
        <v>230345.45999999993</v>
      </c>
      <c r="I82" s="18">
        <f t="shared" si="19"/>
        <v>271332.71999999997</v>
      </c>
      <c r="J82" s="18">
        <f t="shared" si="20"/>
        <v>6871097.3499999996</v>
      </c>
      <c r="K82" s="39">
        <f t="shared" si="21"/>
        <v>0.9620111478389316</v>
      </c>
      <c r="L82" s="39">
        <f t="shared" si="22"/>
        <v>-0.99426144049037923</v>
      </c>
      <c r="M82" s="39">
        <f t="shared" si="23"/>
        <v>-0.93113728588455047</v>
      </c>
      <c r="O82" s="65"/>
      <c r="P82" s="65"/>
      <c r="Q82" s="65"/>
      <c r="R82" s="68"/>
      <c r="S82" s="68"/>
      <c r="T82" s="68"/>
      <c r="U82" s="68"/>
      <c r="V82" s="68"/>
      <c r="W82" s="65"/>
      <c r="X82" s="65"/>
      <c r="Y82" s="65"/>
    </row>
    <row r="83" spans="1:25" s="17" customFormat="1" x14ac:dyDescent="0.2">
      <c r="B83" s="50" t="s">
        <v>55</v>
      </c>
      <c r="C83" s="17" t="s">
        <v>56</v>
      </c>
      <c r="D83" s="18">
        <v>195615.55</v>
      </c>
      <c r="E83" s="18">
        <v>195694.13</v>
      </c>
      <c r="F83" s="18">
        <v>279.8</v>
      </c>
      <c r="G83" s="18">
        <v>279.8</v>
      </c>
      <c r="H83" s="18">
        <v>1705.5699999999997</v>
      </c>
      <c r="I83" s="18">
        <f t="shared" si="19"/>
        <v>1985.3699999999997</v>
      </c>
      <c r="J83" s="18">
        <f t="shared" si="20"/>
        <v>193708.76</v>
      </c>
      <c r="K83" s="39">
        <f t="shared" si="21"/>
        <v>0.98985472890781145</v>
      </c>
      <c r="L83" s="39">
        <f t="shared" si="22"/>
        <v>-0.99857021771680132</v>
      </c>
      <c r="M83" s="39">
        <f t="shared" si="23"/>
        <v>-0.98284261260161465</v>
      </c>
      <c r="O83" s="65"/>
      <c r="P83" s="65"/>
      <c r="Q83" s="65"/>
      <c r="R83" s="68"/>
      <c r="S83" s="68"/>
      <c r="T83" s="68"/>
      <c r="U83" s="68"/>
      <c r="V83" s="68"/>
      <c r="W83" s="65"/>
      <c r="X83" s="65"/>
      <c r="Y83" s="65"/>
    </row>
    <row r="84" spans="1:25" s="17" customFormat="1" x14ac:dyDescent="0.2">
      <c r="B84" s="50" t="s">
        <v>57</v>
      </c>
      <c r="C84" s="17" t="s">
        <v>58</v>
      </c>
      <c r="D84" s="18">
        <v>7655192.0700000003</v>
      </c>
      <c r="E84" s="18">
        <v>7568779.6800000006</v>
      </c>
      <c r="F84" s="18">
        <v>1742265.32</v>
      </c>
      <c r="G84" s="18">
        <v>1742265.32</v>
      </c>
      <c r="H84" s="18">
        <v>1159115.95</v>
      </c>
      <c r="I84" s="18">
        <f t="shared" si="19"/>
        <v>2901381.27</v>
      </c>
      <c r="J84" s="18">
        <f t="shared" si="20"/>
        <v>4667398.41</v>
      </c>
      <c r="K84" s="39">
        <f t="shared" si="21"/>
        <v>0.61666458892089193</v>
      </c>
      <c r="L84" s="39">
        <f t="shared" si="22"/>
        <v>-0.76980895287468587</v>
      </c>
      <c r="M84" s="39">
        <f t="shared" si="23"/>
        <v>1.7622925655037698</v>
      </c>
      <c r="O84" s="65"/>
      <c r="P84" s="65"/>
      <c r="Q84" s="65"/>
      <c r="R84" s="68"/>
      <c r="S84" s="68"/>
      <c r="T84" s="68"/>
      <c r="U84" s="68"/>
      <c r="V84" s="68"/>
      <c r="W84" s="65"/>
      <c r="X84" s="65"/>
      <c r="Y84" s="65"/>
    </row>
    <row r="85" spans="1:25" s="17" customFormat="1" x14ac:dyDescent="0.2">
      <c r="B85" s="50" t="s">
        <v>59</v>
      </c>
      <c r="C85" s="17" t="s">
        <v>60</v>
      </c>
      <c r="D85" s="18">
        <v>2303719.9999999995</v>
      </c>
      <c r="E85" s="18">
        <v>2352134.9999999995</v>
      </c>
      <c r="F85" s="18">
        <v>23483.5</v>
      </c>
      <c r="G85" s="18">
        <v>23483.5</v>
      </c>
      <c r="H85" s="18">
        <v>16127.839999999995</v>
      </c>
      <c r="I85" s="18">
        <f t="shared" si="19"/>
        <v>39611.339999999997</v>
      </c>
      <c r="J85" s="18">
        <f t="shared" si="20"/>
        <v>2312523.6599999997</v>
      </c>
      <c r="K85" s="39">
        <f t="shared" si="21"/>
        <v>0.98315941049302025</v>
      </c>
      <c r="L85" s="39">
        <f t="shared" si="22"/>
        <v>-0.99001609176344041</v>
      </c>
      <c r="M85" s="39">
        <f t="shared" si="23"/>
        <v>-0.88019310116128535</v>
      </c>
      <c r="O85" s="65"/>
      <c r="P85" s="65"/>
      <c r="Q85" s="65"/>
      <c r="R85" s="68"/>
      <c r="S85" s="68"/>
      <c r="T85" s="68"/>
      <c r="U85" s="68"/>
      <c r="V85" s="68"/>
      <c r="W85" s="65"/>
      <c r="X85" s="65"/>
      <c r="Y85" s="65"/>
    </row>
    <row r="86" spans="1:25" s="17" customFormat="1" x14ac:dyDescent="0.2">
      <c r="B86" s="50" t="s">
        <v>61</v>
      </c>
      <c r="C86" s="17" t="s">
        <v>62</v>
      </c>
      <c r="D86" s="18">
        <v>619082.92000000004</v>
      </c>
      <c r="E86" s="18">
        <v>620864.87</v>
      </c>
      <c r="F86" s="18">
        <v>12093.32</v>
      </c>
      <c r="G86" s="18">
        <v>12093.32</v>
      </c>
      <c r="H86" s="18">
        <v>-3325.1400000000003</v>
      </c>
      <c r="I86" s="18">
        <f t="shared" ref="I86:I127" si="24">SUM(G86:H86)</f>
        <v>8768.18</v>
      </c>
      <c r="J86" s="18">
        <f t="shared" ref="J86:J127" si="25">E86-I86</f>
        <v>612096.68999999994</v>
      </c>
      <c r="K86" s="39">
        <f t="shared" ref="K86:K127" si="26">IF(E86=0,"NA",J86/E86)</f>
        <v>0.98587747443336571</v>
      </c>
      <c r="L86" s="39">
        <f t="shared" ref="L86:L127" si="27">IF(E86=0,"NA",(  ( F86 - (E86/$L$6)) / (E86/$L$6)))</f>
        <v>-0.98052181628507995</v>
      </c>
      <c r="M86" s="39">
        <f t="shared" ref="M86:M127" si="28">IF(E86=0,"NA",(  ( G86 - ($M$6*(E86/12))) / ($M$6*(E86/12))))</f>
        <v>-0.76626179542095851</v>
      </c>
      <c r="O86" s="65"/>
      <c r="P86" s="65"/>
      <c r="Q86" s="65"/>
      <c r="R86" s="68"/>
      <c r="S86" s="68"/>
      <c r="T86" s="68"/>
      <c r="U86" s="68"/>
      <c r="V86" s="68"/>
      <c r="W86" s="65"/>
      <c r="X86" s="65"/>
      <c r="Y86" s="65"/>
    </row>
    <row r="87" spans="1:25" s="17" customFormat="1" x14ac:dyDescent="0.2">
      <c r="B87" s="50" t="s">
        <v>354</v>
      </c>
      <c r="C87" s="17" t="s">
        <v>355</v>
      </c>
      <c r="D87" s="18">
        <v>33650</v>
      </c>
      <c r="E87" s="18">
        <v>33650</v>
      </c>
      <c r="F87" s="18">
        <v>0</v>
      </c>
      <c r="G87" s="18">
        <v>0</v>
      </c>
      <c r="H87" s="18">
        <v>0</v>
      </c>
      <c r="I87" s="18">
        <f t="shared" si="24"/>
        <v>0</v>
      </c>
      <c r="J87" s="18">
        <f t="shared" si="25"/>
        <v>33650</v>
      </c>
      <c r="K87" s="39">
        <f t="shared" si="26"/>
        <v>1</v>
      </c>
      <c r="L87" s="39">
        <f t="shared" si="27"/>
        <v>-1</v>
      </c>
      <c r="M87" s="39">
        <f t="shared" si="28"/>
        <v>-1</v>
      </c>
      <c r="O87" s="65"/>
      <c r="P87" s="65"/>
      <c r="Q87" s="65"/>
      <c r="R87" s="68"/>
      <c r="S87" s="68"/>
      <c r="T87" s="68"/>
      <c r="U87" s="68"/>
      <c r="V87" s="68"/>
      <c r="W87" s="65"/>
      <c r="X87" s="65"/>
      <c r="Y87" s="65"/>
    </row>
    <row r="88" spans="1:25" s="17" customFormat="1" x14ac:dyDescent="0.2">
      <c r="B88" s="50" t="s">
        <v>63</v>
      </c>
      <c r="C88" s="17" t="s">
        <v>64</v>
      </c>
      <c r="D88" s="18">
        <v>7131545</v>
      </c>
      <c r="E88" s="18">
        <v>7131545</v>
      </c>
      <c r="F88" s="18">
        <v>-120.65</v>
      </c>
      <c r="G88" s="18">
        <v>-120.65</v>
      </c>
      <c r="H88" s="18">
        <v>0</v>
      </c>
      <c r="I88" s="18">
        <f t="shared" si="24"/>
        <v>-120.65</v>
      </c>
      <c r="J88" s="18">
        <f t="shared" si="25"/>
        <v>7131665.6500000004</v>
      </c>
      <c r="K88" s="39">
        <f t="shared" si="26"/>
        <v>1.0000169177927083</v>
      </c>
      <c r="L88" s="39">
        <f t="shared" si="27"/>
        <v>-1.0000169177927083</v>
      </c>
      <c r="M88" s="39">
        <f t="shared" si="28"/>
        <v>-1.0002030135124997</v>
      </c>
      <c r="O88" s="65"/>
      <c r="P88" s="65"/>
      <c r="Q88" s="65"/>
      <c r="R88" s="68"/>
      <c r="S88" s="68"/>
      <c r="T88" s="68"/>
      <c r="U88" s="68"/>
      <c r="V88" s="68"/>
      <c r="W88" s="65"/>
      <c r="X88" s="65"/>
      <c r="Y88" s="65"/>
    </row>
    <row r="89" spans="1:25" s="17" customFormat="1" x14ac:dyDescent="0.2">
      <c r="B89" s="50" t="s">
        <v>65</v>
      </c>
      <c r="C89" s="17" t="s">
        <v>66</v>
      </c>
      <c r="D89" s="18">
        <v>853634.28</v>
      </c>
      <c r="E89" s="18">
        <v>853634.28</v>
      </c>
      <c r="F89" s="18">
        <v>0</v>
      </c>
      <c r="G89" s="18">
        <v>0</v>
      </c>
      <c r="H89" s="18">
        <v>0</v>
      </c>
      <c r="I89" s="18">
        <f t="shared" si="24"/>
        <v>0</v>
      </c>
      <c r="J89" s="18">
        <f t="shared" si="25"/>
        <v>853634.28</v>
      </c>
      <c r="K89" s="39">
        <f t="shared" si="26"/>
        <v>1</v>
      </c>
      <c r="L89" s="39">
        <f t="shared" si="27"/>
        <v>-1</v>
      </c>
      <c r="M89" s="39">
        <f t="shared" si="28"/>
        <v>-1</v>
      </c>
      <c r="O89" s="65"/>
      <c r="P89" s="65"/>
      <c r="Q89" s="65"/>
      <c r="R89" s="68"/>
      <c r="S89" s="68"/>
      <c r="T89" s="68"/>
      <c r="U89" s="68"/>
      <c r="V89" s="68"/>
      <c r="W89" s="65"/>
      <c r="X89" s="65"/>
      <c r="Y89" s="65"/>
    </row>
    <row r="90" spans="1:25" s="17" customFormat="1" x14ac:dyDescent="0.2">
      <c r="B90" s="50" t="s">
        <v>67</v>
      </c>
      <c r="C90" s="17" t="s">
        <v>68</v>
      </c>
      <c r="D90" s="18">
        <v>2132517.92</v>
      </c>
      <c r="E90" s="18">
        <v>2131317.92</v>
      </c>
      <c r="F90" s="18">
        <v>0</v>
      </c>
      <c r="G90" s="18">
        <v>0</v>
      </c>
      <c r="H90" s="18">
        <v>0</v>
      </c>
      <c r="I90" s="18">
        <f t="shared" si="24"/>
        <v>0</v>
      </c>
      <c r="J90" s="18">
        <f t="shared" si="25"/>
        <v>2131317.92</v>
      </c>
      <c r="K90" s="39">
        <f t="shared" si="26"/>
        <v>1</v>
      </c>
      <c r="L90" s="39">
        <f t="shared" si="27"/>
        <v>-1</v>
      </c>
      <c r="M90" s="39">
        <f t="shared" si="28"/>
        <v>-1</v>
      </c>
      <c r="O90" s="65"/>
      <c r="P90" s="65"/>
      <c r="Q90" s="65"/>
      <c r="R90" s="68"/>
      <c r="S90" s="68"/>
      <c r="T90" s="68"/>
      <c r="U90" s="68"/>
      <c r="V90" s="68"/>
      <c r="W90" s="65"/>
      <c r="X90" s="65"/>
      <c r="Y90" s="65"/>
    </row>
    <row r="91" spans="1:25" s="17" customFormat="1" x14ac:dyDescent="0.2">
      <c r="B91" s="50" t="s">
        <v>69</v>
      </c>
      <c r="C91" s="17" t="s">
        <v>70</v>
      </c>
      <c r="D91" s="18">
        <v>42037</v>
      </c>
      <c r="E91" s="18">
        <v>82913</v>
      </c>
      <c r="F91" s="18">
        <v>0</v>
      </c>
      <c r="G91" s="18">
        <v>0</v>
      </c>
      <c r="H91" s="18">
        <v>0</v>
      </c>
      <c r="I91" s="18">
        <f t="shared" si="24"/>
        <v>0</v>
      </c>
      <c r="J91" s="18">
        <f t="shared" si="25"/>
        <v>82913</v>
      </c>
      <c r="K91" s="39">
        <f t="shared" si="26"/>
        <v>1</v>
      </c>
      <c r="L91" s="39">
        <f t="shared" si="27"/>
        <v>-1</v>
      </c>
      <c r="M91" s="39">
        <f t="shared" si="28"/>
        <v>-1</v>
      </c>
      <c r="O91" s="65"/>
      <c r="P91" s="65"/>
      <c r="Q91" s="65"/>
      <c r="R91" s="68"/>
      <c r="S91" s="68"/>
      <c r="T91" s="68"/>
      <c r="U91" s="68"/>
      <c r="V91" s="68"/>
      <c r="W91" s="65"/>
      <c r="X91" s="65"/>
      <c r="Y91" s="65"/>
    </row>
    <row r="92" spans="1:25" s="17" customFormat="1" x14ac:dyDescent="0.2">
      <c r="B92" s="50" t="s">
        <v>71</v>
      </c>
      <c r="C92" s="17" t="s">
        <v>72</v>
      </c>
      <c r="D92" s="18">
        <v>797973</v>
      </c>
      <c r="E92" s="18">
        <v>949023</v>
      </c>
      <c r="F92" s="18">
        <v>139</v>
      </c>
      <c r="G92" s="18">
        <v>139</v>
      </c>
      <c r="H92" s="18">
        <v>295</v>
      </c>
      <c r="I92" s="18">
        <f t="shared" si="24"/>
        <v>434</v>
      </c>
      <c r="J92" s="18">
        <f t="shared" si="25"/>
        <v>948589</v>
      </c>
      <c r="K92" s="39">
        <f t="shared" si="26"/>
        <v>0.99954268758502163</v>
      </c>
      <c r="L92" s="39">
        <f t="shared" si="27"/>
        <v>-0.99985353358137785</v>
      </c>
      <c r="M92" s="39">
        <f t="shared" si="28"/>
        <v>-0.99824240297653477</v>
      </c>
      <c r="O92" s="65"/>
      <c r="P92" s="65"/>
      <c r="Q92" s="65"/>
      <c r="R92" s="68"/>
      <c r="S92" s="68"/>
      <c r="T92" s="68"/>
      <c r="U92" s="68"/>
      <c r="V92" s="68"/>
      <c r="W92" s="65"/>
      <c r="X92" s="65"/>
      <c r="Y92" s="65"/>
    </row>
    <row r="93" spans="1:25" s="17" customFormat="1" x14ac:dyDescent="0.2">
      <c r="B93" s="50" t="s">
        <v>73</v>
      </c>
      <c r="C93" s="17" t="s">
        <v>74</v>
      </c>
      <c r="D93" s="18">
        <v>1000000</v>
      </c>
      <c r="E93" s="18">
        <v>1000000</v>
      </c>
      <c r="F93" s="18">
        <v>0</v>
      </c>
      <c r="G93" s="18">
        <v>0</v>
      </c>
      <c r="H93" s="18">
        <v>0</v>
      </c>
      <c r="I93" s="18">
        <f t="shared" si="24"/>
        <v>0</v>
      </c>
      <c r="J93" s="18">
        <f t="shared" si="25"/>
        <v>1000000</v>
      </c>
      <c r="K93" s="39">
        <f t="shared" si="26"/>
        <v>1</v>
      </c>
      <c r="L93" s="39">
        <f t="shared" si="27"/>
        <v>-1</v>
      </c>
      <c r="M93" s="39">
        <f t="shared" si="28"/>
        <v>-1</v>
      </c>
      <c r="O93" s="65"/>
      <c r="P93" s="65"/>
      <c r="Q93" s="65"/>
      <c r="R93" s="68"/>
      <c r="S93" s="68"/>
      <c r="T93" s="68"/>
      <c r="U93" s="68"/>
      <c r="V93" s="68"/>
      <c r="W93" s="65"/>
      <c r="X93" s="65"/>
      <c r="Y93" s="65"/>
    </row>
    <row r="94" spans="1:25" s="70" customFormat="1" x14ac:dyDescent="0.2">
      <c r="A94" s="48" t="s">
        <v>75</v>
      </c>
      <c r="B94" s="51"/>
      <c r="C94" s="48"/>
      <c r="D94" s="23">
        <v>765137222.45000017</v>
      </c>
      <c r="E94" s="23">
        <v>762703843.75000012</v>
      </c>
      <c r="F94" s="23">
        <v>9808420.7799999993</v>
      </c>
      <c r="G94" s="23">
        <v>9808420.7799999993</v>
      </c>
      <c r="H94" s="23">
        <v>1450629.8900000001</v>
      </c>
      <c r="I94" s="23">
        <f t="shared" si="24"/>
        <v>11259050.67</v>
      </c>
      <c r="J94" s="23">
        <f t="shared" si="25"/>
        <v>751444793.08000016</v>
      </c>
      <c r="K94" s="43">
        <f t="shared" si="26"/>
        <v>0.98523797832899018</v>
      </c>
      <c r="L94" s="43">
        <f t="shared" si="27"/>
        <v>-0.98713993529680577</v>
      </c>
      <c r="M94" s="43">
        <f t="shared" si="28"/>
        <v>-0.84567922356166836</v>
      </c>
      <c r="O94" s="71"/>
      <c r="P94" s="71"/>
      <c r="Q94" s="71"/>
      <c r="R94" s="72"/>
      <c r="S94" s="72"/>
      <c r="T94" s="72"/>
      <c r="U94" s="72"/>
      <c r="V94" s="72"/>
      <c r="W94" s="71"/>
      <c r="X94" s="71"/>
      <c r="Y94" s="71"/>
    </row>
    <row r="95" spans="1:25" s="17" customFormat="1" x14ac:dyDescent="0.2">
      <c r="A95" s="17" t="s">
        <v>76</v>
      </c>
      <c r="B95" s="50" t="s">
        <v>12</v>
      </c>
      <c r="C95" s="17" t="s">
        <v>13</v>
      </c>
      <c r="D95" s="18">
        <v>87057.26</v>
      </c>
      <c r="E95" s="18">
        <v>87057.26</v>
      </c>
      <c r="F95" s="18">
        <v>0</v>
      </c>
      <c r="G95" s="18">
        <v>0</v>
      </c>
      <c r="H95" s="18">
        <v>0</v>
      </c>
      <c r="I95" s="18">
        <f t="shared" si="24"/>
        <v>0</v>
      </c>
      <c r="J95" s="18">
        <f t="shared" si="25"/>
        <v>87057.26</v>
      </c>
      <c r="K95" s="39">
        <f t="shared" si="26"/>
        <v>1</v>
      </c>
      <c r="L95" s="39">
        <f t="shared" si="27"/>
        <v>-1</v>
      </c>
      <c r="M95" s="39">
        <f t="shared" si="28"/>
        <v>-1</v>
      </c>
      <c r="O95" s="65"/>
      <c r="P95" s="65"/>
      <c r="Q95" s="65"/>
      <c r="R95" s="68"/>
      <c r="S95" s="68"/>
      <c r="T95" s="68"/>
      <c r="U95" s="68"/>
      <c r="V95" s="68"/>
      <c r="W95" s="65"/>
      <c r="X95" s="65"/>
      <c r="Y95" s="65"/>
    </row>
    <row r="96" spans="1:25" s="17" customFormat="1" x14ac:dyDescent="0.2">
      <c r="B96" s="50" t="s">
        <v>16</v>
      </c>
      <c r="C96" s="17" t="s">
        <v>15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24"/>
        <v>0</v>
      </c>
      <c r="J96" s="18">
        <f t="shared" si="25"/>
        <v>0</v>
      </c>
      <c r="K96" s="39" t="str">
        <f t="shared" si="26"/>
        <v>NA</v>
      </c>
      <c r="L96" s="39" t="str">
        <f t="shared" si="27"/>
        <v>NA</v>
      </c>
      <c r="M96" s="39" t="str">
        <f t="shared" si="28"/>
        <v>NA</v>
      </c>
      <c r="O96" s="65"/>
      <c r="P96" s="65"/>
      <c r="Q96" s="65"/>
      <c r="R96" s="68"/>
      <c r="S96" s="68"/>
      <c r="T96" s="68"/>
      <c r="U96" s="68"/>
      <c r="V96" s="68"/>
      <c r="W96" s="65"/>
      <c r="X96" s="65"/>
      <c r="Y96" s="65"/>
    </row>
    <row r="97" spans="2:25" s="17" customFormat="1" x14ac:dyDescent="0.2">
      <c r="B97" s="50" t="s">
        <v>97</v>
      </c>
      <c r="C97" s="17" t="s">
        <v>98</v>
      </c>
      <c r="D97" s="18">
        <v>0</v>
      </c>
      <c r="E97" s="18">
        <v>0</v>
      </c>
      <c r="F97" s="18">
        <v>910</v>
      </c>
      <c r="G97" s="18">
        <v>910</v>
      </c>
      <c r="H97" s="18">
        <v>0</v>
      </c>
      <c r="I97" s="18">
        <f t="shared" si="24"/>
        <v>910</v>
      </c>
      <c r="J97" s="18">
        <f t="shared" si="25"/>
        <v>-910</v>
      </c>
      <c r="K97" s="39" t="str">
        <f t="shared" si="26"/>
        <v>NA</v>
      </c>
      <c r="L97" s="39" t="str">
        <f t="shared" si="27"/>
        <v>NA</v>
      </c>
      <c r="M97" s="39" t="str">
        <f t="shared" si="28"/>
        <v>NA</v>
      </c>
      <c r="O97" s="65"/>
      <c r="P97" s="65"/>
      <c r="Q97" s="65"/>
      <c r="R97" s="68"/>
      <c r="S97" s="68"/>
      <c r="T97" s="68"/>
      <c r="U97" s="68"/>
      <c r="V97" s="68"/>
      <c r="W97" s="65"/>
      <c r="X97" s="65"/>
      <c r="Y97" s="65"/>
    </row>
    <row r="98" spans="2:25" s="17" customFormat="1" x14ac:dyDescent="0.2">
      <c r="B98" s="50" t="s">
        <v>23</v>
      </c>
      <c r="C98" s="17" t="s">
        <v>24</v>
      </c>
      <c r="D98" s="18">
        <v>169883.19999999998</v>
      </c>
      <c r="E98" s="18">
        <v>169883.19999999998</v>
      </c>
      <c r="F98" s="18">
        <v>2850</v>
      </c>
      <c r="G98" s="18">
        <v>2850</v>
      </c>
      <c r="H98" s="18">
        <v>0</v>
      </c>
      <c r="I98" s="18">
        <f t="shared" si="24"/>
        <v>2850</v>
      </c>
      <c r="J98" s="18">
        <f t="shared" si="25"/>
        <v>167033.19999999998</v>
      </c>
      <c r="K98" s="39">
        <f t="shared" si="26"/>
        <v>0.98322376785932919</v>
      </c>
      <c r="L98" s="39">
        <f t="shared" si="27"/>
        <v>-0.98322376785932919</v>
      </c>
      <c r="M98" s="39">
        <f t="shared" si="28"/>
        <v>-0.79868521431195083</v>
      </c>
      <c r="O98" s="65"/>
      <c r="P98" s="65"/>
      <c r="Q98" s="65"/>
      <c r="R98" s="68"/>
      <c r="S98" s="68"/>
      <c r="T98" s="68"/>
      <c r="U98" s="68"/>
      <c r="V98" s="68"/>
      <c r="W98" s="65"/>
      <c r="X98" s="65"/>
      <c r="Y98" s="65"/>
    </row>
    <row r="99" spans="2:25" s="17" customFormat="1" x14ac:dyDescent="0.2">
      <c r="B99" s="50" t="s">
        <v>77</v>
      </c>
      <c r="C99" s="17" t="s">
        <v>78</v>
      </c>
      <c r="D99" s="18">
        <v>2039336</v>
      </c>
      <c r="E99" s="18">
        <v>2039336</v>
      </c>
      <c r="F99" s="18">
        <v>160287.27000000005</v>
      </c>
      <c r="G99" s="18">
        <v>160287.27000000005</v>
      </c>
      <c r="H99" s="18">
        <v>0</v>
      </c>
      <c r="I99" s="18">
        <f t="shared" si="24"/>
        <v>160287.27000000005</v>
      </c>
      <c r="J99" s="18">
        <f t="shared" si="25"/>
        <v>1879048.73</v>
      </c>
      <c r="K99" s="39">
        <f t="shared" si="26"/>
        <v>0.92140222601866484</v>
      </c>
      <c r="L99" s="39">
        <f t="shared" si="27"/>
        <v>-0.92140222601866484</v>
      </c>
      <c r="M99" s="39">
        <f t="shared" si="28"/>
        <v>-5.6826712223978448E-2</v>
      </c>
      <c r="O99" s="65"/>
      <c r="P99" s="65"/>
      <c r="Q99" s="65"/>
      <c r="R99" s="68"/>
      <c r="S99" s="68"/>
      <c r="T99" s="68"/>
      <c r="U99" s="68"/>
      <c r="V99" s="68"/>
      <c r="W99" s="65"/>
      <c r="X99" s="65"/>
      <c r="Y99" s="65"/>
    </row>
    <row r="100" spans="2:25" s="17" customFormat="1" x14ac:dyDescent="0.2">
      <c r="B100" s="50" t="s">
        <v>271</v>
      </c>
      <c r="C100" s="17" t="s">
        <v>272</v>
      </c>
      <c r="D100" s="18">
        <v>714952</v>
      </c>
      <c r="E100" s="18">
        <v>714952</v>
      </c>
      <c r="F100" s="18">
        <v>61843.64</v>
      </c>
      <c r="G100" s="18">
        <v>61843.64</v>
      </c>
      <c r="H100" s="18">
        <v>0</v>
      </c>
      <c r="I100" s="18">
        <f t="shared" si="24"/>
        <v>61843.64</v>
      </c>
      <c r="J100" s="18">
        <f t="shared" si="25"/>
        <v>653108.36</v>
      </c>
      <c r="K100" s="39">
        <f t="shared" si="26"/>
        <v>0.91349959158097327</v>
      </c>
      <c r="L100" s="39">
        <f t="shared" si="27"/>
        <v>-0.91349959158097327</v>
      </c>
      <c r="M100" s="39">
        <f t="shared" si="28"/>
        <v>3.8004901028320728E-2</v>
      </c>
      <c r="O100" s="65"/>
      <c r="P100" s="65"/>
      <c r="Q100" s="65"/>
      <c r="R100" s="68"/>
      <c r="S100" s="68"/>
      <c r="T100" s="68"/>
      <c r="U100" s="68"/>
      <c r="V100" s="68"/>
      <c r="W100" s="65"/>
      <c r="X100" s="65"/>
      <c r="Y100" s="65"/>
    </row>
    <row r="101" spans="2:25" s="17" customFormat="1" x14ac:dyDescent="0.2">
      <c r="B101" s="50" t="s">
        <v>79</v>
      </c>
      <c r="C101" s="17" t="s">
        <v>80</v>
      </c>
      <c r="D101" s="18">
        <v>4911504.3900000006</v>
      </c>
      <c r="E101" s="18">
        <v>4911504.3900000006</v>
      </c>
      <c r="F101" s="18">
        <v>8341.7199999999993</v>
      </c>
      <c r="G101" s="18">
        <v>8341.7199999999993</v>
      </c>
      <c r="H101" s="18">
        <v>0</v>
      </c>
      <c r="I101" s="18">
        <f t="shared" si="24"/>
        <v>8341.7199999999993</v>
      </c>
      <c r="J101" s="18">
        <f t="shared" si="25"/>
        <v>4903162.6700000009</v>
      </c>
      <c r="K101" s="39">
        <f t="shared" si="26"/>
        <v>0.9983015957357213</v>
      </c>
      <c r="L101" s="39">
        <f t="shared" si="27"/>
        <v>-0.9983015957357213</v>
      </c>
      <c r="M101" s="39">
        <f t="shared" si="28"/>
        <v>-0.97961914882865453</v>
      </c>
      <c r="O101" s="65"/>
      <c r="P101" s="65"/>
      <c r="Q101" s="65"/>
      <c r="R101" s="68"/>
      <c r="S101" s="68"/>
      <c r="T101" s="68"/>
      <c r="U101" s="68"/>
      <c r="V101" s="68"/>
      <c r="W101" s="65"/>
      <c r="X101" s="65"/>
      <c r="Y101" s="65"/>
    </row>
    <row r="102" spans="2:25" s="17" customFormat="1" x14ac:dyDescent="0.2">
      <c r="B102" s="50" t="s">
        <v>336</v>
      </c>
      <c r="C102" s="17" t="s">
        <v>337</v>
      </c>
      <c r="D102" s="18">
        <v>118977</v>
      </c>
      <c r="E102" s="18">
        <v>118977</v>
      </c>
      <c r="F102" s="18">
        <v>0</v>
      </c>
      <c r="G102" s="18">
        <v>0</v>
      </c>
      <c r="H102" s="18">
        <v>0</v>
      </c>
      <c r="I102" s="18">
        <f t="shared" si="24"/>
        <v>0</v>
      </c>
      <c r="J102" s="18">
        <f t="shared" si="25"/>
        <v>118977</v>
      </c>
      <c r="K102" s="39">
        <f t="shared" si="26"/>
        <v>1</v>
      </c>
      <c r="L102" s="39">
        <f t="shared" si="27"/>
        <v>-1</v>
      </c>
      <c r="M102" s="39">
        <f t="shared" si="28"/>
        <v>-1</v>
      </c>
      <c r="O102" s="65"/>
      <c r="P102" s="65"/>
      <c r="Q102" s="65"/>
      <c r="R102" s="68"/>
      <c r="S102" s="68"/>
      <c r="T102" s="68"/>
      <c r="U102" s="68"/>
      <c r="V102" s="68"/>
      <c r="W102" s="65"/>
      <c r="X102" s="65"/>
      <c r="Y102" s="65"/>
    </row>
    <row r="103" spans="2:25" s="17" customFormat="1" x14ac:dyDescent="0.2">
      <c r="B103" s="50" t="s">
        <v>81</v>
      </c>
      <c r="C103" s="17" t="s">
        <v>82</v>
      </c>
      <c r="D103" s="18">
        <v>1421076.54</v>
      </c>
      <c r="E103" s="18">
        <v>1421076.54</v>
      </c>
      <c r="F103" s="18">
        <v>0</v>
      </c>
      <c r="G103" s="18">
        <v>0</v>
      </c>
      <c r="H103" s="18">
        <v>0</v>
      </c>
      <c r="I103" s="18">
        <f t="shared" si="24"/>
        <v>0</v>
      </c>
      <c r="J103" s="18">
        <f t="shared" si="25"/>
        <v>1421076.54</v>
      </c>
      <c r="K103" s="39">
        <f t="shared" si="26"/>
        <v>1</v>
      </c>
      <c r="L103" s="39">
        <f t="shared" si="27"/>
        <v>-1</v>
      </c>
      <c r="M103" s="39">
        <f t="shared" si="28"/>
        <v>-1</v>
      </c>
      <c r="O103" s="65"/>
      <c r="P103" s="65"/>
      <c r="Q103" s="65"/>
      <c r="R103" s="68"/>
      <c r="S103" s="68"/>
      <c r="T103" s="68"/>
      <c r="U103" s="68"/>
      <c r="V103" s="68"/>
      <c r="W103" s="65"/>
      <c r="X103" s="65"/>
      <c r="Y103" s="65"/>
    </row>
    <row r="104" spans="2:25" s="17" customFormat="1" x14ac:dyDescent="0.2">
      <c r="B104" s="50" t="s">
        <v>263</v>
      </c>
      <c r="C104" s="17" t="s">
        <v>264</v>
      </c>
      <c r="D104" s="18">
        <v>8709649.1499999985</v>
      </c>
      <c r="E104" s="18">
        <v>8709649.1499999985</v>
      </c>
      <c r="F104" s="18">
        <v>0</v>
      </c>
      <c r="G104" s="18">
        <v>0</v>
      </c>
      <c r="H104" s="18">
        <v>0</v>
      </c>
      <c r="I104" s="18">
        <f t="shared" si="24"/>
        <v>0</v>
      </c>
      <c r="J104" s="18">
        <f t="shared" si="25"/>
        <v>8709649.1499999985</v>
      </c>
      <c r="K104" s="39">
        <f t="shared" si="26"/>
        <v>1</v>
      </c>
      <c r="L104" s="39">
        <f t="shared" si="27"/>
        <v>-1</v>
      </c>
      <c r="M104" s="39">
        <f t="shared" si="28"/>
        <v>-1</v>
      </c>
      <c r="O104" s="65"/>
      <c r="P104" s="65"/>
      <c r="Q104" s="65"/>
      <c r="R104" s="68"/>
      <c r="S104" s="68"/>
      <c r="T104" s="68"/>
      <c r="U104" s="68"/>
      <c r="V104" s="68"/>
      <c r="W104" s="65"/>
      <c r="X104" s="65"/>
      <c r="Y104" s="65"/>
    </row>
    <row r="105" spans="2:25" s="17" customFormat="1" x14ac:dyDescent="0.2">
      <c r="B105" s="50" t="s">
        <v>83</v>
      </c>
      <c r="C105" s="17" t="s">
        <v>84</v>
      </c>
      <c r="D105" s="18">
        <v>15145037.440000001</v>
      </c>
      <c r="E105" s="18">
        <v>15545469.160000002</v>
      </c>
      <c r="F105" s="18">
        <v>8821.43</v>
      </c>
      <c r="G105" s="18">
        <v>8821.43</v>
      </c>
      <c r="H105" s="18">
        <v>0</v>
      </c>
      <c r="I105" s="18">
        <f t="shared" si="24"/>
        <v>8821.43</v>
      </c>
      <c r="J105" s="18">
        <f t="shared" si="25"/>
        <v>15536647.730000002</v>
      </c>
      <c r="K105" s="39">
        <f t="shared" si="26"/>
        <v>0.99943254012412197</v>
      </c>
      <c r="L105" s="39">
        <f t="shared" si="27"/>
        <v>-0.99943254012412197</v>
      </c>
      <c r="M105" s="39">
        <f t="shared" si="28"/>
        <v>-0.99319048148946321</v>
      </c>
      <c r="O105" s="65"/>
      <c r="P105" s="65"/>
      <c r="Q105" s="65"/>
      <c r="R105" s="68"/>
      <c r="S105" s="68"/>
      <c r="T105" s="68"/>
      <c r="U105" s="68"/>
      <c r="V105" s="68"/>
      <c r="W105" s="65"/>
      <c r="X105" s="65"/>
      <c r="Y105" s="65"/>
    </row>
    <row r="106" spans="2:25" s="17" customFormat="1" x14ac:dyDescent="0.2">
      <c r="B106" s="50" t="s">
        <v>85</v>
      </c>
      <c r="C106" s="17" t="s">
        <v>86</v>
      </c>
      <c r="D106" s="18">
        <v>4385743</v>
      </c>
      <c r="E106" s="18">
        <v>4385743</v>
      </c>
      <c r="F106" s="18">
        <v>8466.77</v>
      </c>
      <c r="G106" s="18">
        <v>8466.77</v>
      </c>
      <c r="H106" s="18">
        <v>0</v>
      </c>
      <c r="I106" s="18">
        <f t="shared" si="24"/>
        <v>8466.77</v>
      </c>
      <c r="J106" s="18">
        <f t="shared" si="25"/>
        <v>4377276.2300000004</v>
      </c>
      <c r="K106" s="39">
        <f t="shared" si="26"/>
        <v>0.99806947876334762</v>
      </c>
      <c r="L106" s="39">
        <f t="shared" si="27"/>
        <v>-0.99806947876334762</v>
      </c>
      <c r="M106" s="39">
        <f t="shared" si="28"/>
        <v>-0.97683374516017007</v>
      </c>
      <c r="O106" s="65"/>
      <c r="P106" s="65"/>
      <c r="Q106" s="65"/>
      <c r="R106" s="68"/>
      <c r="S106" s="68"/>
      <c r="T106" s="68"/>
      <c r="U106" s="68"/>
      <c r="V106" s="68"/>
      <c r="W106" s="65"/>
      <c r="X106" s="65"/>
      <c r="Y106" s="65"/>
    </row>
    <row r="107" spans="2:25" s="17" customFormat="1" x14ac:dyDescent="0.2">
      <c r="B107" s="50" t="s">
        <v>87</v>
      </c>
      <c r="C107" s="17" t="s">
        <v>88</v>
      </c>
      <c r="D107" s="18">
        <v>3859985.97</v>
      </c>
      <c r="E107" s="18">
        <v>3859985.97</v>
      </c>
      <c r="F107" s="18">
        <v>21159.200000000001</v>
      </c>
      <c r="G107" s="18">
        <v>21159.200000000001</v>
      </c>
      <c r="H107" s="18">
        <v>0</v>
      </c>
      <c r="I107" s="18">
        <f t="shared" si="24"/>
        <v>21159.200000000001</v>
      </c>
      <c r="J107" s="18">
        <f t="shared" si="25"/>
        <v>3838826.77</v>
      </c>
      <c r="K107" s="39">
        <f t="shared" si="26"/>
        <v>0.99451832204457469</v>
      </c>
      <c r="L107" s="39">
        <f t="shared" si="27"/>
        <v>-0.99451832204457469</v>
      </c>
      <c r="M107" s="39">
        <f t="shared" si="28"/>
        <v>-0.93421986453489614</v>
      </c>
      <c r="O107" s="65"/>
      <c r="P107" s="65"/>
      <c r="Q107" s="65"/>
      <c r="R107" s="68"/>
      <c r="S107" s="68"/>
      <c r="T107" s="68"/>
      <c r="U107" s="68"/>
      <c r="V107" s="68"/>
      <c r="W107" s="65"/>
      <c r="X107" s="65"/>
      <c r="Y107" s="65"/>
    </row>
    <row r="108" spans="2:25" s="17" customFormat="1" x14ac:dyDescent="0.2">
      <c r="B108" s="50" t="s">
        <v>89</v>
      </c>
      <c r="C108" s="17" t="s">
        <v>90</v>
      </c>
      <c r="D108" s="18">
        <v>3137077.1399999997</v>
      </c>
      <c r="E108" s="18">
        <v>3137077.1399999997</v>
      </c>
      <c r="F108" s="18">
        <v>56084.38</v>
      </c>
      <c r="G108" s="18">
        <v>56084.38</v>
      </c>
      <c r="H108" s="18">
        <v>0</v>
      </c>
      <c r="I108" s="18">
        <f t="shared" si="24"/>
        <v>56084.38</v>
      </c>
      <c r="J108" s="18">
        <f t="shared" si="25"/>
        <v>3080992.76</v>
      </c>
      <c r="K108" s="39">
        <f t="shared" si="26"/>
        <v>0.9821220908836179</v>
      </c>
      <c r="L108" s="39">
        <f t="shared" si="27"/>
        <v>-0.9821220908836179</v>
      </c>
      <c r="M108" s="39">
        <f t="shared" si="28"/>
        <v>-0.7854650906034143</v>
      </c>
      <c r="O108" s="65"/>
      <c r="P108" s="65"/>
      <c r="Q108" s="65"/>
      <c r="R108" s="68"/>
      <c r="S108" s="68"/>
      <c r="T108" s="68"/>
      <c r="U108" s="68"/>
      <c r="V108" s="68"/>
      <c r="W108" s="65"/>
      <c r="X108" s="65"/>
      <c r="Y108" s="65"/>
    </row>
    <row r="109" spans="2:25" s="17" customFormat="1" x14ac:dyDescent="0.2">
      <c r="B109" s="50" t="s">
        <v>27</v>
      </c>
      <c r="C109" s="17" t="s">
        <v>28</v>
      </c>
      <c r="D109" s="18">
        <v>3406340.3</v>
      </c>
      <c r="E109" s="18">
        <v>3406340.3</v>
      </c>
      <c r="F109" s="18">
        <v>129329.12</v>
      </c>
      <c r="G109" s="18">
        <v>129329.12</v>
      </c>
      <c r="H109" s="18">
        <v>0</v>
      </c>
      <c r="I109" s="18">
        <f t="shared" si="24"/>
        <v>129329.12</v>
      </c>
      <c r="J109" s="18">
        <f t="shared" si="25"/>
        <v>3277011.1799999997</v>
      </c>
      <c r="K109" s="39">
        <f t="shared" si="26"/>
        <v>0.96203282449495719</v>
      </c>
      <c r="L109" s="39">
        <f t="shared" si="27"/>
        <v>-0.96203282449495719</v>
      </c>
      <c r="M109" s="39">
        <f t="shared" si="28"/>
        <v>-0.54439389393948689</v>
      </c>
      <c r="O109" s="65"/>
      <c r="P109" s="65"/>
      <c r="Q109" s="65"/>
      <c r="R109" s="68"/>
      <c r="S109" s="68"/>
      <c r="T109" s="68"/>
      <c r="U109" s="68"/>
      <c r="V109" s="68"/>
      <c r="W109" s="65"/>
      <c r="X109" s="65"/>
      <c r="Y109" s="65"/>
    </row>
    <row r="110" spans="2:25" s="17" customFormat="1" x14ac:dyDescent="0.2">
      <c r="B110" s="50" t="s">
        <v>91</v>
      </c>
      <c r="C110" s="17" t="s">
        <v>92</v>
      </c>
      <c r="D110" s="18">
        <v>7820469.3600000003</v>
      </c>
      <c r="E110" s="18">
        <v>7820469.3600000003</v>
      </c>
      <c r="F110" s="18">
        <v>76008.549999999988</v>
      </c>
      <c r="G110" s="18">
        <v>76008.549999999988</v>
      </c>
      <c r="H110" s="18">
        <v>0</v>
      </c>
      <c r="I110" s="18">
        <f t="shared" si="24"/>
        <v>76008.549999999988</v>
      </c>
      <c r="J110" s="18">
        <f t="shared" si="25"/>
        <v>7744460.8100000005</v>
      </c>
      <c r="K110" s="39">
        <f t="shared" si="26"/>
        <v>0.99028081992255257</v>
      </c>
      <c r="L110" s="39">
        <f t="shared" si="27"/>
        <v>-0.99028081992255257</v>
      </c>
      <c r="M110" s="39">
        <f t="shared" si="28"/>
        <v>-0.88336983907063082</v>
      </c>
      <c r="O110" s="65"/>
      <c r="P110" s="65"/>
      <c r="Q110" s="65"/>
      <c r="R110" s="68"/>
      <c r="S110" s="68"/>
      <c r="T110" s="68"/>
      <c r="U110" s="68"/>
      <c r="V110" s="68"/>
      <c r="W110" s="65"/>
      <c r="X110" s="65"/>
      <c r="Y110" s="65"/>
    </row>
    <row r="111" spans="2:25" s="17" customFormat="1" x14ac:dyDescent="0.2">
      <c r="B111" s="50" t="s">
        <v>29</v>
      </c>
      <c r="C111" s="17" t="s">
        <v>30</v>
      </c>
      <c r="D111" s="18">
        <v>767000</v>
      </c>
      <c r="E111" s="18">
        <v>767000</v>
      </c>
      <c r="F111" s="18">
        <v>9896.41</v>
      </c>
      <c r="G111" s="18">
        <v>9896.41</v>
      </c>
      <c r="H111" s="18">
        <v>0</v>
      </c>
      <c r="I111" s="18">
        <f t="shared" si="24"/>
        <v>9896.41</v>
      </c>
      <c r="J111" s="18">
        <f t="shared" si="25"/>
        <v>757103.59</v>
      </c>
      <c r="K111" s="39">
        <f t="shared" si="26"/>
        <v>0.98709724902216422</v>
      </c>
      <c r="L111" s="39">
        <f t="shared" si="27"/>
        <v>-0.98709724902216422</v>
      </c>
      <c r="M111" s="39">
        <f t="shared" si="28"/>
        <v>-0.84516698826597136</v>
      </c>
      <c r="O111" s="65"/>
      <c r="P111" s="65"/>
      <c r="Q111" s="65"/>
      <c r="R111" s="68"/>
      <c r="S111" s="68"/>
      <c r="T111" s="68"/>
      <c r="U111" s="68"/>
      <c r="V111" s="68"/>
      <c r="W111" s="65"/>
      <c r="X111" s="65"/>
      <c r="Y111" s="65"/>
    </row>
    <row r="112" spans="2:25" s="17" customFormat="1" x14ac:dyDescent="0.2">
      <c r="B112" s="50" t="s">
        <v>384</v>
      </c>
      <c r="C112" s="17" t="s">
        <v>388</v>
      </c>
      <c r="D112" s="18">
        <v>90000</v>
      </c>
      <c r="E112" s="18">
        <v>90000</v>
      </c>
      <c r="F112" s="18">
        <v>0</v>
      </c>
      <c r="G112" s="18">
        <v>0</v>
      </c>
      <c r="H112" s="18">
        <v>0</v>
      </c>
      <c r="I112" s="18">
        <f t="shared" si="24"/>
        <v>0</v>
      </c>
      <c r="J112" s="18">
        <f t="shared" si="25"/>
        <v>90000</v>
      </c>
      <c r="K112" s="39">
        <f t="shared" si="26"/>
        <v>1</v>
      </c>
      <c r="L112" s="39">
        <f t="shared" si="27"/>
        <v>-1</v>
      </c>
      <c r="M112" s="39">
        <f t="shared" si="28"/>
        <v>-1</v>
      </c>
      <c r="O112" s="65"/>
      <c r="P112" s="65"/>
      <c r="Q112" s="65"/>
      <c r="R112" s="68"/>
      <c r="S112" s="68"/>
      <c r="T112" s="68"/>
      <c r="U112" s="68"/>
      <c r="V112" s="68"/>
      <c r="W112" s="65"/>
      <c r="X112" s="65"/>
      <c r="Y112" s="65"/>
    </row>
    <row r="113" spans="2:25" s="17" customFormat="1" x14ac:dyDescent="0.2">
      <c r="B113" s="50" t="s">
        <v>31</v>
      </c>
      <c r="C113" s="17" t="s">
        <v>32</v>
      </c>
      <c r="D113" s="18">
        <v>7538501.7300000004</v>
      </c>
      <c r="E113" s="18">
        <v>7538501.7300000004</v>
      </c>
      <c r="F113" s="18">
        <v>70875</v>
      </c>
      <c r="G113" s="18">
        <v>70875</v>
      </c>
      <c r="H113" s="18">
        <v>0</v>
      </c>
      <c r="I113" s="18">
        <f t="shared" si="24"/>
        <v>70875</v>
      </c>
      <c r="J113" s="18">
        <f t="shared" si="25"/>
        <v>7467626.7300000004</v>
      </c>
      <c r="K113" s="39">
        <f t="shared" si="26"/>
        <v>0.99059826441135534</v>
      </c>
      <c r="L113" s="39">
        <f t="shared" si="27"/>
        <v>-0.99059826441135534</v>
      </c>
      <c r="M113" s="39">
        <f t="shared" si="28"/>
        <v>-0.88717917293626458</v>
      </c>
      <c r="O113" s="65"/>
      <c r="P113" s="65"/>
      <c r="Q113" s="65"/>
      <c r="R113" s="68"/>
      <c r="S113" s="68"/>
      <c r="T113" s="68"/>
      <c r="U113" s="68"/>
      <c r="V113" s="68"/>
      <c r="W113" s="65"/>
      <c r="X113" s="65"/>
      <c r="Y113" s="65"/>
    </row>
    <row r="114" spans="2:25" s="17" customFormat="1" x14ac:dyDescent="0.2">
      <c r="B114" s="50" t="s">
        <v>33</v>
      </c>
      <c r="C114" s="17" t="s">
        <v>34</v>
      </c>
      <c r="D114" s="18">
        <v>10530516.399999999</v>
      </c>
      <c r="E114" s="18">
        <v>10530516.399999999</v>
      </c>
      <c r="F114" s="18">
        <v>104289.29000000004</v>
      </c>
      <c r="G114" s="18">
        <v>104289.29000000004</v>
      </c>
      <c r="H114" s="18">
        <v>0</v>
      </c>
      <c r="I114" s="18">
        <f t="shared" si="24"/>
        <v>104289.29000000004</v>
      </c>
      <c r="J114" s="18">
        <f t="shared" si="25"/>
        <v>10426227.109999999</v>
      </c>
      <c r="K114" s="39">
        <f t="shared" si="26"/>
        <v>0.99009646953306119</v>
      </c>
      <c r="L114" s="39">
        <f t="shared" si="27"/>
        <v>-0.99009646953306119</v>
      </c>
      <c r="M114" s="39">
        <f t="shared" si="28"/>
        <v>-0.88115763439673289</v>
      </c>
      <c r="O114" s="65"/>
      <c r="P114" s="65"/>
      <c r="Q114" s="65"/>
      <c r="R114" s="68"/>
      <c r="S114" s="68"/>
      <c r="T114" s="68"/>
      <c r="U114" s="68"/>
      <c r="V114" s="68"/>
      <c r="W114" s="65"/>
      <c r="X114" s="65"/>
      <c r="Y114" s="65"/>
    </row>
    <row r="115" spans="2:25" s="17" customFormat="1" x14ac:dyDescent="0.2">
      <c r="B115" s="50" t="s">
        <v>35</v>
      </c>
      <c r="C115" s="17" t="s">
        <v>36</v>
      </c>
      <c r="D115" s="18">
        <v>6000</v>
      </c>
      <c r="E115" s="18">
        <v>6000</v>
      </c>
      <c r="F115" s="18">
        <v>0</v>
      </c>
      <c r="G115" s="18">
        <v>0</v>
      </c>
      <c r="H115" s="18">
        <v>0</v>
      </c>
      <c r="I115" s="18">
        <f t="shared" si="24"/>
        <v>0</v>
      </c>
      <c r="J115" s="18">
        <f t="shared" si="25"/>
        <v>6000</v>
      </c>
      <c r="K115" s="39">
        <f t="shared" si="26"/>
        <v>1</v>
      </c>
      <c r="L115" s="39">
        <f t="shared" si="27"/>
        <v>-1</v>
      </c>
      <c r="M115" s="39">
        <f t="shared" si="28"/>
        <v>-1</v>
      </c>
      <c r="O115" s="65"/>
      <c r="P115" s="65"/>
      <c r="Q115" s="65"/>
      <c r="R115" s="68"/>
      <c r="S115" s="68"/>
      <c r="T115" s="68"/>
      <c r="U115" s="68"/>
      <c r="V115" s="68"/>
      <c r="W115" s="65"/>
      <c r="X115" s="65"/>
      <c r="Y115" s="65"/>
    </row>
    <row r="116" spans="2:25" s="17" customFormat="1" x14ac:dyDescent="0.2">
      <c r="B116" s="50" t="s">
        <v>39</v>
      </c>
      <c r="C116" s="17" t="s">
        <v>40</v>
      </c>
      <c r="D116" s="18">
        <v>1447132.7799999993</v>
      </c>
      <c r="E116" s="18">
        <v>1458033.0599999994</v>
      </c>
      <c r="F116" s="18">
        <v>21772.690000000002</v>
      </c>
      <c r="G116" s="18">
        <v>21772.690000000002</v>
      </c>
      <c r="H116" s="18">
        <v>0</v>
      </c>
      <c r="I116" s="18">
        <f t="shared" si="24"/>
        <v>21772.690000000002</v>
      </c>
      <c r="J116" s="18">
        <f t="shared" si="25"/>
        <v>1436260.3699999994</v>
      </c>
      <c r="K116" s="39">
        <f t="shared" si="26"/>
        <v>0.98506708071489135</v>
      </c>
      <c r="L116" s="39">
        <f t="shared" si="27"/>
        <v>-0.98506708071489135</v>
      </c>
      <c r="M116" s="39">
        <f t="shared" si="28"/>
        <v>-0.82080496857869589</v>
      </c>
      <c r="O116" s="65"/>
      <c r="P116" s="65"/>
      <c r="Q116" s="65"/>
      <c r="R116" s="68"/>
      <c r="S116" s="68"/>
      <c r="T116" s="68"/>
      <c r="U116" s="68"/>
      <c r="V116" s="68"/>
      <c r="W116" s="65"/>
      <c r="X116" s="65"/>
      <c r="Y116" s="65"/>
    </row>
    <row r="117" spans="2:25" s="17" customFormat="1" x14ac:dyDescent="0.2">
      <c r="B117" s="50" t="s">
        <v>41</v>
      </c>
      <c r="C117" s="17" t="s">
        <v>42</v>
      </c>
      <c r="D117" s="18">
        <v>5088965</v>
      </c>
      <c r="E117" s="18">
        <v>5109776.76</v>
      </c>
      <c r="F117" s="18">
        <v>3202.15</v>
      </c>
      <c r="G117" s="18">
        <v>3202.15</v>
      </c>
      <c r="H117" s="18">
        <v>60480.85</v>
      </c>
      <c r="I117" s="18">
        <f t="shared" si="24"/>
        <v>63683</v>
      </c>
      <c r="J117" s="18">
        <f t="shared" si="25"/>
        <v>5046093.76</v>
      </c>
      <c r="K117" s="39">
        <f t="shared" si="26"/>
        <v>0.98753702891709105</v>
      </c>
      <c r="L117" s="39">
        <f t="shared" si="27"/>
        <v>-0.99937332878706808</v>
      </c>
      <c r="M117" s="39">
        <f t="shared" si="28"/>
        <v>-0.99247994544481821</v>
      </c>
      <c r="O117" s="65"/>
      <c r="P117" s="65"/>
      <c r="Q117" s="65"/>
      <c r="R117" s="68"/>
      <c r="S117" s="68"/>
      <c r="T117" s="68"/>
      <c r="U117" s="68"/>
      <c r="V117" s="68"/>
      <c r="W117" s="65"/>
      <c r="X117" s="65"/>
      <c r="Y117" s="65"/>
    </row>
    <row r="118" spans="2:25" s="17" customFormat="1" x14ac:dyDescent="0.2">
      <c r="B118" s="50" t="s">
        <v>391</v>
      </c>
      <c r="C118" s="17" t="s">
        <v>392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f t="shared" si="24"/>
        <v>0</v>
      </c>
      <c r="J118" s="18">
        <f t="shared" si="25"/>
        <v>0</v>
      </c>
      <c r="K118" s="39" t="str">
        <f t="shared" si="26"/>
        <v>NA</v>
      </c>
      <c r="L118" s="39" t="str">
        <f t="shared" si="27"/>
        <v>NA</v>
      </c>
      <c r="M118" s="39" t="str">
        <f t="shared" si="28"/>
        <v>NA</v>
      </c>
      <c r="O118" s="65"/>
      <c r="P118" s="65"/>
      <c r="Q118" s="65"/>
      <c r="R118" s="68"/>
      <c r="S118" s="68"/>
      <c r="T118" s="68"/>
      <c r="U118" s="68"/>
      <c r="V118" s="68"/>
      <c r="W118" s="65"/>
      <c r="X118" s="65"/>
      <c r="Y118" s="65"/>
    </row>
    <row r="119" spans="2:25" s="17" customFormat="1" x14ac:dyDescent="0.2">
      <c r="B119" s="50" t="s">
        <v>443</v>
      </c>
      <c r="C119" s="17" t="s">
        <v>444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f t="shared" si="24"/>
        <v>0</v>
      </c>
      <c r="J119" s="18">
        <f t="shared" si="25"/>
        <v>0</v>
      </c>
      <c r="K119" s="39" t="str">
        <f t="shared" si="26"/>
        <v>NA</v>
      </c>
      <c r="L119" s="39" t="str">
        <f t="shared" si="27"/>
        <v>NA</v>
      </c>
      <c r="M119" s="39" t="str">
        <f t="shared" si="28"/>
        <v>NA</v>
      </c>
      <c r="O119" s="65"/>
      <c r="P119" s="65"/>
      <c r="Q119" s="65"/>
      <c r="R119" s="68"/>
      <c r="S119" s="68"/>
      <c r="T119" s="68"/>
      <c r="U119" s="68"/>
      <c r="V119" s="68"/>
      <c r="W119" s="65"/>
      <c r="X119" s="65"/>
      <c r="Y119" s="65"/>
    </row>
    <row r="120" spans="2:25" s="17" customFormat="1" x14ac:dyDescent="0.2">
      <c r="B120" s="50" t="s">
        <v>407</v>
      </c>
      <c r="C120" s="17" t="s">
        <v>408</v>
      </c>
      <c r="D120" s="18">
        <v>500000</v>
      </c>
      <c r="E120" s="18">
        <v>500000</v>
      </c>
      <c r="F120" s="18">
        <v>0</v>
      </c>
      <c r="G120" s="18">
        <v>0</v>
      </c>
      <c r="H120" s="18">
        <v>0</v>
      </c>
      <c r="I120" s="18">
        <f t="shared" si="24"/>
        <v>0</v>
      </c>
      <c r="J120" s="18">
        <f t="shared" si="25"/>
        <v>500000</v>
      </c>
      <c r="K120" s="39">
        <f t="shared" si="26"/>
        <v>1</v>
      </c>
      <c r="L120" s="39">
        <f t="shared" si="27"/>
        <v>-1</v>
      </c>
      <c r="M120" s="39">
        <f t="shared" si="28"/>
        <v>-1</v>
      </c>
      <c r="O120" s="65"/>
      <c r="P120" s="65"/>
      <c r="Q120" s="65"/>
      <c r="R120" s="68"/>
      <c r="S120" s="68"/>
      <c r="T120" s="68"/>
      <c r="U120" s="68"/>
      <c r="V120" s="68"/>
      <c r="W120" s="65"/>
      <c r="X120" s="65"/>
      <c r="Y120" s="65"/>
    </row>
    <row r="121" spans="2:25" s="17" customFormat="1" x14ac:dyDescent="0.2">
      <c r="B121" s="50" t="s">
        <v>415</v>
      </c>
      <c r="C121" s="17" t="s">
        <v>416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f t="shared" si="24"/>
        <v>0</v>
      </c>
      <c r="J121" s="18">
        <f t="shared" si="25"/>
        <v>0</v>
      </c>
      <c r="K121" s="39" t="str">
        <f t="shared" si="26"/>
        <v>NA</v>
      </c>
      <c r="L121" s="39" t="str">
        <f t="shared" si="27"/>
        <v>NA</v>
      </c>
      <c r="M121" s="39" t="str">
        <f t="shared" si="28"/>
        <v>NA</v>
      </c>
      <c r="O121" s="65"/>
      <c r="P121" s="65"/>
      <c r="Q121" s="65"/>
      <c r="R121" s="68"/>
      <c r="S121" s="68"/>
      <c r="T121" s="68"/>
      <c r="U121" s="68"/>
      <c r="V121" s="68"/>
      <c r="W121" s="65"/>
      <c r="X121" s="65"/>
      <c r="Y121" s="65"/>
    </row>
    <row r="122" spans="2:25" s="17" customFormat="1" x14ac:dyDescent="0.2">
      <c r="B122" s="50" t="s">
        <v>93</v>
      </c>
      <c r="C122" s="17" t="s">
        <v>94</v>
      </c>
      <c r="D122" s="18">
        <v>305000</v>
      </c>
      <c r="E122" s="18">
        <v>305000</v>
      </c>
      <c r="F122" s="18">
        <v>0</v>
      </c>
      <c r="G122" s="18">
        <v>0</v>
      </c>
      <c r="H122" s="18">
        <v>0</v>
      </c>
      <c r="I122" s="18">
        <f t="shared" si="24"/>
        <v>0</v>
      </c>
      <c r="J122" s="18">
        <f t="shared" si="25"/>
        <v>305000</v>
      </c>
      <c r="K122" s="39">
        <f t="shared" si="26"/>
        <v>1</v>
      </c>
      <c r="L122" s="39">
        <f t="shared" si="27"/>
        <v>-1</v>
      </c>
      <c r="M122" s="39">
        <f t="shared" si="28"/>
        <v>-1</v>
      </c>
      <c r="O122" s="65"/>
      <c r="P122" s="65"/>
      <c r="Q122" s="65"/>
      <c r="R122" s="68"/>
      <c r="S122" s="68"/>
      <c r="T122" s="68"/>
      <c r="U122" s="68"/>
      <c r="V122" s="68"/>
      <c r="W122" s="65"/>
      <c r="X122" s="65"/>
      <c r="Y122" s="65"/>
    </row>
    <row r="123" spans="2:25" s="17" customFormat="1" x14ac:dyDescent="0.2">
      <c r="B123" s="50" t="s">
        <v>267</v>
      </c>
      <c r="C123" s="17" t="s">
        <v>268</v>
      </c>
      <c r="D123" s="18">
        <v>9500</v>
      </c>
      <c r="E123" s="18">
        <v>9500</v>
      </c>
      <c r="F123" s="18">
        <v>0</v>
      </c>
      <c r="G123" s="18">
        <v>0</v>
      </c>
      <c r="H123" s="18">
        <v>0</v>
      </c>
      <c r="I123" s="18">
        <f t="shared" si="24"/>
        <v>0</v>
      </c>
      <c r="J123" s="18">
        <f t="shared" si="25"/>
        <v>9500</v>
      </c>
      <c r="K123" s="39">
        <f t="shared" si="26"/>
        <v>1</v>
      </c>
      <c r="L123" s="39">
        <f t="shared" si="27"/>
        <v>-1</v>
      </c>
      <c r="M123" s="39">
        <f t="shared" si="28"/>
        <v>-1</v>
      </c>
      <c r="O123" s="65"/>
      <c r="P123" s="65"/>
      <c r="Q123" s="65"/>
      <c r="R123" s="68"/>
      <c r="S123" s="68"/>
      <c r="T123" s="68"/>
      <c r="U123" s="68"/>
      <c r="V123" s="68"/>
      <c r="W123" s="65"/>
      <c r="X123" s="65"/>
      <c r="Y123" s="65"/>
    </row>
    <row r="124" spans="2:25" s="17" customFormat="1" x14ac:dyDescent="0.2">
      <c r="B124" s="50" t="s">
        <v>427</v>
      </c>
      <c r="C124" s="17" t="s">
        <v>428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f t="shared" si="24"/>
        <v>0</v>
      </c>
      <c r="J124" s="18">
        <f t="shared" si="25"/>
        <v>0</v>
      </c>
      <c r="K124" s="39" t="str">
        <f t="shared" si="26"/>
        <v>NA</v>
      </c>
      <c r="L124" s="39" t="str">
        <f t="shared" si="27"/>
        <v>NA</v>
      </c>
      <c r="M124" s="39" t="str">
        <f t="shared" si="28"/>
        <v>NA</v>
      </c>
      <c r="O124" s="65"/>
      <c r="P124" s="65"/>
      <c r="Q124" s="65"/>
      <c r="R124" s="68"/>
      <c r="S124" s="68"/>
      <c r="T124" s="68"/>
      <c r="U124" s="68"/>
      <c r="V124" s="68"/>
      <c r="W124" s="65"/>
      <c r="X124" s="65"/>
      <c r="Y124" s="65"/>
    </row>
    <row r="125" spans="2:25" s="17" customFormat="1" x14ac:dyDescent="0.2">
      <c r="B125" s="50" t="s">
        <v>45</v>
      </c>
      <c r="C125" s="17" t="s">
        <v>46</v>
      </c>
      <c r="D125" s="18">
        <v>4350</v>
      </c>
      <c r="E125" s="18">
        <v>4350</v>
      </c>
      <c r="F125" s="18">
        <v>0</v>
      </c>
      <c r="G125" s="18">
        <v>0</v>
      </c>
      <c r="H125" s="18">
        <v>0</v>
      </c>
      <c r="I125" s="18">
        <f t="shared" si="24"/>
        <v>0</v>
      </c>
      <c r="J125" s="18">
        <f t="shared" si="25"/>
        <v>4350</v>
      </c>
      <c r="K125" s="39">
        <f t="shared" si="26"/>
        <v>1</v>
      </c>
      <c r="L125" s="39">
        <f t="shared" si="27"/>
        <v>-1</v>
      </c>
      <c r="M125" s="39">
        <f t="shared" si="28"/>
        <v>-1</v>
      </c>
      <c r="O125" s="65"/>
      <c r="P125" s="65"/>
      <c r="Q125" s="65"/>
      <c r="R125" s="68"/>
      <c r="S125" s="68"/>
      <c r="T125" s="68"/>
      <c r="U125" s="68"/>
      <c r="V125" s="68"/>
      <c r="W125" s="65"/>
      <c r="X125" s="65"/>
      <c r="Y125" s="65"/>
    </row>
    <row r="126" spans="2:25" s="17" customFormat="1" x14ac:dyDescent="0.2">
      <c r="B126" s="50" t="s">
        <v>47</v>
      </c>
      <c r="C126" s="17" t="s">
        <v>48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24"/>
        <v>0</v>
      </c>
      <c r="J126" s="18">
        <f t="shared" si="25"/>
        <v>0</v>
      </c>
      <c r="K126" s="39" t="str">
        <f t="shared" si="26"/>
        <v>NA</v>
      </c>
      <c r="L126" s="39" t="str">
        <f t="shared" si="27"/>
        <v>NA</v>
      </c>
      <c r="M126" s="39" t="str">
        <f t="shared" si="28"/>
        <v>NA</v>
      </c>
      <c r="O126" s="65"/>
      <c r="P126" s="65"/>
      <c r="Q126" s="65"/>
      <c r="R126" s="68"/>
      <c r="S126" s="68"/>
      <c r="T126" s="68"/>
      <c r="U126" s="68"/>
      <c r="V126" s="68"/>
      <c r="W126" s="65"/>
      <c r="X126" s="65"/>
      <c r="Y126" s="65"/>
    </row>
    <row r="127" spans="2:25" s="17" customFormat="1" x14ac:dyDescent="0.2">
      <c r="B127" s="50" t="s">
        <v>49</v>
      </c>
      <c r="C127" s="17" t="s">
        <v>50</v>
      </c>
      <c r="D127" s="18">
        <v>82600</v>
      </c>
      <c r="E127" s="18">
        <v>84600</v>
      </c>
      <c r="F127" s="18">
        <v>80.150000000000006</v>
      </c>
      <c r="G127" s="18">
        <v>80.150000000000006</v>
      </c>
      <c r="H127" s="18">
        <v>0</v>
      </c>
      <c r="I127" s="18">
        <f t="shared" si="24"/>
        <v>80.150000000000006</v>
      </c>
      <c r="J127" s="18">
        <f t="shared" si="25"/>
        <v>84519.85</v>
      </c>
      <c r="K127" s="39">
        <f t="shared" si="26"/>
        <v>0.9990526004728133</v>
      </c>
      <c r="L127" s="39">
        <f t="shared" si="27"/>
        <v>-0.9990526004728133</v>
      </c>
      <c r="M127" s="39">
        <f t="shared" si="28"/>
        <v>-0.98863120567375895</v>
      </c>
      <c r="O127" s="65"/>
      <c r="P127" s="65"/>
      <c r="Q127" s="65"/>
      <c r="R127" s="68"/>
      <c r="S127" s="68"/>
      <c r="T127" s="68"/>
      <c r="U127" s="68"/>
      <c r="V127" s="68"/>
      <c r="W127" s="65"/>
      <c r="X127" s="65"/>
      <c r="Y127" s="65"/>
    </row>
    <row r="128" spans="2:25" s="17" customFormat="1" x14ac:dyDescent="0.2">
      <c r="B128" s="50" t="s">
        <v>51</v>
      </c>
      <c r="C128" s="17" t="s">
        <v>52</v>
      </c>
      <c r="D128" s="18">
        <v>2000</v>
      </c>
      <c r="E128" s="18">
        <v>5614.24</v>
      </c>
      <c r="F128" s="18">
        <v>0</v>
      </c>
      <c r="G128" s="18">
        <v>0</v>
      </c>
      <c r="H128" s="18">
        <v>0</v>
      </c>
      <c r="I128" s="18">
        <f t="shared" ref="I128:I163" si="29">SUM(G128:H128)</f>
        <v>0</v>
      </c>
      <c r="J128" s="18">
        <f t="shared" ref="J128:J163" si="30">E128-I128</f>
        <v>5614.24</v>
      </c>
      <c r="K128" s="39">
        <f t="shared" ref="K128:K163" si="31">IF(E128=0,"NA",J128/E128)</f>
        <v>1</v>
      </c>
      <c r="L128" s="39">
        <f t="shared" ref="L128:L163" si="32">IF(E128=0,"NA",(  ( F128 - (E128/$L$6)) / (E128/$L$6)))</f>
        <v>-1</v>
      </c>
      <c r="M128" s="39">
        <f t="shared" ref="M128:M163" si="33">IF(E128=0,"NA",(  ( G128 - ($M$6*(E128/12))) / ($M$6*(E128/12))))</f>
        <v>-1</v>
      </c>
      <c r="O128" s="65"/>
      <c r="P128" s="65"/>
      <c r="Q128" s="65"/>
      <c r="R128" s="68"/>
      <c r="S128" s="68"/>
      <c r="T128" s="68"/>
      <c r="U128" s="68"/>
      <c r="V128" s="68"/>
      <c r="W128" s="65"/>
      <c r="X128" s="65"/>
      <c r="Y128" s="65"/>
    </row>
    <row r="129" spans="1:25" s="17" customFormat="1" x14ac:dyDescent="0.2">
      <c r="B129" s="50" t="s">
        <v>53</v>
      </c>
      <c r="C129" s="17" t="s">
        <v>54</v>
      </c>
      <c r="D129" s="18">
        <v>712000</v>
      </c>
      <c r="E129" s="18">
        <v>708855.07000000007</v>
      </c>
      <c r="F129" s="18">
        <v>0</v>
      </c>
      <c r="G129" s="18">
        <v>0</v>
      </c>
      <c r="H129" s="18">
        <v>2693.77</v>
      </c>
      <c r="I129" s="18">
        <f t="shared" si="29"/>
        <v>2693.77</v>
      </c>
      <c r="J129" s="18">
        <f t="shared" si="30"/>
        <v>706161.3</v>
      </c>
      <c r="K129" s="39">
        <f t="shared" si="31"/>
        <v>0.99619982967745435</v>
      </c>
      <c r="L129" s="39">
        <f t="shared" si="32"/>
        <v>-1</v>
      </c>
      <c r="M129" s="39">
        <f t="shared" si="33"/>
        <v>-1</v>
      </c>
      <c r="O129" s="65"/>
      <c r="P129" s="65"/>
      <c r="Q129" s="65"/>
      <c r="R129" s="68"/>
      <c r="S129" s="68"/>
      <c r="T129" s="68"/>
      <c r="U129" s="68"/>
      <c r="V129" s="68"/>
      <c r="W129" s="65"/>
      <c r="X129" s="65"/>
      <c r="Y129" s="65"/>
    </row>
    <row r="130" spans="1:25" s="17" customFormat="1" x14ac:dyDescent="0.2">
      <c r="B130" s="50" t="s">
        <v>55</v>
      </c>
      <c r="C130" s="17" t="s">
        <v>56</v>
      </c>
      <c r="D130" s="18">
        <v>5000</v>
      </c>
      <c r="E130" s="18">
        <v>5000</v>
      </c>
      <c r="F130" s="18">
        <v>0</v>
      </c>
      <c r="G130" s="18">
        <v>0</v>
      </c>
      <c r="H130" s="18">
        <v>0</v>
      </c>
      <c r="I130" s="18">
        <f t="shared" si="29"/>
        <v>0</v>
      </c>
      <c r="J130" s="18">
        <f t="shared" si="30"/>
        <v>5000</v>
      </c>
      <c r="K130" s="39">
        <f t="shared" si="31"/>
        <v>1</v>
      </c>
      <c r="L130" s="39">
        <f t="shared" si="32"/>
        <v>-1</v>
      </c>
      <c r="M130" s="39">
        <f t="shared" si="33"/>
        <v>-1</v>
      </c>
      <c r="O130" s="65"/>
      <c r="P130" s="65"/>
      <c r="Q130" s="65"/>
      <c r="R130" s="68"/>
      <c r="S130" s="68"/>
      <c r="T130" s="68"/>
      <c r="U130" s="68"/>
      <c r="V130" s="68"/>
      <c r="W130" s="65"/>
      <c r="X130" s="65"/>
      <c r="Y130" s="65"/>
    </row>
    <row r="131" spans="1:25" s="17" customFormat="1" x14ac:dyDescent="0.2">
      <c r="B131" s="50" t="s">
        <v>57</v>
      </c>
      <c r="C131" s="17" t="s">
        <v>58</v>
      </c>
      <c r="D131" s="18">
        <v>122950</v>
      </c>
      <c r="E131" s="18">
        <v>122950</v>
      </c>
      <c r="F131" s="18">
        <v>0</v>
      </c>
      <c r="G131" s="18">
        <v>0</v>
      </c>
      <c r="H131" s="18">
        <v>0</v>
      </c>
      <c r="I131" s="18">
        <f t="shared" si="29"/>
        <v>0</v>
      </c>
      <c r="J131" s="18">
        <f t="shared" si="30"/>
        <v>122950</v>
      </c>
      <c r="K131" s="39">
        <f t="shared" si="31"/>
        <v>1</v>
      </c>
      <c r="L131" s="39">
        <f t="shared" si="32"/>
        <v>-1</v>
      </c>
      <c r="M131" s="39">
        <f t="shared" si="33"/>
        <v>-1</v>
      </c>
      <c r="O131" s="65"/>
      <c r="P131" s="65"/>
      <c r="Q131" s="65"/>
      <c r="R131" s="68"/>
      <c r="S131" s="68"/>
      <c r="T131" s="68"/>
      <c r="U131" s="68"/>
      <c r="V131" s="68"/>
      <c r="W131" s="65"/>
      <c r="X131" s="65"/>
      <c r="Y131" s="65"/>
    </row>
    <row r="132" spans="1:25" s="17" customFormat="1" x14ac:dyDescent="0.2">
      <c r="B132" s="50" t="s">
        <v>59</v>
      </c>
      <c r="C132" s="17" t="s">
        <v>60</v>
      </c>
      <c r="D132" s="18">
        <v>1000</v>
      </c>
      <c r="E132" s="18">
        <v>1000</v>
      </c>
      <c r="F132" s="18">
        <v>0</v>
      </c>
      <c r="G132" s="18">
        <v>0</v>
      </c>
      <c r="H132" s="18">
        <v>0</v>
      </c>
      <c r="I132" s="18">
        <f t="shared" si="29"/>
        <v>0</v>
      </c>
      <c r="J132" s="18">
        <f t="shared" si="30"/>
        <v>1000</v>
      </c>
      <c r="K132" s="39">
        <f t="shared" si="31"/>
        <v>1</v>
      </c>
      <c r="L132" s="39">
        <f t="shared" si="32"/>
        <v>-1</v>
      </c>
      <c r="M132" s="39">
        <f t="shared" si="33"/>
        <v>-1</v>
      </c>
      <c r="O132" s="65"/>
      <c r="P132" s="65"/>
      <c r="Q132" s="65"/>
      <c r="R132" s="68"/>
      <c r="S132" s="68"/>
      <c r="T132" s="68"/>
      <c r="U132" s="68"/>
      <c r="V132" s="68"/>
      <c r="W132" s="65"/>
      <c r="X132" s="65"/>
      <c r="Y132" s="65"/>
    </row>
    <row r="133" spans="1:25" s="17" customFormat="1" x14ac:dyDescent="0.2">
      <c r="B133" s="50" t="s">
        <v>61</v>
      </c>
      <c r="C133" s="17" t="s">
        <v>62</v>
      </c>
      <c r="D133" s="18">
        <v>52000</v>
      </c>
      <c r="E133" s="18">
        <v>52000</v>
      </c>
      <c r="F133" s="18">
        <v>0</v>
      </c>
      <c r="G133" s="18">
        <v>0</v>
      </c>
      <c r="H133" s="18">
        <v>0</v>
      </c>
      <c r="I133" s="18">
        <f t="shared" si="29"/>
        <v>0</v>
      </c>
      <c r="J133" s="18">
        <f t="shared" si="30"/>
        <v>52000</v>
      </c>
      <c r="K133" s="39">
        <f t="shared" si="31"/>
        <v>1</v>
      </c>
      <c r="L133" s="39">
        <f t="shared" si="32"/>
        <v>-1</v>
      </c>
      <c r="M133" s="39">
        <f t="shared" si="33"/>
        <v>-1</v>
      </c>
      <c r="O133" s="65"/>
      <c r="P133" s="65"/>
      <c r="Q133" s="65"/>
      <c r="R133" s="68"/>
      <c r="S133" s="68"/>
      <c r="T133" s="68"/>
      <c r="U133" s="68"/>
      <c r="V133" s="68"/>
      <c r="W133" s="65"/>
      <c r="X133" s="65"/>
      <c r="Y133" s="65"/>
    </row>
    <row r="134" spans="1:25" s="17" customFormat="1" x14ac:dyDescent="0.2">
      <c r="B134" s="50" t="s">
        <v>354</v>
      </c>
      <c r="C134" s="17" t="s">
        <v>355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f t="shared" si="29"/>
        <v>0</v>
      </c>
      <c r="J134" s="18">
        <f t="shared" si="30"/>
        <v>0</v>
      </c>
      <c r="K134" s="39" t="str">
        <f t="shared" si="31"/>
        <v>NA</v>
      </c>
      <c r="L134" s="39" t="str">
        <f t="shared" si="32"/>
        <v>NA</v>
      </c>
      <c r="M134" s="39" t="str">
        <f t="shared" si="33"/>
        <v>NA</v>
      </c>
      <c r="O134" s="65"/>
      <c r="P134" s="65"/>
      <c r="Q134" s="65"/>
      <c r="R134" s="68"/>
      <c r="S134" s="68"/>
      <c r="T134" s="68"/>
      <c r="U134" s="68"/>
      <c r="V134" s="68"/>
      <c r="W134" s="65"/>
      <c r="X134" s="65"/>
      <c r="Y134" s="65"/>
    </row>
    <row r="135" spans="1:25" s="17" customFormat="1" x14ac:dyDescent="0.2">
      <c r="B135" s="50" t="s">
        <v>65</v>
      </c>
      <c r="C135" s="17" t="s">
        <v>66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f t="shared" si="29"/>
        <v>0</v>
      </c>
      <c r="J135" s="18">
        <f t="shared" si="30"/>
        <v>0</v>
      </c>
      <c r="K135" s="39" t="str">
        <f t="shared" si="31"/>
        <v>NA</v>
      </c>
      <c r="L135" s="39" t="str">
        <f t="shared" si="32"/>
        <v>NA</v>
      </c>
      <c r="M135" s="39" t="str">
        <f t="shared" si="33"/>
        <v>NA</v>
      </c>
      <c r="O135" s="65"/>
      <c r="P135" s="65"/>
      <c r="Q135" s="65"/>
      <c r="R135" s="68"/>
      <c r="S135" s="68"/>
      <c r="T135" s="68"/>
      <c r="U135" s="68"/>
      <c r="V135" s="68"/>
      <c r="W135" s="65"/>
      <c r="X135" s="65"/>
      <c r="Y135" s="65"/>
    </row>
    <row r="136" spans="1:25" s="17" customFormat="1" x14ac:dyDescent="0.2">
      <c r="B136" s="50" t="s">
        <v>67</v>
      </c>
      <c r="C136" s="17" t="s">
        <v>68</v>
      </c>
      <c r="D136" s="18">
        <v>0</v>
      </c>
      <c r="E136" s="18">
        <v>7000</v>
      </c>
      <c r="F136" s="18">
        <v>0</v>
      </c>
      <c r="G136" s="18">
        <v>0</v>
      </c>
      <c r="H136" s="18">
        <v>0</v>
      </c>
      <c r="I136" s="18">
        <f t="shared" si="29"/>
        <v>0</v>
      </c>
      <c r="J136" s="18">
        <f t="shared" si="30"/>
        <v>7000</v>
      </c>
      <c r="K136" s="39">
        <f t="shared" si="31"/>
        <v>1</v>
      </c>
      <c r="L136" s="39">
        <f t="shared" si="32"/>
        <v>-1</v>
      </c>
      <c r="M136" s="39">
        <f t="shared" si="33"/>
        <v>-1</v>
      </c>
      <c r="O136" s="65"/>
      <c r="P136" s="65"/>
      <c r="Q136" s="65"/>
      <c r="R136" s="68"/>
      <c r="S136" s="68"/>
      <c r="T136" s="68"/>
      <c r="U136" s="68"/>
      <c r="V136" s="68"/>
      <c r="W136" s="65"/>
      <c r="X136" s="65"/>
      <c r="Y136" s="65"/>
    </row>
    <row r="137" spans="1:25" s="17" customFormat="1" x14ac:dyDescent="0.2">
      <c r="B137" s="50" t="s">
        <v>69</v>
      </c>
      <c r="C137" s="17" t="s">
        <v>70</v>
      </c>
      <c r="D137" s="18">
        <v>15000</v>
      </c>
      <c r="E137" s="18">
        <v>15000</v>
      </c>
      <c r="F137" s="18">
        <v>0</v>
      </c>
      <c r="G137" s="18">
        <v>0</v>
      </c>
      <c r="H137" s="18">
        <v>0</v>
      </c>
      <c r="I137" s="18">
        <f t="shared" si="29"/>
        <v>0</v>
      </c>
      <c r="J137" s="18">
        <f t="shared" si="30"/>
        <v>15000</v>
      </c>
      <c r="K137" s="39">
        <f t="shared" si="31"/>
        <v>1</v>
      </c>
      <c r="L137" s="39">
        <f t="shared" si="32"/>
        <v>-1</v>
      </c>
      <c r="M137" s="39">
        <f t="shared" si="33"/>
        <v>-1</v>
      </c>
      <c r="O137" s="65"/>
      <c r="P137" s="65"/>
      <c r="Q137" s="65"/>
      <c r="R137" s="68"/>
      <c r="S137" s="68"/>
      <c r="T137" s="68"/>
      <c r="U137" s="68"/>
      <c r="V137" s="68"/>
      <c r="W137" s="65"/>
      <c r="X137" s="65"/>
      <c r="Y137" s="65"/>
    </row>
    <row r="138" spans="1:25" s="17" customFormat="1" x14ac:dyDescent="0.2">
      <c r="B138" s="50" t="s">
        <v>356</v>
      </c>
      <c r="C138" s="17" t="s">
        <v>357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f t="shared" si="29"/>
        <v>0</v>
      </c>
      <c r="J138" s="18">
        <f t="shared" si="30"/>
        <v>0</v>
      </c>
      <c r="K138" s="39" t="str">
        <f t="shared" si="31"/>
        <v>NA</v>
      </c>
      <c r="L138" s="39" t="str">
        <f t="shared" si="32"/>
        <v>NA</v>
      </c>
      <c r="M138" s="39" t="str">
        <f t="shared" si="33"/>
        <v>NA</v>
      </c>
      <c r="O138" s="65"/>
      <c r="P138" s="65"/>
      <c r="Q138" s="65"/>
      <c r="R138" s="68"/>
      <c r="S138" s="68"/>
      <c r="T138" s="68"/>
      <c r="U138" s="68"/>
      <c r="V138" s="68"/>
      <c r="W138" s="65"/>
      <c r="X138" s="65"/>
      <c r="Y138" s="65"/>
    </row>
    <row r="139" spans="1:25" s="17" customFormat="1" x14ac:dyDescent="0.2">
      <c r="B139" s="50" t="s">
        <v>71</v>
      </c>
      <c r="C139" s="17" t="s">
        <v>72</v>
      </c>
      <c r="D139" s="18">
        <v>14600</v>
      </c>
      <c r="E139" s="18">
        <v>17512.239999999998</v>
      </c>
      <c r="F139" s="18">
        <v>0</v>
      </c>
      <c r="G139" s="18">
        <v>0</v>
      </c>
      <c r="H139" s="18">
        <v>0</v>
      </c>
      <c r="I139" s="18">
        <f t="shared" si="29"/>
        <v>0</v>
      </c>
      <c r="J139" s="18">
        <f t="shared" si="30"/>
        <v>17512.239999999998</v>
      </c>
      <c r="K139" s="39">
        <f t="shared" si="31"/>
        <v>1</v>
      </c>
      <c r="L139" s="39">
        <f t="shared" si="32"/>
        <v>-1</v>
      </c>
      <c r="M139" s="39">
        <f t="shared" si="33"/>
        <v>-1</v>
      </c>
      <c r="O139" s="65"/>
      <c r="P139" s="65"/>
      <c r="Q139" s="65"/>
      <c r="R139" s="68"/>
      <c r="S139" s="68"/>
      <c r="T139" s="68"/>
      <c r="U139" s="68"/>
      <c r="V139" s="68"/>
      <c r="W139" s="65"/>
      <c r="X139" s="65"/>
      <c r="Y139" s="65"/>
    </row>
    <row r="140" spans="1:25" s="17" customFormat="1" x14ac:dyDescent="0.2">
      <c r="B140" s="50" t="s">
        <v>73</v>
      </c>
      <c r="C140" s="17" t="s">
        <v>74</v>
      </c>
      <c r="D140" s="18">
        <v>1005000</v>
      </c>
      <c r="E140" s="18">
        <v>1005000</v>
      </c>
      <c r="F140" s="18">
        <v>0</v>
      </c>
      <c r="G140" s="18">
        <v>0</v>
      </c>
      <c r="H140" s="18">
        <v>0</v>
      </c>
      <c r="I140" s="18">
        <f t="shared" si="29"/>
        <v>0</v>
      </c>
      <c r="J140" s="18">
        <f t="shared" si="30"/>
        <v>1005000</v>
      </c>
      <c r="K140" s="39">
        <f t="shared" si="31"/>
        <v>1</v>
      </c>
      <c r="L140" s="39">
        <f t="shared" si="32"/>
        <v>-1</v>
      </c>
      <c r="M140" s="39">
        <f t="shared" si="33"/>
        <v>-1</v>
      </c>
      <c r="O140" s="65"/>
      <c r="P140" s="65"/>
      <c r="Q140" s="65"/>
      <c r="R140" s="68"/>
      <c r="S140" s="68"/>
      <c r="T140" s="68"/>
      <c r="U140" s="68"/>
      <c r="V140" s="68"/>
      <c r="W140" s="65"/>
      <c r="X140" s="65"/>
      <c r="Y140" s="65"/>
    </row>
    <row r="141" spans="1:25" s="70" customFormat="1" x14ac:dyDescent="0.2">
      <c r="A141" s="48" t="s">
        <v>95</v>
      </c>
      <c r="B141" s="51"/>
      <c r="C141" s="48"/>
      <c r="D141" s="23">
        <v>84226204.659999996</v>
      </c>
      <c r="E141" s="23">
        <v>84670729.969999984</v>
      </c>
      <c r="F141" s="23">
        <v>744217.77000000025</v>
      </c>
      <c r="G141" s="23">
        <v>744217.77000000025</v>
      </c>
      <c r="H141" s="23">
        <v>63174.619999999995</v>
      </c>
      <c r="I141" s="23">
        <f t="shared" si="29"/>
        <v>807392.39000000025</v>
      </c>
      <c r="J141" s="23">
        <f t="shared" si="30"/>
        <v>83863337.579999983</v>
      </c>
      <c r="K141" s="43">
        <f t="shared" si="31"/>
        <v>0.99046432704328791</v>
      </c>
      <c r="L141" s="43">
        <f t="shared" si="32"/>
        <v>-0.99121044816474735</v>
      </c>
      <c r="M141" s="43">
        <f t="shared" si="33"/>
        <v>-0.89452537797696741</v>
      </c>
      <c r="O141" s="71"/>
      <c r="P141" s="71"/>
      <c r="Q141" s="71"/>
      <c r="R141" s="72"/>
      <c r="S141" s="72"/>
      <c r="T141" s="72"/>
      <c r="U141" s="72"/>
      <c r="V141" s="72"/>
      <c r="W141" s="71"/>
      <c r="X141" s="71"/>
      <c r="Y141" s="71"/>
    </row>
    <row r="142" spans="1:25" s="17" customFormat="1" x14ac:dyDescent="0.2">
      <c r="A142" s="17" t="s">
        <v>96</v>
      </c>
      <c r="B142" s="50" t="s">
        <v>12</v>
      </c>
      <c r="C142" s="17" t="s">
        <v>13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29"/>
        <v>0</v>
      </c>
      <c r="J142" s="18">
        <f t="shared" si="30"/>
        <v>0</v>
      </c>
      <c r="K142" s="39" t="str">
        <f t="shared" si="31"/>
        <v>NA</v>
      </c>
      <c r="L142" s="39" t="str">
        <f t="shared" si="32"/>
        <v>NA</v>
      </c>
      <c r="M142" s="39" t="str">
        <f t="shared" si="33"/>
        <v>NA</v>
      </c>
      <c r="O142" s="65"/>
      <c r="P142" s="65"/>
      <c r="Q142" s="65"/>
      <c r="R142" s="68"/>
      <c r="S142" s="68"/>
      <c r="T142" s="68"/>
      <c r="U142" s="68"/>
      <c r="V142" s="68"/>
      <c r="W142" s="65"/>
      <c r="X142" s="65"/>
      <c r="Y142" s="65"/>
    </row>
    <row r="143" spans="1:25" s="17" customFormat="1" x14ac:dyDescent="0.2">
      <c r="B143" s="50" t="s">
        <v>14</v>
      </c>
      <c r="C143" s="17" t="s">
        <v>15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29"/>
        <v>0</v>
      </c>
      <c r="J143" s="18">
        <f t="shared" si="30"/>
        <v>0</v>
      </c>
      <c r="K143" s="39" t="str">
        <f t="shared" si="31"/>
        <v>NA</v>
      </c>
      <c r="L143" s="39" t="str">
        <f t="shared" si="32"/>
        <v>NA</v>
      </c>
      <c r="M143" s="39" t="str">
        <f t="shared" si="33"/>
        <v>NA</v>
      </c>
      <c r="O143" s="65"/>
      <c r="P143" s="65"/>
      <c r="Q143" s="65"/>
      <c r="R143" s="68"/>
      <c r="S143" s="68"/>
      <c r="T143" s="68"/>
      <c r="U143" s="68"/>
      <c r="V143" s="68"/>
      <c r="W143" s="65"/>
      <c r="X143" s="65"/>
      <c r="Y143" s="65"/>
    </row>
    <row r="144" spans="1:25" s="17" customFormat="1" x14ac:dyDescent="0.2">
      <c r="B144" s="50" t="s">
        <v>97</v>
      </c>
      <c r="C144" s="17" t="s">
        <v>98</v>
      </c>
      <c r="D144" s="18">
        <v>5083000</v>
      </c>
      <c r="E144" s="18">
        <v>5083000</v>
      </c>
      <c r="F144" s="18">
        <v>374358.72</v>
      </c>
      <c r="G144" s="18">
        <v>374358.72</v>
      </c>
      <c r="H144" s="18">
        <v>0</v>
      </c>
      <c r="I144" s="18">
        <f t="shared" si="29"/>
        <v>374358.72</v>
      </c>
      <c r="J144" s="18">
        <f t="shared" si="30"/>
        <v>4708641.28</v>
      </c>
      <c r="K144" s="39">
        <f t="shared" si="31"/>
        <v>0.92635083218571712</v>
      </c>
      <c r="L144" s="39">
        <f t="shared" si="32"/>
        <v>-0.92635083218571712</v>
      </c>
      <c r="M144" s="39">
        <f t="shared" si="33"/>
        <v>-0.11620998622860518</v>
      </c>
      <c r="O144" s="65"/>
      <c r="P144" s="65"/>
      <c r="Q144" s="65"/>
      <c r="R144" s="68"/>
      <c r="S144" s="68"/>
      <c r="T144" s="68"/>
      <c r="U144" s="68"/>
      <c r="V144" s="68"/>
      <c r="W144" s="65"/>
      <c r="X144" s="65"/>
      <c r="Y144" s="65"/>
    </row>
    <row r="145" spans="2:25" s="17" customFormat="1" x14ac:dyDescent="0.2">
      <c r="B145" s="50" t="s">
        <v>279</v>
      </c>
      <c r="C145" s="17" t="s">
        <v>280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29"/>
        <v>0</v>
      </c>
      <c r="J145" s="18">
        <f t="shared" si="30"/>
        <v>0</v>
      </c>
      <c r="K145" s="39" t="str">
        <f t="shared" si="31"/>
        <v>NA</v>
      </c>
      <c r="L145" s="39" t="str">
        <f t="shared" si="32"/>
        <v>NA</v>
      </c>
      <c r="M145" s="39" t="str">
        <f t="shared" si="33"/>
        <v>NA</v>
      </c>
      <c r="O145" s="65"/>
      <c r="P145" s="65"/>
      <c r="Q145" s="65"/>
      <c r="R145" s="68"/>
      <c r="S145" s="68"/>
      <c r="T145" s="68"/>
      <c r="U145" s="68"/>
      <c r="V145" s="68"/>
      <c r="W145" s="65"/>
      <c r="X145" s="65"/>
      <c r="Y145" s="65"/>
    </row>
    <row r="146" spans="2:25" s="17" customFormat="1" x14ac:dyDescent="0.2">
      <c r="B146" s="50" t="s">
        <v>77</v>
      </c>
      <c r="C146" s="17" t="s">
        <v>78</v>
      </c>
      <c r="D146" s="18">
        <v>45395.25</v>
      </c>
      <c r="E146" s="18">
        <v>45395.25</v>
      </c>
      <c r="F146" s="18">
        <v>0</v>
      </c>
      <c r="G146" s="18">
        <v>0</v>
      </c>
      <c r="H146" s="18">
        <v>0</v>
      </c>
      <c r="I146" s="18">
        <f t="shared" si="29"/>
        <v>0</v>
      </c>
      <c r="J146" s="18">
        <f t="shared" si="30"/>
        <v>45395.25</v>
      </c>
      <c r="K146" s="39">
        <f t="shared" si="31"/>
        <v>1</v>
      </c>
      <c r="L146" s="39">
        <f t="shared" si="32"/>
        <v>-1</v>
      </c>
      <c r="M146" s="39">
        <f t="shared" si="33"/>
        <v>-1</v>
      </c>
      <c r="O146" s="65"/>
      <c r="P146" s="65"/>
      <c r="Q146" s="65"/>
      <c r="R146" s="68"/>
      <c r="S146" s="68"/>
      <c r="T146" s="68"/>
      <c r="U146" s="68"/>
      <c r="V146" s="68"/>
      <c r="W146" s="65"/>
      <c r="X146" s="65"/>
      <c r="Y146" s="65"/>
    </row>
    <row r="147" spans="2:25" s="17" customFormat="1" x14ac:dyDescent="0.2">
      <c r="B147" s="50" t="s">
        <v>25</v>
      </c>
      <c r="C147" s="17" t="s">
        <v>26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29"/>
        <v>0</v>
      </c>
      <c r="J147" s="18">
        <f t="shared" si="30"/>
        <v>0</v>
      </c>
      <c r="K147" s="39" t="str">
        <f t="shared" si="31"/>
        <v>NA</v>
      </c>
      <c r="L147" s="39" t="str">
        <f t="shared" si="32"/>
        <v>NA</v>
      </c>
      <c r="M147" s="39" t="str">
        <f t="shared" si="33"/>
        <v>NA</v>
      </c>
      <c r="O147" s="65"/>
      <c r="P147" s="65"/>
      <c r="Q147" s="65"/>
      <c r="R147" s="68"/>
      <c r="S147" s="68"/>
      <c r="T147" s="68"/>
      <c r="U147" s="68"/>
      <c r="V147" s="68"/>
      <c r="W147" s="65"/>
      <c r="X147" s="65"/>
      <c r="Y147" s="65"/>
    </row>
    <row r="148" spans="2:25" s="17" customFormat="1" x14ac:dyDescent="0.2">
      <c r="B148" s="50" t="s">
        <v>336</v>
      </c>
      <c r="C148" s="17" t="s">
        <v>337</v>
      </c>
      <c r="D148" s="18"/>
      <c r="E148" s="18"/>
      <c r="F148" s="18">
        <v>10105.17</v>
      </c>
      <c r="G148" s="18">
        <v>10105.17</v>
      </c>
      <c r="H148" s="18">
        <v>0</v>
      </c>
      <c r="I148" s="18">
        <f t="shared" si="29"/>
        <v>10105.17</v>
      </c>
      <c r="J148" s="18">
        <f t="shared" si="30"/>
        <v>-10105.17</v>
      </c>
      <c r="K148" s="39" t="str">
        <f t="shared" si="31"/>
        <v>NA</v>
      </c>
      <c r="L148" s="39" t="str">
        <f t="shared" si="32"/>
        <v>NA</v>
      </c>
      <c r="M148" s="39" t="str">
        <f t="shared" si="33"/>
        <v>NA</v>
      </c>
      <c r="O148" s="65"/>
      <c r="P148" s="65"/>
      <c r="Q148" s="65"/>
      <c r="R148" s="68"/>
      <c r="S148" s="68"/>
      <c r="T148" s="68"/>
      <c r="U148" s="68"/>
      <c r="V148" s="68"/>
      <c r="W148" s="65"/>
      <c r="X148" s="65"/>
      <c r="Y148" s="65"/>
    </row>
    <row r="149" spans="2:25" s="17" customFormat="1" x14ac:dyDescent="0.2">
      <c r="B149" s="50" t="s">
        <v>81</v>
      </c>
      <c r="C149" s="17" t="s">
        <v>82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f t="shared" si="29"/>
        <v>0</v>
      </c>
      <c r="J149" s="18">
        <f t="shared" si="30"/>
        <v>0</v>
      </c>
      <c r="K149" s="39" t="str">
        <f t="shared" si="31"/>
        <v>NA</v>
      </c>
      <c r="L149" s="39" t="str">
        <f t="shared" si="32"/>
        <v>NA</v>
      </c>
      <c r="M149" s="39" t="str">
        <f t="shared" si="33"/>
        <v>NA</v>
      </c>
      <c r="O149" s="65"/>
      <c r="P149" s="65"/>
      <c r="Q149" s="65"/>
      <c r="R149" s="68"/>
      <c r="S149" s="68"/>
      <c r="T149" s="68"/>
      <c r="U149" s="68"/>
      <c r="V149" s="68"/>
      <c r="W149" s="65"/>
      <c r="X149" s="65"/>
      <c r="Y149" s="65"/>
    </row>
    <row r="150" spans="2:25" s="17" customFormat="1" x14ac:dyDescent="0.2">
      <c r="B150" s="50" t="s">
        <v>89</v>
      </c>
      <c r="C150" s="17" t="s">
        <v>90</v>
      </c>
      <c r="D150" s="18">
        <v>270695</v>
      </c>
      <c r="E150" s="18">
        <v>270695</v>
      </c>
      <c r="F150" s="18">
        <v>1555.85</v>
      </c>
      <c r="G150" s="18">
        <v>1555.85</v>
      </c>
      <c r="H150" s="18">
        <v>0</v>
      </c>
      <c r="I150" s="18">
        <f t="shared" si="29"/>
        <v>1555.85</v>
      </c>
      <c r="J150" s="18">
        <f t="shared" si="30"/>
        <v>269139.15000000002</v>
      </c>
      <c r="K150" s="39">
        <f t="shared" si="31"/>
        <v>0.99425238737324306</v>
      </c>
      <c r="L150" s="39">
        <f t="shared" si="32"/>
        <v>-0.99425238737324306</v>
      </c>
      <c r="M150" s="39">
        <f t="shared" si="33"/>
        <v>-0.93102864847891542</v>
      </c>
      <c r="O150" s="65"/>
      <c r="P150" s="65"/>
      <c r="Q150" s="65"/>
      <c r="R150" s="68"/>
      <c r="S150" s="68"/>
      <c r="T150" s="68"/>
      <c r="U150" s="68"/>
      <c r="V150" s="68"/>
      <c r="W150" s="65"/>
      <c r="X150" s="65"/>
      <c r="Y150" s="65"/>
    </row>
    <row r="151" spans="2:25" s="17" customFormat="1" x14ac:dyDescent="0.2">
      <c r="B151" s="50" t="s">
        <v>27</v>
      </c>
      <c r="C151" s="17" t="s">
        <v>28</v>
      </c>
      <c r="D151" s="18">
        <v>3792552.29</v>
      </c>
      <c r="E151" s="18">
        <v>3793773.29</v>
      </c>
      <c r="F151" s="18">
        <v>154697.59999999998</v>
      </c>
      <c r="G151" s="18">
        <v>154697.59999999998</v>
      </c>
      <c r="H151" s="18">
        <v>0</v>
      </c>
      <c r="I151" s="18">
        <f t="shared" si="29"/>
        <v>154697.59999999998</v>
      </c>
      <c r="J151" s="18">
        <f t="shared" si="30"/>
        <v>3639075.69</v>
      </c>
      <c r="K151" s="39">
        <f t="shared" si="31"/>
        <v>0.95922328822131586</v>
      </c>
      <c r="L151" s="39">
        <f t="shared" si="32"/>
        <v>-0.95922328822131586</v>
      </c>
      <c r="M151" s="39">
        <f t="shared" si="33"/>
        <v>-0.51067945865579134</v>
      </c>
      <c r="O151" s="65"/>
      <c r="P151" s="65"/>
      <c r="Q151" s="65"/>
      <c r="R151" s="68"/>
      <c r="S151" s="68"/>
      <c r="T151" s="68"/>
      <c r="U151" s="68"/>
      <c r="V151" s="68"/>
      <c r="W151" s="65"/>
      <c r="X151" s="65"/>
      <c r="Y151" s="65"/>
    </row>
    <row r="152" spans="2:25" s="17" customFormat="1" x14ac:dyDescent="0.2">
      <c r="B152" s="50" t="s">
        <v>91</v>
      </c>
      <c r="C152" s="17" t="s">
        <v>92</v>
      </c>
      <c r="D152" s="18">
        <v>5659295.7299999995</v>
      </c>
      <c r="E152" s="18">
        <v>5659295.7299999995</v>
      </c>
      <c r="F152" s="18">
        <v>382685.47</v>
      </c>
      <c r="G152" s="18">
        <v>382685.47</v>
      </c>
      <c r="H152" s="18">
        <v>0</v>
      </c>
      <c r="I152" s="18">
        <f t="shared" si="29"/>
        <v>382685.47</v>
      </c>
      <c r="J152" s="18">
        <f t="shared" si="30"/>
        <v>5276610.26</v>
      </c>
      <c r="K152" s="39">
        <f t="shared" si="31"/>
        <v>0.93237931215161995</v>
      </c>
      <c r="L152" s="39">
        <f t="shared" si="32"/>
        <v>-0.93237931215161995</v>
      </c>
      <c r="M152" s="39">
        <f t="shared" si="33"/>
        <v>-0.18855174581943965</v>
      </c>
      <c r="O152" s="65"/>
      <c r="P152" s="65"/>
      <c r="Q152" s="65"/>
      <c r="R152" s="68"/>
      <c r="S152" s="68"/>
      <c r="T152" s="68"/>
      <c r="U152" s="68"/>
      <c r="V152" s="68"/>
      <c r="W152" s="65"/>
      <c r="X152" s="65"/>
      <c r="Y152" s="65"/>
    </row>
    <row r="153" spans="2:25" s="17" customFormat="1" x14ac:dyDescent="0.2">
      <c r="B153" s="50" t="s">
        <v>29</v>
      </c>
      <c r="C153" s="17" t="s">
        <v>30</v>
      </c>
      <c r="D153" s="18">
        <v>287043.32999999996</v>
      </c>
      <c r="E153" s="18">
        <v>287043.32999999996</v>
      </c>
      <c r="F153" s="18">
        <v>4799.0600000000004</v>
      </c>
      <c r="G153" s="18">
        <v>4799.0600000000004</v>
      </c>
      <c r="H153" s="18">
        <v>0</v>
      </c>
      <c r="I153" s="18">
        <f t="shared" si="29"/>
        <v>4799.0600000000004</v>
      </c>
      <c r="J153" s="18">
        <f t="shared" si="30"/>
        <v>282244.26999999996</v>
      </c>
      <c r="K153" s="39">
        <f t="shared" si="31"/>
        <v>0.9832810607374155</v>
      </c>
      <c r="L153" s="39">
        <f t="shared" si="32"/>
        <v>-0.9832810607374155</v>
      </c>
      <c r="M153" s="39">
        <f t="shared" si="33"/>
        <v>-0.79937272884898591</v>
      </c>
      <c r="O153" s="65"/>
      <c r="P153" s="65"/>
      <c r="Q153" s="65"/>
      <c r="R153" s="68"/>
      <c r="S153" s="68"/>
      <c r="T153" s="68"/>
      <c r="U153" s="68"/>
      <c r="V153" s="68"/>
      <c r="W153" s="65"/>
      <c r="X153" s="65"/>
      <c r="Y153" s="65"/>
    </row>
    <row r="154" spans="2:25" s="17" customFormat="1" x14ac:dyDescent="0.2">
      <c r="B154" s="50" t="s">
        <v>384</v>
      </c>
      <c r="C154" s="17" t="s">
        <v>388</v>
      </c>
      <c r="D154" s="18">
        <v>51500</v>
      </c>
      <c r="E154" s="18">
        <v>51500</v>
      </c>
      <c r="F154" s="18">
        <v>0</v>
      </c>
      <c r="G154" s="18">
        <v>0</v>
      </c>
      <c r="H154" s="18">
        <v>0</v>
      </c>
      <c r="I154" s="18">
        <f t="shared" si="29"/>
        <v>0</v>
      </c>
      <c r="J154" s="18">
        <f t="shared" si="30"/>
        <v>51500</v>
      </c>
      <c r="K154" s="39">
        <f t="shared" si="31"/>
        <v>1</v>
      </c>
      <c r="L154" s="39">
        <f t="shared" si="32"/>
        <v>-1</v>
      </c>
      <c r="M154" s="39">
        <f t="shared" si="33"/>
        <v>-1</v>
      </c>
      <c r="O154" s="65"/>
      <c r="P154" s="65"/>
      <c r="Q154" s="65"/>
      <c r="R154" s="68"/>
      <c r="S154" s="68"/>
      <c r="T154" s="68"/>
      <c r="U154" s="68"/>
      <c r="V154" s="68"/>
      <c r="W154" s="65"/>
      <c r="X154" s="65"/>
      <c r="Y154" s="65"/>
    </row>
    <row r="155" spans="2:25" s="17" customFormat="1" x14ac:dyDescent="0.2">
      <c r="B155" s="50" t="s">
        <v>31</v>
      </c>
      <c r="C155" s="17" t="s">
        <v>32</v>
      </c>
      <c r="D155" s="18">
        <v>1026270</v>
      </c>
      <c r="E155" s="18">
        <v>1026270</v>
      </c>
      <c r="F155" s="18">
        <v>32130</v>
      </c>
      <c r="G155" s="18">
        <v>32130</v>
      </c>
      <c r="H155" s="18">
        <v>0</v>
      </c>
      <c r="I155" s="18">
        <f t="shared" si="29"/>
        <v>32130</v>
      </c>
      <c r="J155" s="18">
        <f t="shared" si="30"/>
        <v>994140</v>
      </c>
      <c r="K155" s="39">
        <f t="shared" si="31"/>
        <v>0.96869244935543275</v>
      </c>
      <c r="L155" s="39">
        <f t="shared" si="32"/>
        <v>-0.96869244935543275</v>
      </c>
      <c r="M155" s="39">
        <f t="shared" si="33"/>
        <v>-0.62430939226519333</v>
      </c>
      <c r="O155" s="65"/>
      <c r="P155" s="65"/>
      <c r="Q155" s="65"/>
      <c r="R155" s="68"/>
      <c r="S155" s="68"/>
      <c r="T155" s="68"/>
      <c r="U155" s="68"/>
      <c r="V155" s="68"/>
      <c r="W155" s="65"/>
      <c r="X155" s="65"/>
      <c r="Y155" s="65"/>
    </row>
    <row r="156" spans="2:25" s="17" customFormat="1" x14ac:dyDescent="0.2">
      <c r="B156" s="50" t="s">
        <v>33</v>
      </c>
      <c r="C156" s="17" t="s">
        <v>34</v>
      </c>
      <c r="D156" s="18">
        <v>1830145.4</v>
      </c>
      <c r="E156" s="18">
        <v>1840014.4</v>
      </c>
      <c r="F156" s="18">
        <v>67457.640000000014</v>
      </c>
      <c r="G156" s="18">
        <v>67457.640000000014</v>
      </c>
      <c r="H156" s="18">
        <v>0</v>
      </c>
      <c r="I156" s="18">
        <f t="shared" si="29"/>
        <v>67457.640000000014</v>
      </c>
      <c r="J156" s="18">
        <f t="shared" si="30"/>
        <v>1772556.7599999998</v>
      </c>
      <c r="K156" s="39">
        <f t="shared" si="31"/>
        <v>0.96333852604631787</v>
      </c>
      <c r="L156" s="39">
        <f t="shared" si="32"/>
        <v>-0.96333852604631787</v>
      </c>
      <c r="M156" s="39">
        <f t="shared" si="33"/>
        <v>-0.56006231255581462</v>
      </c>
      <c r="O156" s="65"/>
      <c r="P156" s="65"/>
      <c r="Q156" s="65"/>
      <c r="R156" s="68"/>
      <c r="S156" s="68"/>
      <c r="T156" s="68"/>
      <c r="U156" s="68"/>
      <c r="V156" s="68"/>
      <c r="W156" s="65"/>
      <c r="X156" s="65"/>
      <c r="Y156" s="65"/>
    </row>
    <row r="157" spans="2:25" s="17" customFormat="1" x14ac:dyDescent="0.2">
      <c r="B157" s="50" t="s">
        <v>39</v>
      </c>
      <c r="C157" s="17" t="s">
        <v>40</v>
      </c>
      <c r="D157" s="18">
        <v>274247.09000000003</v>
      </c>
      <c r="E157" s="18">
        <v>271789.09000000003</v>
      </c>
      <c r="F157" s="18">
        <v>11304.280000000002</v>
      </c>
      <c r="G157" s="18">
        <v>11304.280000000002</v>
      </c>
      <c r="H157" s="18">
        <v>0</v>
      </c>
      <c r="I157" s="18">
        <f t="shared" si="29"/>
        <v>11304.280000000002</v>
      </c>
      <c r="J157" s="18">
        <f t="shared" si="30"/>
        <v>260484.81000000003</v>
      </c>
      <c r="K157" s="39">
        <f t="shared" si="31"/>
        <v>0.95840789635816503</v>
      </c>
      <c r="L157" s="39">
        <f t="shared" si="32"/>
        <v>-0.95840789635816503</v>
      </c>
      <c r="M157" s="39">
        <f t="shared" si="33"/>
        <v>-0.50089475629798086</v>
      </c>
      <c r="O157" s="65"/>
      <c r="P157" s="65"/>
      <c r="Q157" s="65"/>
      <c r="R157" s="68"/>
      <c r="S157" s="68"/>
      <c r="T157" s="68"/>
      <c r="U157" s="68"/>
      <c r="V157" s="68"/>
      <c r="W157" s="65"/>
      <c r="X157" s="65"/>
      <c r="Y157" s="65"/>
    </row>
    <row r="158" spans="2:25" s="17" customFormat="1" x14ac:dyDescent="0.2">
      <c r="B158" s="50" t="s">
        <v>41</v>
      </c>
      <c r="C158" s="17" t="s">
        <v>42</v>
      </c>
      <c r="D158" s="18">
        <v>1846586.23</v>
      </c>
      <c r="E158" s="18">
        <v>1846586.23</v>
      </c>
      <c r="F158" s="18">
        <v>0</v>
      </c>
      <c r="G158" s="18">
        <v>0</v>
      </c>
      <c r="H158" s="18">
        <v>5000</v>
      </c>
      <c r="I158" s="18">
        <f t="shared" si="29"/>
        <v>5000</v>
      </c>
      <c r="J158" s="18">
        <f t="shared" si="30"/>
        <v>1841586.23</v>
      </c>
      <c r="K158" s="39">
        <f t="shared" si="31"/>
        <v>0.99729230083124798</v>
      </c>
      <c r="L158" s="39">
        <f t="shared" si="32"/>
        <v>-1</v>
      </c>
      <c r="M158" s="39">
        <f t="shared" si="33"/>
        <v>-1</v>
      </c>
      <c r="O158" s="65"/>
      <c r="P158" s="65"/>
      <c r="Q158" s="65"/>
      <c r="R158" s="68"/>
      <c r="S158" s="68"/>
      <c r="T158" s="68"/>
      <c r="U158" s="68"/>
      <c r="V158" s="68"/>
      <c r="W158" s="65"/>
      <c r="X158" s="65"/>
      <c r="Y158" s="65"/>
    </row>
    <row r="159" spans="2:25" s="17" customFormat="1" x14ac:dyDescent="0.2">
      <c r="B159" s="50" t="s">
        <v>273</v>
      </c>
      <c r="C159" s="17" t="s">
        <v>274</v>
      </c>
      <c r="D159" s="18">
        <v>100000</v>
      </c>
      <c r="E159" s="18">
        <v>100000</v>
      </c>
      <c r="F159" s="18">
        <v>0</v>
      </c>
      <c r="G159" s="18">
        <v>0</v>
      </c>
      <c r="H159" s="18">
        <v>0</v>
      </c>
      <c r="I159" s="18">
        <f t="shared" si="29"/>
        <v>0</v>
      </c>
      <c r="J159" s="18">
        <f t="shared" si="30"/>
        <v>100000</v>
      </c>
      <c r="K159" s="39">
        <f t="shared" si="31"/>
        <v>1</v>
      </c>
      <c r="L159" s="39">
        <f t="shared" si="32"/>
        <v>-1</v>
      </c>
      <c r="M159" s="39">
        <f t="shared" si="33"/>
        <v>-1</v>
      </c>
      <c r="O159" s="65"/>
      <c r="P159" s="65"/>
      <c r="Q159" s="65"/>
      <c r="R159" s="68"/>
      <c r="S159" s="68"/>
      <c r="T159" s="68"/>
      <c r="U159" s="68"/>
      <c r="V159" s="68"/>
      <c r="W159" s="65"/>
      <c r="X159" s="65"/>
      <c r="Y159" s="65"/>
    </row>
    <row r="160" spans="2:25" s="17" customFormat="1" x14ac:dyDescent="0.2">
      <c r="B160" s="50" t="s">
        <v>485</v>
      </c>
      <c r="C160" s="17" t="s">
        <v>486</v>
      </c>
      <c r="D160" s="18">
        <v>0</v>
      </c>
      <c r="E160" s="18">
        <v>0</v>
      </c>
      <c r="F160" s="18">
        <v>10080</v>
      </c>
      <c r="G160" s="18">
        <v>10080</v>
      </c>
      <c r="H160" s="18">
        <v>-10080</v>
      </c>
      <c r="I160" s="18">
        <f t="shared" si="29"/>
        <v>0</v>
      </c>
      <c r="J160" s="18">
        <f t="shared" si="30"/>
        <v>0</v>
      </c>
      <c r="K160" s="39" t="str">
        <f t="shared" si="31"/>
        <v>NA</v>
      </c>
      <c r="L160" s="39" t="str">
        <f t="shared" si="32"/>
        <v>NA</v>
      </c>
      <c r="M160" s="39" t="str">
        <f t="shared" si="33"/>
        <v>NA</v>
      </c>
      <c r="O160" s="65"/>
      <c r="P160" s="65"/>
      <c r="Q160" s="65"/>
      <c r="R160" s="68"/>
      <c r="S160" s="68"/>
      <c r="T160" s="68"/>
      <c r="U160" s="68"/>
      <c r="V160" s="68"/>
      <c r="W160" s="65"/>
      <c r="X160" s="65"/>
      <c r="Y160" s="65"/>
    </row>
    <row r="161" spans="1:25" s="17" customFormat="1" x14ac:dyDescent="0.2">
      <c r="B161" s="50" t="s">
        <v>93</v>
      </c>
      <c r="C161" s="17" t="s">
        <v>94</v>
      </c>
      <c r="D161" s="18">
        <v>318080.01</v>
      </c>
      <c r="E161" s="18">
        <v>318080.01</v>
      </c>
      <c r="F161" s="18">
        <v>0</v>
      </c>
      <c r="G161" s="18">
        <v>0</v>
      </c>
      <c r="H161" s="18">
        <v>1987.5</v>
      </c>
      <c r="I161" s="18">
        <f t="shared" si="29"/>
        <v>1987.5</v>
      </c>
      <c r="J161" s="18">
        <f t="shared" si="30"/>
        <v>316092.51</v>
      </c>
      <c r="K161" s="39">
        <f t="shared" si="31"/>
        <v>0.99375157212803156</v>
      </c>
      <c r="L161" s="39">
        <f t="shared" si="32"/>
        <v>-1</v>
      </c>
      <c r="M161" s="39">
        <f t="shared" si="33"/>
        <v>-1</v>
      </c>
      <c r="O161" s="65"/>
      <c r="P161" s="65"/>
      <c r="Q161" s="65"/>
      <c r="R161" s="68"/>
      <c r="S161" s="68"/>
      <c r="T161" s="68"/>
      <c r="U161" s="68"/>
      <c r="V161" s="68"/>
      <c r="W161" s="65"/>
      <c r="X161" s="65"/>
      <c r="Y161" s="65"/>
    </row>
    <row r="162" spans="1:25" s="17" customFormat="1" x14ac:dyDescent="0.2">
      <c r="B162" s="50" t="s">
        <v>358</v>
      </c>
      <c r="C162" s="17" t="s">
        <v>359</v>
      </c>
      <c r="D162" s="18">
        <v>6740</v>
      </c>
      <c r="E162" s="18">
        <v>6740</v>
      </c>
      <c r="F162" s="18">
        <v>0</v>
      </c>
      <c r="G162" s="18">
        <v>0</v>
      </c>
      <c r="H162" s="18">
        <v>0</v>
      </c>
      <c r="I162" s="18">
        <f t="shared" si="29"/>
        <v>0</v>
      </c>
      <c r="J162" s="18">
        <f t="shared" si="30"/>
        <v>6740</v>
      </c>
      <c r="K162" s="39">
        <f t="shared" si="31"/>
        <v>1</v>
      </c>
      <c r="L162" s="39">
        <f t="shared" si="32"/>
        <v>-1</v>
      </c>
      <c r="M162" s="39">
        <f t="shared" si="33"/>
        <v>-1</v>
      </c>
      <c r="O162" s="65"/>
      <c r="P162" s="65"/>
      <c r="Q162" s="65"/>
      <c r="R162" s="68"/>
      <c r="S162" s="68"/>
      <c r="T162" s="68"/>
      <c r="U162" s="68"/>
      <c r="V162" s="68"/>
      <c r="W162" s="65"/>
      <c r="X162" s="65"/>
      <c r="Y162" s="65"/>
    </row>
    <row r="163" spans="1:25" s="17" customFormat="1" x14ac:dyDescent="0.2">
      <c r="B163" s="50" t="s">
        <v>267</v>
      </c>
      <c r="C163" s="17" t="s">
        <v>268</v>
      </c>
      <c r="D163" s="18">
        <v>0</v>
      </c>
      <c r="E163" s="18">
        <v>600</v>
      </c>
      <c r="F163" s="18">
        <v>0</v>
      </c>
      <c r="G163" s="18">
        <v>0</v>
      </c>
      <c r="H163" s="18">
        <v>525</v>
      </c>
      <c r="I163" s="18">
        <f t="shared" si="29"/>
        <v>525</v>
      </c>
      <c r="J163" s="18">
        <f t="shared" si="30"/>
        <v>75</v>
      </c>
      <c r="K163" s="39">
        <f t="shared" si="31"/>
        <v>0.125</v>
      </c>
      <c r="L163" s="39">
        <f t="shared" si="32"/>
        <v>-1</v>
      </c>
      <c r="M163" s="39">
        <f t="shared" si="33"/>
        <v>-1</v>
      </c>
      <c r="O163" s="65"/>
      <c r="P163" s="65"/>
      <c r="Q163" s="65"/>
      <c r="R163" s="68"/>
      <c r="S163" s="68"/>
      <c r="T163" s="68"/>
      <c r="U163" s="68"/>
      <c r="V163" s="68"/>
      <c r="W163" s="65"/>
      <c r="X163" s="65"/>
      <c r="Y163" s="65"/>
    </row>
    <row r="164" spans="1:25" s="17" customFormat="1" x14ac:dyDescent="0.2">
      <c r="B164" s="50" t="s">
        <v>45</v>
      </c>
      <c r="C164" s="17" t="s">
        <v>46</v>
      </c>
      <c r="D164" s="18">
        <v>5750</v>
      </c>
      <c r="E164" s="18">
        <v>5750</v>
      </c>
      <c r="F164" s="18">
        <v>0</v>
      </c>
      <c r="G164" s="18">
        <v>0</v>
      </c>
      <c r="H164" s="18">
        <v>0</v>
      </c>
      <c r="I164" s="18">
        <f t="shared" ref="I164:I477" si="34">SUM(G164:H164)</f>
        <v>0</v>
      </c>
      <c r="J164" s="18">
        <f t="shared" ref="J164:J477" si="35">E164-I164</f>
        <v>5750</v>
      </c>
      <c r="K164" s="39">
        <f t="shared" ref="K164:K477" si="36">IF(E164=0,"NA",J164/E164)</f>
        <v>1</v>
      </c>
      <c r="L164" s="39">
        <f t="shared" ref="L164:L477" si="37">IF(E164=0,"NA",(  ( F164 - (E164/$L$6)) / (E164/$L$6)))</f>
        <v>-1</v>
      </c>
      <c r="M164" s="39">
        <f t="shared" ref="M164:M477" si="38">IF(E164=0,"NA",(  ( G164 - ($M$6*(E164/12))) / ($M$6*(E164/12))))</f>
        <v>-1</v>
      </c>
      <c r="O164" s="65"/>
      <c r="P164" s="65"/>
      <c r="Q164" s="65"/>
      <c r="R164" s="68"/>
      <c r="S164" s="68"/>
      <c r="T164" s="68"/>
      <c r="U164" s="68"/>
      <c r="V164" s="68"/>
      <c r="W164" s="65"/>
      <c r="X164" s="65"/>
      <c r="Y164" s="65"/>
    </row>
    <row r="165" spans="1:25" s="17" customFormat="1" x14ac:dyDescent="0.2">
      <c r="B165" s="50" t="s">
        <v>47</v>
      </c>
      <c r="C165" s="17" t="s">
        <v>48</v>
      </c>
      <c r="D165" s="18">
        <v>1220000</v>
      </c>
      <c r="E165" s="18">
        <v>1220000</v>
      </c>
      <c r="F165" s="18">
        <v>0</v>
      </c>
      <c r="G165" s="18">
        <v>0</v>
      </c>
      <c r="H165" s="18">
        <v>0</v>
      </c>
      <c r="I165" s="18">
        <f t="shared" si="34"/>
        <v>0</v>
      </c>
      <c r="J165" s="18">
        <f t="shared" si="35"/>
        <v>1220000</v>
      </c>
      <c r="K165" s="39">
        <f t="shared" si="36"/>
        <v>1</v>
      </c>
      <c r="L165" s="39">
        <f t="shared" si="37"/>
        <v>-1</v>
      </c>
      <c r="M165" s="39">
        <f t="shared" si="38"/>
        <v>-1</v>
      </c>
      <c r="O165" s="65"/>
      <c r="P165" s="65"/>
      <c r="Q165" s="65"/>
      <c r="R165" s="68"/>
      <c r="S165" s="68"/>
      <c r="T165" s="68"/>
      <c r="U165" s="68"/>
      <c r="V165" s="68"/>
      <c r="W165" s="65"/>
      <c r="X165" s="65"/>
      <c r="Y165" s="65"/>
    </row>
    <row r="166" spans="1:25" s="17" customFormat="1" x14ac:dyDescent="0.2">
      <c r="B166" s="50" t="s">
        <v>49</v>
      </c>
      <c r="C166" s="17" t="s">
        <v>50</v>
      </c>
      <c r="D166" s="18">
        <v>329528</v>
      </c>
      <c r="E166" s="18">
        <v>329528</v>
      </c>
      <c r="F166" s="18">
        <v>1445.98</v>
      </c>
      <c r="G166" s="18">
        <v>1445.98</v>
      </c>
      <c r="H166" s="18">
        <v>0</v>
      </c>
      <c r="I166" s="18">
        <f t="shared" si="34"/>
        <v>1445.98</v>
      </c>
      <c r="J166" s="18">
        <f t="shared" si="35"/>
        <v>328082.02</v>
      </c>
      <c r="K166" s="39">
        <f t="shared" si="36"/>
        <v>0.99561196620621017</v>
      </c>
      <c r="L166" s="39">
        <f t="shared" si="37"/>
        <v>-0.99561196620621017</v>
      </c>
      <c r="M166" s="39">
        <f t="shared" si="38"/>
        <v>-0.9473435944745211</v>
      </c>
      <c r="O166" s="65"/>
      <c r="P166" s="65"/>
      <c r="Q166" s="65"/>
      <c r="R166" s="68"/>
      <c r="S166" s="68"/>
      <c r="T166" s="68"/>
      <c r="U166" s="68"/>
      <c r="V166" s="68"/>
      <c r="W166" s="65"/>
      <c r="X166" s="65"/>
      <c r="Y166" s="65"/>
    </row>
    <row r="167" spans="1:25" s="17" customFormat="1" x14ac:dyDescent="0.2">
      <c r="B167" s="50" t="s">
        <v>53</v>
      </c>
      <c r="C167" s="17" t="s">
        <v>54</v>
      </c>
      <c r="D167" s="18">
        <v>437956.17000000004</v>
      </c>
      <c r="E167" s="18">
        <v>376399.78</v>
      </c>
      <c r="F167" s="18">
        <v>12990.5</v>
      </c>
      <c r="G167" s="18">
        <v>12990.5</v>
      </c>
      <c r="H167" s="18">
        <v>-2997.97</v>
      </c>
      <c r="I167" s="18">
        <f t="shared" si="34"/>
        <v>9992.5300000000007</v>
      </c>
      <c r="J167" s="18">
        <f t="shared" si="35"/>
        <v>366407.25</v>
      </c>
      <c r="K167" s="39">
        <f t="shared" si="36"/>
        <v>0.97345234898915178</v>
      </c>
      <c r="L167" s="39">
        <f t="shared" si="37"/>
        <v>-0.96548749311171222</v>
      </c>
      <c r="M167" s="39">
        <f t="shared" si="38"/>
        <v>-0.58584991734054681</v>
      </c>
      <c r="O167" s="65"/>
      <c r="P167" s="65"/>
      <c r="Q167" s="65"/>
      <c r="R167" s="68"/>
      <c r="S167" s="68"/>
      <c r="T167" s="68"/>
      <c r="U167" s="68"/>
      <c r="V167" s="68"/>
      <c r="W167" s="65"/>
      <c r="X167" s="65"/>
      <c r="Y167" s="65"/>
    </row>
    <row r="168" spans="1:25" s="17" customFormat="1" x14ac:dyDescent="0.2">
      <c r="B168" s="50" t="s">
        <v>55</v>
      </c>
      <c r="C168" s="17" t="s">
        <v>56</v>
      </c>
      <c r="D168" s="18">
        <v>18398</v>
      </c>
      <c r="E168" s="18">
        <v>18398</v>
      </c>
      <c r="F168" s="18">
        <v>0</v>
      </c>
      <c r="G168" s="18">
        <v>0</v>
      </c>
      <c r="H168" s="18">
        <v>0</v>
      </c>
      <c r="I168" s="18">
        <f t="shared" si="34"/>
        <v>0</v>
      </c>
      <c r="J168" s="18">
        <f t="shared" si="35"/>
        <v>18398</v>
      </c>
      <c r="K168" s="39">
        <f t="shared" si="36"/>
        <v>1</v>
      </c>
      <c r="L168" s="39">
        <f t="shared" si="37"/>
        <v>-1</v>
      </c>
      <c r="M168" s="39">
        <f t="shared" si="38"/>
        <v>-1</v>
      </c>
      <c r="O168" s="65"/>
      <c r="P168" s="65"/>
      <c r="Q168" s="65"/>
      <c r="R168" s="68"/>
      <c r="S168" s="68"/>
      <c r="T168" s="68"/>
      <c r="U168" s="68"/>
      <c r="V168" s="68"/>
      <c r="W168" s="65"/>
      <c r="X168" s="65"/>
      <c r="Y168" s="65"/>
    </row>
    <row r="169" spans="1:25" s="17" customFormat="1" x14ac:dyDescent="0.2">
      <c r="B169" s="50" t="s">
        <v>57</v>
      </c>
      <c r="C169" s="17" t="s">
        <v>58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f t="shared" si="34"/>
        <v>0</v>
      </c>
      <c r="J169" s="18">
        <f t="shared" si="35"/>
        <v>0</v>
      </c>
      <c r="K169" s="39" t="str">
        <f t="shared" si="36"/>
        <v>NA</v>
      </c>
      <c r="L169" s="39" t="str">
        <f t="shared" si="37"/>
        <v>NA</v>
      </c>
      <c r="M169" s="39" t="str">
        <f t="shared" si="38"/>
        <v>NA</v>
      </c>
      <c r="O169" s="65"/>
      <c r="P169" s="65"/>
      <c r="Q169" s="65"/>
      <c r="R169" s="68"/>
      <c r="S169" s="68"/>
      <c r="T169" s="68"/>
      <c r="U169" s="68"/>
      <c r="V169" s="68"/>
      <c r="W169" s="65"/>
      <c r="X169" s="65"/>
      <c r="Y169" s="65"/>
    </row>
    <row r="170" spans="1:25" s="17" customFormat="1" x14ac:dyDescent="0.2">
      <c r="B170" s="50" t="s">
        <v>59</v>
      </c>
      <c r="C170" s="17" t="s">
        <v>60</v>
      </c>
      <c r="D170" s="18">
        <v>714008</v>
      </c>
      <c r="E170" s="18">
        <v>714008</v>
      </c>
      <c r="F170" s="18">
        <v>0</v>
      </c>
      <c r="G170" s="18">
        <v>0</v>
      </c>
      <c r="H170" s="18">
        <v>14319.630000000001</v>
      </c>
      <c r="I170" s="18">
        <f t="shared" si="34"/>
        <v>14319.630000000001</v>
      </c>
      <c r="J170" s="18">
        <f t="shared" si="35"/>
        <v>699688.37</v>
      </c>
      <c r="K170" s="39">
        <f t="shared" si="36"/>
        <v>0.97994472050733328</v>
      </c>
      <c r="L170" s="39">
        <f t="shared" si="37"/>
        <v>-1</v>
      </c>
      <c r="M170" s="39">
        <f t="shared" si="38"/>
        <v>-1</v>
      </c>
      <c r="O170" s="65"/>
      <c r="P170" s="65"/>
      <c r="Q170" s="65"/>
      <c r="R170" s="68"/>
      <c r="S170" s="68"/>
      <c r="T170" s="68"/>
      <c r="U170" s="68"/>
      <c r="V170" s="68"/>
      <c r="W170" s="65"/>
      <c r="X170" s="65"/>
      <c r="Y170" s="65"/>
    </row>
    <row r="171" spans="1:25" s="17" customFormat="1" x14ac:dyDescent="0.2">
      <c r="B171" s="50" t="s">
        <v>61</v>
      </c>
      <c r="C171" s="17" t="s">
        <v>62</v>
      </c>
      <c r="D171" s="18">
        <v>11500</v>
      </c>
      <c r="E171" s="18">
        <v>11500</v>
      </c>
      <c r="F171" s="18">
        <v>0</v>
      </c>
      <c r="G171" s="18">
        <v>0</v>
      </c>
      <c r="H171" s="18">
        <v>0</v>
      </c>
      <c r="I171" s="18">
        <f t="shared" si="34"/>
        <v>0</v>
      </c>
      <c r="J171" s="18">
        <f t="shared" si="35"/>
        <v>11500</v>
      </c>
      <c r="K171" s="39">
        <f t="shared" si="36"/>
        <v>1</v>
      </c>
      <c r="L171" s="39">
        <f t="shared" si="37"/>
        <v>-1</v>
      </c>
      <c r="M171" s="39">
        <f t="shared" si="38"/>
        <v>-1</v>
      </c>
      <c r="O171" s="65"/>
      <c r="P171" s="65"/>
      <c r="Q171" s="65"/>
      <c r="R171" s="68"/>
      <c r="S171" s="68"/>
      <c r="T171" s="68"/>
      <c r="U171" s="68"/>
      <c r="V171" s="68"/>
      <c r="W171" s="65"/>
      <c r="X171" s="65"/>
      <c r="Y171" s="65"/>
    </row>
    <row r="172" spans="1:25" s="17" customFormat="1" x14ac:dyDescent="0.2">
      <c r="B172" s="50" t="s">
        <v>65</v>
      </c>
      <c r="C172" s="17" t="s">
        <v>66</v>
      </c>
      <c r="D172" s="18">
        <v>51744</v>
      </c>
      <c r="E172" s="18">
        <v>51744</v>
      </c>
      <c r="F172" s="18">
        <v>0</v>
      </c>
      <c r="G172" s="18">
        <v>0</v>
      </c>
      <c r="H172" s="18">
        <v>0</v>
      </c>
      <c r="I172" s="18">
        <f t="shared" si="34"/>
        <v>0</v>
      </c>
      <c r="J172" s="18">
        <f t="shared" si="35"/>
        <v>51744</v>
      </c>
      <c r="K172" s="39">
        <f t="shared" si="36"/>
        <v>1</v>
      </c>
      <c r="L172" s="39">
        <f t="shared" si="37"/>
        <v>-1</v>
      </c>
      <c r="M172" s="39">
        <f t="shared" si="38"/>
        <v>-1</v>
      </c>
      <c r="O172" s="65"/>
      <c r="P172" s="65"/>
      <c r="Q172" s="65"/>
      <c r="R172" s="68"/>
      <c r="S172" s="68"/>
      <c r="T172" s="68"/>
      <c r="U172" s="68"/>
      <c r="V172" s="68"/>
      <c r="W172" s="65"/>
      <c r="X172" s="65"/>
      <c r="Y172" s="65"/>
    </row>
    <row r="173" spans="1:25" s="17" customFormat="1" x14ac:dyDescent="0.2">
      <c r="B173" s="50" t="s">
        <v>67</v>
      </c>
      <c r="C173" s="17" t="s">
        <v>68</v>
      </c>
      <c r="D173" s="18">
        <v>172206</v>
      </c>
      <c r="E173" s="18">
        <v>172206</v>
      </c>
      <c r="F173" s="18">
        <v>0</v>
      </c>
      <c r="G173" s="18">
        <v>0</v>
      </c>
      <c r="H173" s="18">
        <v>0</v>
      </c>
      <c r="I173" s="18">
        <f t="shared" si="34"/>
        <v>0</v>
      </c>
      <c r="J173" s="18">
        <f t="shared" si="35"/>
        <v>172206</v>
      </c>
      <c r="K173" s="39">
        <f t="shared" si="36"/>
        <v>1</v>
      </c>
      <c r="L173" s="39">
        <f t="shared" si="37"/>
        <v>-1</v>
      </c>
      <c r="M173" s="39">
        <f t="shared" si="38"/>
        <v>-1</v>
      </c>
      <c r="O173" s="65"/>
      <c r="P173" s="65"/>
      <c r="Q173" s="65"/>
      <c r="R173" s="68"/>
      <c r="S173" s="68"/>
      <c r="T173" s="68"/>
      <c r="U173" s="68"/>
      <c r="V173" s="68"/>
      <c r="W173" s="65"/>
      <c r="X173" s="65"/>
      <c r="Y173" s="65"/>
    </row>
    <row r="174" spans="1:25" s="17" customFormat="1" x14ac:dyDescent="0.2">
      <c r="B174" s="50" t="s">
        <v>71</v>
      </c>
      <c r="C174" s="17" t="s">
        <v>72</v>
      </c>
      <c r="D174" s="18">
        <v>85400</v>
      </c>
      <c r="E174" s="18">
        <v>85400</v>
      </c>
      <c r="F174" s="18">
        <v>0</v>
      </c>
      <c r="G174" s="18">
        <v>0</v>
      </c>
      <c r="H174" s="18">
        <v>450</v>
      </c>
      <c r="I174" s="18">
        <f t="shared" si="34"/>
        <v>450</v>
      </c>
      <c r="J174" s="18">
        <f t="shared" si="35"/>
        <v>84950</v>
      </c>
      <c r="K174" s="39">
        <f t="shared" si="36"/>
        <v>0.99473067915690871</v>
      </c>
      <c r="L174" s="39">
        <f t="shared" si="37"/>
        <v>-1</v>
      </c>
      <c r="M174" s="39">
        <f t="shared" si="38"/>
        <v>-1</v>
      </c>
      <c r="O174" s="65"/>
      <c r="P174" s="65"/>
      <c r="Q174" s="65"/>
      <c r="R174" s="68"/>
      <c r="S174" s="68"/>
      <c r="T174" s="68"/>
      <c r="U174" s="68"/>
      <c r="V174" s="68"/>
      <c r="W174" s="65"/>
      <c r="X174" s="65"/>
      <c r="Y174" s="65"/>
    </row>
    <row r="175" spans="1:25" s="17" customFormat="1" x14ac:dyDescent="0.2">
      <c r="B175" s="50" t="s">
        <v>73</v>
      </c>
      <c r="C175" s="17" t="s">
        <v>74</v>
      </c>
      <c r="D175" s="18">
        <v>1001500</v>
      </c>
      <c r="E175" s="18">
        <v>1001500</v>
      </c>
      <c r="F175" s="18">
        <v>0</v>
      </c>
      <c r="G175" s="18">
        <v>0</v>
      </c>
      <c r="H175" s="18">
        <v>0</v>
      </c>
      <c r="I175" s="18">
        <f t="shared" si="34"/>
        <v>0</v>
      </c>
      <c r="J175" s="18">
        <f t="shared" si="35"/>
        <v>1001500</v>
      </c>
      <c r="K175" s="39">
        <f t="shared" si="36"/>
        <v>1</v>
      </c>
      <c r="L175" s="39">
        <f t="shared" si="37"/>
        <v>-1</v>
      </c>
      <c r="M175" s="39">
        <f t="shared" si="38"/>
        <v>-1</v>
      </c>
      <c r="O175" s="65"/>
      <c r="P175" s="65"/>
      <c r="Q175" s="65"/>
      <c r="R175" s="68"/>
      <c r="S175" s="68"/>
      <c r="T175" s="68"/>
      <c r="U175" s="68"/>
      <c r="V175" s="68"/>
      <c r="W175" s="65"/>
      <c r="X175" s="65"/>
      <c r="Y175" s="65"/>
    </row>
    <row r="176" spans="1:25" s="70" customFormat="1" x14ac:dyDescent="0.2">
      <c r="A176" s="48" t="s">
        <v>99</v>
      </c>
      <c r="B176" s="51"/>
      <c r="C176" s="48"/>
      <c r="D176" s="23">
        <v>24639540.500000004</v>
      </c>
      <c r="E176" s="23">
        <v>24587216.110000003</v>
      </c>
      <c r="F176" s="23">
        <v>1063610.27</v>
      </c>
      <c r="G176" s="23">
        <v>1063610.27</v>
      </c>
      <c r="H176" s="23">
        <v>9204.1600000000017</v>
      </c>
      <c r="I176" s="23">
        <f t="shared" si="34"/>
        <v>1072814.43</v>
      </c>
      <c r="J176" s="23">
        <f t="shared" si="35"/>
        <v>23514401.680000003</v>
      </c>
      <c r="K176" s="43">
        <f t="shared" si="36"/>
        <v>0.95636698253269636</v>
      </c>
      <c r="L176" s="43">
        <f t="shared" si="37"/>
        <v>-0.95674132991545091</v>
      </c>
      <c r="M176" s="43">
        <f t="shared" si="38"/>
        <v>-0.48089595898541115</v>
      </c>
      <c r="O176" s="71"/>
      <c r="P176" s="71"/>
      <c r="Q176" s="71"/>
      <c r="R176" s="72"/>
      <c r="S176" s="72"/>
      <c r="T176" s="72"/>
      <c r="U176" s="72"/>
      <c r="V176" s="72"/>
      <c r="W176" s="71"/>
      <c r="X176" s="71"/>
      <c r="Y176" s="71"/>
    </row>
    <row r="177" spans="1:25" s="17" customFormat="1" x14ac:dyDescent="0.2">
      <c r="A177" s="17" t="s">
        <v>100</v>
      </c>
      <c r="B177" s="50" t="s">
        <v>14</v>
      </c>
      <c r="C177" s="17" t="s">
        <v>15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f t="shared" si="34"/>
        <v>0</v>
      </c>
      <c r="J177" s="18">
        <f t="shared" si="35"/>
        <v>0</v>
      </c>
      <c r="K177" s="39" t="str">
        <f t="shared" si="36"/>
        <v>NA</v>
      </c>
      <c r="L177" s="39" t="str">
        <f t="shared" si="37"/>
        <v>NA</v>
      </c>
      <c r="M177" s="39" t="str">
        <f t="shared" si="38"/>
        <v>NA</v>
      </c>
      <c r="O177" s="65"/>
      <c r="P177" s="65"/>
      <c r="Q177" s="65"/>
      <c r="R177" s="68"/>
      <c r="S177" s="68"/>
      <c r="T177" s="68"/>
      <c r="U177" s="68"/>
      <c r="V177" s="68"/>
      <c r="W177" s="65"/>
      <c r="X177" s="65"/>
      <c r="Y177" s="65"/>
    </row>
    <row r="178" spans="1:25" s="17" customFormat="1" x14ac:dyDescent="0.2">
      <c r="B178" s="50" t="s">
        <v>16</v>
      </c>
      <c r="C178" s="17" t="s">
        <v>15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34"/>
        <v>0</v>
      </c>
      <c r="J178" s="18">
        <f t="shared" si="35"/>
        <v>0</v>
      </c>
      <c r="K178" s="39" t="str">
        <f t="shared" si="36"/>
        <v>NA</v>
      </c>
      <c r="L178" s="39" t="str">
        <f t="shared" si="37"/>
        <v>NA</v>
      </c>
      <c r="M178" s="39" t="str">
        <f t="shared" si="38"/>
        <v>NA</v>
      </c>
      <c r="O178" s="65"/>
      <c r="P178" s="65"/>
      <c r="Q178" s="65"/>
      <c r="R178" s="68"/>
      <c r="S178" s="68"/>
      <c r="T178" s="68"/>
      <c r="U178" s="68"/>
      <c r="V178" s="68"/>
      <c r="W178" s="65"/>
      <c r="X178" s="65"/>
      <c r="Y178" s="65"/>
    </row>
    <row r="179" spans="1:25" s="17" customFormat="1" x14ac:dyDescent="0.2">
      <c r="B179" s="50" t="s">
        <v>97</v>
      </c>
      <c r="C179" s="17" t="s">
        <v>98</v>
      </c>
      <c r="D179" s="18">
        <v>0</v>
      </c>
      <c r="E179" s="18">
        <v>25000</v>
      </c>
      <c r="F179" s="18">
        <v>0</v>
      </c>
      <c r="G179" s="18">
        <v>0</v>
      </c>
      <c r="H179" s="18">
        <v>0</v>
      </c>
      <c r="I179" s="18">
        <f t="shared" si="34"/>
        <v>0</v>
      </c>
      <c r="J179" s="18">
        <f t="shared" si="35"/>
        <v>25000</v>
      </c>
      <c r="K179" s="39">
        <f t="shared" si="36"/>
        <v>1</v>
      </c>
      <c r="L179" s="39">
        <f t="shared" si="37"/>
        <v>-1</v>
      </c>
      <c r="M179" s="39">
        <f t="shared" si="38"/>
        <v>-1</v>
      </c>
      <c r="O179" s="65"/>
      <c r="P179" s="65"/>
      <c r="Q179" s="65"/>
      <c r="R179" s="68"/>
      <c r="S179" s="68"/>
      <c r="T179" s="68"/>
      <c r="U179" s="68"/>
      <c r="V179" s="68"/>
      <c r="W179" s="65"/>
      <c r="X179" s="65"/>
      <c r="Y179" s="65"/>
    </row>
    <row r="180" spans="1:25" s="17" customFormat="1" x14ac:dyDescent="0.2">
      <c r="B180" s="50" t="s">
        <v>27</v>
      </c>
      <c r="C180" s="17" t="s">
        <v>28</v>
      </c>
      <c r="D180" s="18">
        <v>35735</v>
      </c>
      <c r="E180" s="18">
        <v>10735</v>
      </c>
      <c r="F180" s="18">
        <v>0</v>
      </c>
      <c r="G180" s="18">
        <v>0</v>
      </c>
      <c r="H180" s="18">
        <v>0</v>
      </c>
      <c r="I180" s="18">
        <f t="shared" si="34"/>
        <v>0</v>
      </c>
      <c r="J180" s="18">
        <f t="shared" si="35"/>
        <v>10735</v>
      </c>
      <c r="K180" s="39">
        <f t="shared" si="36"/>
        <v>1</v>
      </c>
      <c r="L180" s="39">
        <f t="shared" si="37"/>
        <v>-1</v>
      </c>
      <c r="M180" s="39">
        <f t="shared" si="38"/>
        <v>-1</v>
      </c>
      <c r="O180" s="65"/>
      <c r="P180" s="65"/>
      <c r="Q180" s="65"/>
      <c r="R180" s="68"/>
      <c r="S180" s="68"/>
      <c r="T180" s="68"/>
      <c r="U180" s="68"/>
      <c r="V180" s="68"/>
      <c r="W180" s="65"/>
      <c r="X180" s="65"/>
      <c r="Y180" s="65"/>
    </row>
    <row r="181" spans="1:25" s="17" customFormat="1" x14ac:dyDescent="0.2">
      <c r="B181" s="50" t="s">
        <v>39</v>
      </c>
      <c r="C181" s="17" t="s">
        <v>40</v>
      </c>
      <c r="D181" s="18">
        <v>946.98</v>
      </c>
      <c r="E181" s="18">
        <v>946.98</v>
      </c>
      <c r="F181" s="18">
        <v>0</v>
      </c>
      <c r="G181" s="18">
        <v>0</v>
      </c>
      <c r="H181" s="18">
        <v>0</v>
      </c>
      <c r="I181" s="18">
        <f t="shared" si="34"/>
        <v>0</v>
      </c>
      <c r="J181" s="18">
        <f t="shared" si="35"/>
        <v>946.98</v>
      </c>
      <c r="K181" s="39">
        <f t="shared" si="36"/>
        <v>1</v>
      </c>
      <c r="L181" s="39">
        <f t="shared" si="37"/>
        <v>-1</v>
      </c>
      <c r="M181" s="39">
        <f t="shared" si="38"/>
        <v>-1</v>
      </c>
      <c r="O181" s="65"/>
      <c r="P181" s="65"/>
      <c r="Q181" s="65"/>
      <c r="R181" s="68"/>
      <c r="S181" s="68"/>
      <c r="T181" s="68"/>
      <c r="U181" s="68"/>
      <c r="V181" s="68"/>
      <c r="W181" s="65"/>
      <c r="X181" s="65"/>
      <c r="Y181" s="65"/>
    </row>
    <row r="182" spans="1:25" s="17" customFormat="1" x14ac:dyDescent="0.2">
      <c r="B182" s="50" t="s">
        <v>41</v>
      </c>
      <c r="C182" s="17" t="s">
        <v>42</v>
      </c>
      <c r="D182" s="18">
        <v>82849</v>
      </c>
      <c r="E182" s="18">
        <v>82849</v>
      </c>
      <c r="F182" s="18">
        <v>0</v>
      </c>
      <c r="G182" s="18">
        <v>0</v>
      </c>
      <c r="H182" s="18">
        <v>1500</v>
      </c>
      <c r="I182" s="18">
        <f t="shared" si="34"/>
        <v>1500</v>
      </c>
      <c r="J182" s="18">
        <f t="shared" si="35"/>
        <v>81349</v>
      </c>
      <c r="K182" s="39">
        <f t="shared" si="36"/>
        <v>0.98189477241728929</v>
      </c>
      <c r="L182" s="39">
        <f t="shared" si="37"/>
        <v>-1</v>
      </c>
      <c r="M182" s="39">
        <f t="shared" si="38"/>
        <v>-1</v>
      </c>
      <c r="O182" s="65"/>
      <c r="P182" s="65"/>
      <c r="Q182" s="65"/>
      <c r="R182" s="68"/>
      <c r="S182" s="68"/>
      <c r="T182" s="68"/>
      <c r="U182" s="68"/>
      <c r="V182" s="68"/>
      <c r="W182" s="65"/>
      <c r="X182" s="65"/>
      <c r="Y182" s="65"/>
    </row>
    <row r="183" spans="1:25" s="17" customFormat="1" x14ac:dyDescent="0.2">
      <c r="B183" s="50" t="s">
        <v>47</v>
      </c>
      <c r="C183" s="17" t="s">
        <v>48</v>
      </c>
      <c r="D183" s="18">
        <v>470</v>
      </c>
      <c r="E183" s="18">
        <v>470</v>
      </c>
      <c r="F183" s="18">
        <v>0</v>
      </c>
      <c r="G183" s="18">
        <v>0</v>
      </c>
      <c r="H183" s="18">
        <v>0</v>
      </c>
      <c r="I183" s="18">
        <f t="shared" si="34"/>
        <v>0</v>
      </c>
      <c r="J183" s="18">
        <f t="shared" si="35"/>
        <v>470</v>
      </c>
      <c r="K183" s="39">
        <f t="shared" si="36"/>
        <v>1</v>
      </c>
      <c r="L183" s="39">
        <f t="shared" si="37"/>
        <v>-1</v>
      </c>
      <c r="M183" s="39">
        <f t="shared" si="38"/>
        <v>-1</v>
      </c>
      <c r="O183" s="65"/>
      <c r="P183" s="65"/>
      <c r="Q183" s="65"/>
      <c r="R183" s="68"/>
      <c r="S183" s="68"/>
      <c r="T183" s="68"/>
      <c r="U183" s="68"/>
      <c r="V183" s="68"/>
      <c r="W183" s="65"/>
      <c r="X183" s="65"/>
      <c r="Y183" s="65"/>
    </row>
    <row r="184" spans="1:25" s="17" customFormat="1" x14ac:dyDescent="0.2">
      <c r="B184" s="50" t="s">
        <v>49</v>
      </c>
      <c r="C184" s="17" t="s">
        <v>50</v>
      </c>
      <c r="D184" s="18">
        <v>18000</v>
      </c>
      <c r="E184" s="18">
        <v>15000</v>
      </c>
      <c r="F184" s="18">
        <v>0</v>
      </c>
      <c r="G184" s="18">
        <v>0</v>
      </c>
      <c r="H184" s="18">
        <v>0</v>
      </c>
      <c r="I184" s="18">
        <f t="shared" si="34"/>
        <v>0</v>
      </c>
      <c r="J184" s="18">
        <f t="shared" si="35"/>
        <v>15000</v>
      </c>
      <c r="K184" s="39">
        <f t="shared" si="36"/>
        <v>1</v>
      </c>
      <c r="L184" s="39">
        <f t="shared" si="37"/>
        <v>-1</v>
      </c>
      <c r="M184" s="39">
        <f t="shared" si="38"/>
        <v>-1</v>
      </c>
      <c r="O184" s="65"/>
      <c r="P184" s="65"/>
      <c r="Q184" s="65"/>
      <c r="R184" s="68"/>
      <c r="S184" s="68"/>
      <c r="T184" s="68"/>
      <c r="U184" s="68"/>
      <c r="V184" s="68"/>
      <c r="W184" s="65"/>
      <c r="X184" s="65"/>
      <c r="Y184" s="65"/>
    </row>
    <row r="185" spans="1:25" s="17" customFormat="1" x14ac:dyDescent="0.2">
      <c r="B185" s="50" t="s">
        <v>53</v>
      </c>
      <c r="C185" s="17" t="s">
        <v>54</v>
      </c>
      <c r="D185" s="18">
        <v>12650</v>
      </c>
      <c r="E185" s="18">
        <v>11750</v>
      </c>
      <c r="F185" s="18">
        <v>0</v>
      </c>
      <c r="G185" s="18">
        <v>0</v>
      </c>
      <c r="H185" s="18">
        <v>0</v>
      </c>
      <c r="I185" s="18">
        <f t="shared" si="34"/>
        <v>0</v>
      </c>
      <c r="J185" s="18">
        <f t="shared" si="35"/>
        <v>11750</v>
      </c>
      <c r="K185" s="39">
        <f t="shared" si="36"/>
        <v>1</v>
      </c>
      <c r="L185" s="39">
        <f t="shared" si="37"/>
        <v>-1</v>
      </c>
      <c r="M185" s="39">
        <f t="shared" si="38"/>
        <v>-1</v>
      </c>
      <c r="O185" s="65"/>
      <c r="P185" s="65"/>
      <c r="Q185" s="65"/>
      <c r="R185" s="68"/>
      <c r="S185" s="68"/>
      <c r="T185" s="68"/>
      <c r="U185" s="68"/>
      <c r="V185" s="68"/>
      <c r="W185" s="65"/>
      <c r="X185" s="65"/>
      <c r="Y185" s="65"/>
    </row>
    <row r="186" spans="1:25" s="17" customFormat="1" x14ac:dyDescent="0.2">
      <c r="B186" s="50" t="s">
        <v>65</v>
      </c>
      <c r="C186" s="17" t="s">
        <v>66</v>
      </c>
      <c r="D186" s="18">
        <v>25784.5</v>
      </c>
      <c r="E186" s="18">
        <v>25784.5</v>
      </c>
      <c r="F186" s="18">
        <v>0</v>
      </c>
      <c r="G186" s="18">
        <v>0</v>
      </c>
      <c r="H186" s="18">
        <v>0</v>
      </c>
      <c r="I186" s="18">
        <f t="shared" si="34"/>
        <v>0</v>
      </c>
      <c r="J186" s="18">
        <f t="shared" si="35"/>
        <v>25784.5</v>
      </c>
      <c r="K186" s="39">
        <f t="shared" si="36"/>
        <v>1</v>
      </c>
      <c r="L186" s="39">
        <f t="shared" si="37"/>
        <v>-1</v>
      </c>
      <c r="M186" s="39">
        <f t="shared" si="38"/>
        <v>-1</v>
      </c>
      <c r="O186" s="65"/>
      <c r="P186" s="65"/>
      <c r="Q186" s="65"/>
      <c r="R186" s="68"/>
      <c r="S186" s="68"/>
      <c r="T186" s="68"/>
      <c r="U186" s="68"/>
      <c r="V186" s="68"/>
      <c r="W186" s="65"/>
      <c r="X186" s="65"/>
      <c r="Y186" s="65"/>
    </row>
    <row r="187" spans="1:25" s="17" customFormat="1" x14ac:dyDescent="0.2">
      <c r="B187" s="50" t="s">
        <v>71</v>
      </c>
      <c r="C187" s="17" t="s">
        <v>72</v>
      </c>
      <c r="D187" s="18">
        <v>35000</v>
      </c>
      <c r="E187" s="18">
        <v>35000</v>
      </c>
      <c r="F187" s="18">
        <v>0</v>
      </c>
      <c r="G187" s="18">
        <v>0</v>
      </c>
      <c r="H187" s="18">
        <v>0</v>
      </c>
      <c r="I187" s="18">
        <f t="shared" si="34"/>
        <v>0</v>
      </c>
      <c r="J187" s="18">
        <f t="shared" si="35"/>
        <v>35000</v>
      </c>
      <c r="K187" s="39">
        <f t="shared" si="36"/>
        <v>1</v>
      </c>
      <c r="L187" s="39">
        <f t="shared" si="37"/>
        <v>-1</v>
      </c>
      <c r="M187" s="39">
        <f t="shared" si="38"/>
        <v>-1</v>
      </c>
      <c r="O187" s="65"/>
      <c r="P187" s="65"/>
      <c r="Q187" s="65"/>
      <c r="R187" s="68"/>
      <c r="S187" s="68"/>
      <c r="T187" s="68"/>
      <c r="U187" s="68"/>
      <c r="V187" s="68"/>
      <c r="W187" s="65"/>
      <c r="X187" s="65"/>
      <c r="Y187" s="65"/>
    </row>
    <row r="188" spans="1:25" s="17" customFormat="1" ht="12" customHeight="1" x14ac:dyDescent="0.2">
      <c r="B188" s="50" t="s">
        <v>73</v>
      </c>
      <c r="C188" s="17" t="s">
        <v>74</v>
      </c>
      <c r="D188" s="18">
        <v>1000000</v>
      </c>
      <c r="E188" s="18">
        <v>1000000</v>
      </c>
      <c r="F188" s="18">
        <v>0</v>
      </c>
      <c r="G188" s="18">
        <v>0</v>
      </c>
      <c r="H188" s="18">
        <v>0</v>
      </c>
      <c r="I188" s="18">
        <f t="shared" si="34"/>
        <v>0</v>
      </c>
      <c r="J188" s="18">
        <f t="shared" si="35"/>
        <v>1000000</v>
      </c>
      <c r="K188" s="39">
        <f t="shared" si="36"/>
        <v>1</v>
      </c>
      <c r="L188" s="39">
        <f t="shared" si="37"/>
        <v>-1</v>
      </c>
      <c r="M188" s="39">
        <f t="shared" si="38"/>
        <v>-1</v>
      </c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</row>
    <row r="189" spans="1:25" s="70" customFormat="1" ht="12" customHeight="1" x14ac:dyDescent="0.2">
      <c r="A189" s="48" t="s">
        <v>101</v>
      </c>
      <c r="B189" s="51"/>
      <c r="C189" s="48"/>
      <c r="D189" s="23">
        <v>1211435.48</v>
      </c>
      <c r="E189" s="23">
        <v>1207535.48</v>
      </c>
      <c r="F189" s="23">
        <v>0</v>
      </c>
      <c r="G189" s="23">
        <v>0</v>
      </c>
      <c r="H189" s="23">
        <v>1500</v>
      </c>
      <c r="I189" s="23">
        <f t="shared" si="34"/>
        <v>1500</v>
      </c>
      <c r="J189" s="23">
        <f t="shared" si="35"/>
        <v>1206035.48</v>
      </c>
      <c r="K189" s="43">
        <f t="shared" si="36"/>
        <v>0.99875780047473217</v>
      </c>
      <c r="L189" s="43">
        <f t="shared" si="37"/>
        <v>-1</v>
      </c>
      <c r="M189" s="43">
        <f t="shared" si="38"/>
        <v>-1</v>
      </c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</row>
    <row r="190" spans="1:25" s="17" customFormat="1" ht="12" customHeight="1" x14ac:dyDescent="0.2">
      <c r="A190" s="17" t="s">
        <v>102</v>
      </c>
      <c r="B190" s="50" t="s">
        <v>77</v>
      </c>
      <c r="C190" s="17" t="s">
        <v>78</v>
      </c>
      <c r="D190" s="18">
        <v>121985</v>
      </c>
      <c r="E190" s="18">
        <v>121985</v>
      </c>
      <c r="F190" s="18">
        <v>10537.47</v>
      </c>
      <c r="G190" s="18">
        <v>10537.47</v>
      </c>
      <c r="H190" s="18">
        <v>0</v>
      </c>
      <c r="I190" s="18">
        <f t="shared" si="34"/>
        <v>10537.47</v>
      </c>
      <c r="J190" s="18">
        <f t="shared" si="35"/>
        <v>111447.53</v>
      </c>
      <c r="K190" s="39">
        <f t="shared" si="36"/>
        <v>0.91361667418125181</v>
      </c>
      <c r="L190" s="39">
        <f t="shared" si="37"/>
        <v>-0.91361667418125181</v>
      </c>
      <c r="M190" s="39">
        <f t="shared" si="38"/>
        <v>3.6599909824978481E-2</v>
      </c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</row>
    <row r="191" spans="1:25" s="17" customFormat="1" ht="12" customHeight="1" x14ac:dyDescent="0.2">
      <c r="B191" s="50" t="s">
        <v>275</v>
      </c>
      <c r="C191" s="17" t="s">
        <v>276</v>
      </c>
      <c r="D191" s="18">
        <v>10643260.27</v>
      </c>
      <c r="E191" s="18">
        <v>10643260.27</v>
      </c>
      <c r="F191" s="18">
        <v>26356.959999999999</v>
      </c>
      <c r="G191" s="18">
        <v>26356.959999999999</v>
      </c>
      <c r="H191" s="18">
        <v>0</v>
      </c>
      <c r="I191" s="18">
        <f t="shared" si="34"/>
        <v>26356.959999999999</v>
      </c>
      <c r="J191" s="18">
        <f t="shared" si="35"/>
        <v>10616903.309999999</v>
      </c>
      <c r="K191" s="39">
        <f t="shared" si="36"/>
        <v>0.99752360091444037</v>
      </c>
      <c r="L191" s="39">
        <f t="shared" si="37"/>
        <v>-0.99752360091444037</v>
      </c>
      <c r="M191" s="39">
        <f t="shared" si="38"/>
        <v>-0.97028321097328574</v>
      </c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</row>
    <row r="192" spans="1:25" s="17" customFormat="1" ht="12" customHeight="1" x14ac:dyDescent="0.2">
      <c r="B192" s="50" t="s">
        <v>27</v>
      </c>
      <c r="C192" s="17" t="s">
        <v>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f t="shared" si="34"/>
        <v>0</v>
      </c>
      <c r="J192" s="18">
        <f t="shared" si="35"/>
        <v>0</v>
      </c>
      <c r="K192" s="39" t="str">
        <f t="shared" si="36"/>
        <v>NA</v>
      </c>
      <c r="L192" s="39" t="str">
        <f t="shared" si="37"/>
        <v>NA</v>
      </c>
      <c r="M192" s="39" t="str">
        <f t="shared" si="38"/>
        <v>NA</v>
      </c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</row>
    <row r="193" spans="2:25" s="17" customFormat="1" ht="12" customHeight="1" x14ac:dyDescent="0.2">
      <c r="B193" s="50" t="s">
        <v>29</v>
      </c>
      <c r="C193" s="17" t="s">
        <v>30</v>
      </c>
      <c r="D193" s="18">
        <v>166320</v>
      </c>
      <c r="E193" s="18">
        <v>166320</v>
      </c>
      <c r="F193" s="18">
        <v>0</v>
      </c>
      <c r="G193" s="18">
        <v>0</v>
      </c>
      <c r="H193" s="18">
        <v>0</v>
      </c>
      <c r="I193" s="18">
        <f t="shared" si="34"/>
        <v>0</v>
      </c>
      <c r="J193" s="18">
        <f t="shared" si="35"/>
        <v>166320</v>
      </c>
      <c r="K193" s="39">
        <f t="shared" si="36"/>
        <v>1</v>
      </c>
      <c r="L193" s="39">
        <f t="shared" si="37"/>
        <v>-1</v>
      </c>
      <c r="M193" s="39">
        <f t="shared" si="38"/>
        <v>-1</v>
      </c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</row>
    <row r="194" spans="2:25" s="17" customFormat="1" ht="12" customHeight="1" x14ac:dyDescent="0.2">
      <c r="B194" s="50" t="s">
        <v>31</v>
      </c>
      <c r="C194" s="17" t="s">
        <v>32</v>
      </c>
      <c r="D194" s="18">
        <v>1576260</v>
      </c>
      <c r="E194" s="18">
        <v>1576260</v>
      </c>
      <c r="F194" s="18">
        <v>2835</v>
      </c>
      <c r="G194" s="18">
        <v>2835</v>
      </c>
      <c r="H194" s="18">
        <v>0</v>
      </c>
      <c r="I194" s="18">
        <f t="shared" si="34"/>
        <v>2835</v>
      </c>
      <c r="J194" s="18">
        <f t="shared" si="35"/>
        <v>1573425</v>
      </c>
      <c r="K194" s="39">
        <f t="shared" si="36"/>
        <v>0.99820143884892087</v>
      </c>
      <c r="L194" s="39">
        <f t="shared" si="37"/>
        <v>-0.99820143884892087</v>
      </c>
      <c r="M194" s="39">
        <f t="shared" si="38"/>
        <v>-0.97841726618705038</v>
      </c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</row>
    <row r="195" spans="2:25" s="17" customFormat="1" ht="12" customHeight="1" x14ac:dyDescent="0.2">
      <c r="B195" s="50" t="s">
        <v>33</v>
      </c>
      <c r="C195" s="17" t="s">
        <v>34</v>
      </c>
      <c r="D195" s="18">
        <v>2131315.31</v>
      </c>
      <c r="E195" s="18">
        <v>2131315.31</v>
      </c>
      <c r="F195" s="18">
        <v>7371.52</v>
      </c>
      <c r="G195" s="18">
        <v>7371.52</v>
      </c>
      <c r="H195" s="18">
        <v>0</v>
      </c>
      <c r="I195" s="18">
        <f t="shared" si="34"/>
        <v>7371.52</v>
      </c>
      <c r="J195" s="18">
        <f t="shared" si="35"/>
        <v>2123943.79</v>
      </c>
      <c r="K195" s="39">
        <f t="shared" si="36"/>
        <v>0.99654132827488584</v>
      </c>
      <c r="L195" s="39">
        <f t="shared" si="37"/>
        <v>-0.99654132827488584</v>
      </c>
      <c r="M195" s="39">
        <f t="shared" si="38"/>
        <v>-0.95849593929862964</v>
      </c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</row>
    <row r="196" spans="2:25" s="17" customFormat="1" ht="12" customHeight="1" x14ac:dyDescent="0.2">
      <c r="B196" s="50" t="s">
        <v>35</v>
      </c>
      <c r="C196" s="17" t="s">
        <v>36</v>
      </c>
      <c r="D196" s="18">
        <v>1150</v>
      </c>
      <c r="E196" s="18">
        <v>1150</v>
      </c>
      <c r="F196" s="18">
        <v>0</v>
      </c>
      <c r="G196" s="18">
        <v>0</v>
      </c>
      <c r="H196" s="18">
        <v>0</v>
      </c>
      <c r="I196" s="18">
        <f t="shared" si="34"/>
        <v>0</v>
      </c>
      <c r="J196" s="18">
        <f t="shared" si="35"/>
        <v>1150</v>
      </c>
      <c r="K196" s="39">
        <f t="shared" si="36"/>
        <v>1</v>
      </c>
      <c r="L196" s="39">
        <f t="shared" si="37"/>
        <v>-1</v>
      </c>
      <c r="M196" s="39">
        <f t="shared" si="38"/>
        <v>-1</v>
      </c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</row>
    <row r="197" spans="2:25" s="17" customFormat="1" ht="12" customHeight="1" x14ac:dyDescent="0.2">
      <c r="B197" s="50" t="s">
        <v>39</v>
      </c>
      <c r="C197" s="17" t="s">
        <v>40</v>
      </c>
      <c r="D197" s="18">
        <v>293928.22000000003</v>
      </c>
      <c r="E197" s="18">
        <v>293928.22000000003</v>
      </c>
      <c r="F197" s="18">
        <v>1505.16</v>
      </c>
      <c r="G197" s="18">
        <v>1505.16</v>
      </c>
      <c r="H197" s="18">
        <v>0</v>
      </c>
      <c r="I197" s="18">
        <f t="shared" si="34"/>
        <v>1505.16</v>
      </c>
      <c r="J197" s="18">
        <f t="shared" si="35"/>
        <v>292423.06000000006</v>
      </c>
      <c r="K197" s="39">
        <f t="shared" si="36"/>
        <v>0.99487915791141124</v>
      </c>
      <c r="L197" s="39">
        <f t="shared" si="37"/>
        <v>-0.99487915791141124</v>
      </c>
      <c r="M197" s="39">
        <f t="shared" si="38"/>
        <v>-0.93854989493693397</v>
      </c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</row>
    <row r="198" spans="2:25" s="17" customFormat="1" ht="12" customHeight="1" x14ac:dyDescent="0.2">
      <c r="B198" s="50" t="s">
        <v>41</v>
      </c>
      <c r="C198" s="17" t="s">
        <v>42</v>
      </c>
      <c r="D198" s="18">
        <v>247696</v>
      </c>
      <c r="E198" s="18">
        <v>247696</v>
      </c>
      <c r="F198" s="18">
        <v>0</v>
      </c>
      <c r="G198" s="18">
        <v>0</v>
      </c>
      <c r="H198" s="18">
        <v>0</v>
      </c>
      <c r="I198" s="18">
        <f t="shared" si="34"/>
        <v>0</v>
      </c>
      <c r="J198" s="18">
        <f t="shared" si="35"/>
        <v>247696</v>
      </c>
      <c r="K198" s="39">
        <f t="shared" si="36"/>
        <v>1</v>
      </c>
      <c r="L198" s="39">
        <f t="shared" si="37"/>
        <v>-1</v>
      </c>
      <c r="M198" s="39">
        <f t="shared" si="38"/>
        <v>-1</v>
      </c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</row>
    <row r="199" spans="2:25" s="17" customFormat="1" ht="12" customHeight="1" x14ac:dyDescent="0.2">
      <c r="B199" s="50" t="s">
        <v>45</v>
      </c>
      <c r="C199" s="17" t="s">
        <v>46</v>
      </c>
      <c r="D199" s="18">
        <v>600</v>
      </c>
      <c r="E199" s="18">
        <v>600</v>
      </c>
      <c r="F199" s="18">
        <v>0</v>
      </c>
      <c r="G199" s="18">
        <v>0</v>
      </c>
      <c r="H199" s="18">
        <v>0</v>
      </c>
      <c r="I199" s="18">
        <f t="shared" si="34"/>
        <v>0</v>
      </c>
      <c r="J199" s="18">
        <f t="shared" si="35"/>
        <v>600</v>
      </c>
      <c r="K199" s="39">
        <f t="shared" si="36"/>
        <v>1</v>
      </c>
      <c r="L199" s="39">
        <f t="shared" si="37"/>
        <v>-1</v>
      </c>
      <c r="M199" s="39">
        <f t="shared" si="38"/>
        <v>-1</v>
      </c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</row>
    <row r="200" spans="2:25" s="17" customFormat="1" ht="12" customHeight="1" x14ac:dyDescent="0.2">
      <c r="B200" s="50" t="s">
        <v>47</v>
      </c>
      <c r="C200" s="17" t="s">
        <v>48</v>
      </c>
      <c r="D200" s="18">
        <v>16727.66</v>
      </c>
      <c r="E200" s="18">
        <v>16727.66</v>
      </c>
      <c r="F200" s="18">
        <v>0</v>
      </c>
      <c r="G200" s="18">
        <v>0</v>
      </c>
      <c r="H200" s="18">
        <v>0</v>
      </c>
      <c r="I200" s="18">
        <f t="shared" si="34"/>
        <v>0</v>
      </c>
      <c r="J200" s="18">
        <f t="shared" si="35"/>
        <v>16727.66</v>
      </c>
      <c r="K200" s="39">
        <f t="shared" si="36"/>
        <v>1</v>
      </c>
      <c r="L200" s="39">
        <f t="shared" si="37"/>
        <v>-1</v>
      </c>
      <c r="M200" s="39">
        <f t="shared" si="38"/>
        <v>-1</v>
      </c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</row>
    <row r="201" spans="2:25" s="17" customFormat="1" ht="12" customHeight="1" x14ac:dyDescent="0.2">
      <c r="B201" s="50" t="s">
        <v>49</v>
      </c>
      <c r="C201" s="17" t="s">
        <v>50</v>
      </c>
      <c r="D201" s="18">
        <v>13361</v>
      </c>
      <c r="E201" s="18">
        <v>13361</v>
      </c>
      <c r="F201" s="18">
        <v>0</v>
      </c>
      <c r="G201" s="18">
        <v>0</v>
      </c>
      <c r="H201" s="18">
        <v>0</v>
      </c>
      <c r="I201" s="18">
        <f t="shared" si="34"/>
        <v>0</v>
      </c>
      <c r="J201" s="18">
        <f t="shared" si="35"/>
        <v>13361</v>
      </c>
      <c r="K201" s="39">
        <f t="shared" si="36"/>
        <v>1</v>
      </c>
      <c r="L201" s="39">
        <f t="shared" si="37"/>
        <v>-1</v>
      </c>
      <c r="M201" s="39">
        <f t="shared" si="38"/>
        <v>-1</v>
      </c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</row>
    <row r="202" spans="2:25" s="17" customFormat="1" ht="12" customHeight="1" x14ac:dyDescent="0.2">
      <c r="B202" s="50" t="s">
        <v>53</v>
      </c>
      <c r="C202" s="17" t="s">
        <v>54</v>
      </c>
      <c r="D202" s="18">
        <v>1221725.0599999998</v>
      </c>
      <c r="E202" s="18">
        <v>1221725.0599999998</v>
      </c>
      <c r="F202" s="18">
        <v>0</v>
      </c>
      <c r="G202" s="18">
        <v>0</v>
      </c>
      <c r="H202" s="18">
        <v>0</v>
      </c>
      <c r="I202" s="18">
        <f t="shared" si="34"/>
        <v>0</v>
      </c>
      <c r="J202" s="18">
        <f t="shared" si="35"/>
        <v>1221725.0599999998</v>
      </c>
      <c r="K202" s="39">
        <f t="shared" si="36"/>
        <v>1</v>
      </c>
      <c r="L202" s="39">
        <f t="shared" si="37"/>
        <v>-1</v>
      </c>
      <c r="M202" s="39">
        <f t="shared" si="38"/>
        <v>-1</v>
      </c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</row>
    <row r="203" spans="2:25" s="17" customFormat="1" ht="12" customHeight="1" x14ac:dyDescent="0.2">
      <c r="B203" s="50" t="s">
        <v>55</v>
      </c>
      <c r="C203" s="17" t="s">
        <v>56</v>
      </c>
      <c r="D203" s="18">
        <v>154.94999999999999</v>
      </c>
      <c r="E203" s="18">
        <v>154.94999999999999</v>
      </c>
      <c r="F203" s="18">
        <v>0</v>
      </c>
      <c r="G203" s="18">
        <v>0</v>
      </c>
      <c r="H203" s="18">
        <v>0</v>
      </c>
      <c r="I203" s="18">
        <f t="shared" si="34"/>
        <v>0</v>
      </c>
      <c r="J203" s="18">
        <f t="shared" si="35"/>
        <v>154.94999999999999</v>
      </c>
      <c r="K203" s="39">
        <f t="shared" si="36"/>
        <v>1</v>
      </c>
      <c r="L203" s="39">
        <f t="shared" si="37"/>
        <v>-1</v>
      </c>
      <c r="M203" s="39">
        <f t="shared" si="38"/>
        <v>-1</v>
      </c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</row>
    <row r="204" spans="2:25" s="17" customFormat="1" ht="12" customHeight="1" x14ac:dyDescent="0.2">
      <c r="B204" s="50" t="s">
        <v>59</v>
      </c>
      <c r="C204" s="17" t="s">
        <v>60</v>
      </c>
      <c r="D204" s="18">
        <v>4500</v>
      </c>
      <c r="E204" s="18">
        <v>4500</v>
      </c>
      <c r="F204" s="18">
        <v>0</v>
      </c>
      <c r="G204" s="18">
        <v>0</v>
      </c>
      <c r="H204" s="18">
        <v>0</v>
      </c>
      <c r="I204" s="18">
        <f t="shared" ref="I204:I436" si="39">SUM(G204:H204)</f>
        <v>0</v>
      </c>
      <c r="J204" s="18">
        <f t="shared" ref="J204:J436" si="40">E204-I204</f>
        <v>4500</v>
      </c>
      <c r="K204" s="39">
        <f t="shared" ref="K204:K436" si="41">IF(E204=0,"NA",J204/E204)</f>
        <v>1</v>
      </c>
      <c r="L204" s="39">
        <f t="shared" ref="L204:L436" si="42">IF(E204=0,"NA",(  ( F204 - (E204/$L$6)) / (E204/$L$6)))</f>
        <v>-1</v>
      </c>
      <c r="M204" s="39">
        <f t="shared" ref="M204:M436" si="43">IF(E204=0,"NA",(  ( G204 - ($M$6*(E204/12))) / ($M$6*(E204/12))))</f>
        <v>-1</v>
      </c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</row>
    <row r="205" spans="2:25" s="17" customFormat="1" ht="12" customHeight="1" x14ac:dyDescent="0.2">
      <c r="B205" s="50" t="s">
        <v>61</v>
      </c>
      <c r="C205" s="17" t="s">
        <v>62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f t="shared" si="39"/>
        <v>0</v>
      </c>
      <c r="J205" s="18">
        <f t="shared" si="40"/>
        <v>0</v>
      </c>
      <c r="K205" s="39" t="str">
        <f t="shared" si="41"/>
        <v>NA</v>
      </c>
      <c r="L205" s="39" t="str">
        <f t="shared" si="42"/>
        <v>NA</v>
      </c>
      <c r="M205" s="39" t="str">
        <f t="shared" si="43"/>
        <v>NA</v>
      </c>
      <c r="O205" s="65"/>
      <c r="P205" s="65"/>
      <c r="Q205" s="65"/>
      <c r="R205" s="68"/>
      <c r="S205" s="68"/>
      <c r="T205" s="68"/>
      <c r="U205" s="68"/>
      <c r="V205" s="68"/>
      <c r="W205" s="65"/>
      <c r="X205" s="65"/>
      <c r="Y205" s="65"/>
    </row>
    <row r="206" spans="2:25" s="17" customFormat="1" ht="12" customHeight="1" x14ac:dyDescent="0.2">
      <c r="B206" s="50" t="s">
        <v>354</v>
      </c>
      <c r="C206" s="17" t="s">
        <v>355</v>
      </c>
      <c r="D206" s="18">
        <v>1930</v>
      </c>
      <c r="E206" s="18">
        <v>1930</v>
      </c>
      <c r="F206" s="18">
        <v>0</v>
      </c>
      <c r="G206" s="18">
        <v>0</v>
      </c>
      <c r="H206" s="18">
        <v>0</v>
      </c>
      <c r="I206" s="18">
        <f t="shared" si="39"/>
        <v>0</v>
      </c>
      <c r="J206" s="18">
        <f t="shared" si="40"/>
        <v>1930</v>
      </c>
      <c r="K206" s="39">
        <f t="shared" si="41"/>
        <v>1</v>
      </c>
      <c r="L206" s="39">
        <f t="shared" si="42"/>
        <v>-1</v>
      </c>
      <c r="M206" s="39">
        <f t="shared" si="43"/>
        <v>-1</v>
      </c>
      <c r="O206" s="65"/>
      <c r="P206" s="65"/>
      <c r="Q206" s="65"/>
      <c r="R206" s="68"/>
      <c r="S206" s="68"/>
      <c r="T206" s="68"/>
      <c r="U206" s="68"/>
      <c r="V206" s="68"/>
      <c r="W206" s="65"/>
      <c r="X206" s="65"/>
      <c r="Y206" s="65"/>
    </row>
    <row r="207" spans="2:25" s="17" customFormat="1" ht="12" customHeight="1" x14ac:dyDescent="0.2">
      <c r="B207" s="50" t="s">
        <v>65</v>
      </c>
      <c r="C207" s="17" t="s">
        <v>66</v>
      </c>
      <c r="D207" s="18">
        <v>149501.93</v>
      </c>
      <c r="E207" s="18">
        <v>149501.93</v>
      </c>
      <c r="F207" s="18">
        <v>0</v>
      </c>
      <c r="G207" s="18">
        <v>0</v>
      </c>
      <c r="H207" s="18">
        <v>0</v>
      </c>
      <c r="I207" s="18">
        <f t="shared" si="39"/>
        <v>0</v>
      </c>
      <c r="J207" s="18">
        <f t="shared" si="40"/>
        <v>149501.93</v>
      </c>
      <c r="K207" s="39">
        <f t="shared" si="41"/>
        <v>1</v>
      </c>
      <c r="L207" s="39">
        <f t="shared" si="42"/>
        <v>-1</v>
      </c>
      <c r="M207" s="39">
        <f t="shared" si="43"/>
        <v>-1</v>
      </c>
      <c r="O207" s="65"/>
      <c r="P207" s="65"/>
      <c r="Q207" s="65"/>
      <c r="R207" s="68"/>
      <c r="S207" s="68"/>
      <c r="T207" s="68"/>
      <c r="U207" s="68"/>
      <c r="V207" s="68"/>
      <c r="W207" s="65"/>
      <c r="X207" s="65"/>
      <c r="Y207" s="65"/>
    </row>
    <row r="208" spans="2:25" s="17" customFormat="1" x14ac:dyDescent="0.2">
      <c r="B208" s="50" t="s">
        <v>67</v>
      </c>
      <c r="C208" s="17" t="s">
        <v>68</v>
      </c>
      <c r="D208" s="18">
        <v>44000</v>
      </c>
      <c r="E208" s="18">
        <v>44000</v>
      </c>
      <c r="F208" s="18">
        <v>0</v>
      </c>
      <c r="G208" s="18">
        <v>0</v>
      </c>
      <c r="H208" s="18">
        <v>0</v>
      </c>
      <c r="I208" s="18">
        <f t="shared" si="39"/>
        <v>0</v>
      </c>
      <c r="J208" s="18">
        <f t="shared" si="40"/>
        <v>44000</v>
      </c>
      <c r="K208" s="39">
        <f t="shared" si="41"/>
        <v>1</v>
      </c>
      <c r="L208" s="39">
        <f t="shared" si="42"/>
        <v>-1</v>
      </c>
      <c r="M208" s="39">
        <f t="shared" si="43"/>
        <v>-1</v>
      </c>
      <c r="O208" s="65"/>
      <c r="P208" s="65"/>
      <c r="Q208" s="65"/>
      <c r="R208" s="68"/>
      <c r="S208" s="68"/>
      <c r="T208" s="68"/>
      <c r="U208" s="68"/>
      <c r="V208" s="68"/>
      <c r="W208" s="65"/>
      <c r="X208" s="65"/>
      <c r="Y208" s="65"/>
    </row>
    <row r="209" spans="1:25" s="17" customFormat="1" x14ac:dyDescent="0.2">
      <c r="B209" s="50" t="s">
        <v>71</v>
      </c>
      <c r="C209" s="17" t="s">
        <v>72</v>
      </c>
      <c r="D209" s="18">
        <v>2200</v>
      </c>
      <c r="E209" s="18">
        <v>2200</v>
      </c>
      <c r="F209" s="18">
        <v>0</v>
      </c>
      <c r="G209" s="18">
        <v>0</v>
      </c>
      <c r="H209" s="18">
        <v>0</v>
      </c>
      <c r="I209" s="18">
        <f t="shared" si="39"/>
        <v>0</v>
      </c>
      <c r="J209" s="18">
        <f t="shared" si="40"/>
        <v>2200</v>
      </c>
      <c r="K209" s="39">
        <f t="shared" si="41"/>
        <v>1</v>
      </c>
      <c r="L209" s="39">
        <f t="shared" si="42"/>
        <v>-1</v>
      </c>
      <c r="M209" s="39">
        <f t="shared" si="43"/>
        <v>-1</v>
      </c>
      <c r="O209" s="65"/>
      <c r="P209" s="65"/>
      <c r="Q209" s="65"/>
      <c r="R209" s="68"/>
      <c r="S209" s="68"/>
      <c r="T209" s="68"/>
      <c r="U209" s="68"/>
      <c r="V209" s="68"/>
      <c r="W209" s="65"/>
      <c r="X209" s="65"/>
      <c r="Y209" s="65"/>
    </row>
    <row r="210" spans="1:25" s="70" customFormat="1" x14ac:dyDescent="0.2">
      <c r="A210" s="48" t="s">
        <v>103</v>
      </c>
      <c r="B210" s="51"/>
      <c r="C210" s="48"/>
      <c r="D210" s="23">
        <v>16636615.4</v>
      </c>
      <c r="E210" s="23">
        <v>16636615.4</v>
      </c>
      <c r="F210" s="23">
        <v>48606.11</v>
      </c>
      <c r="G210" s="23">
        <v>48606.11</v>
      </c>
      <c r="H210" s="23">
        <v>0</v>
      </c>
      <c r="I210" s="23">
        <f t="shared" si="39"/>
        <v>48606.11</v>
      </c>
      <c r="J210" s="23">
        <f t="shared" si="40"/>
        <v>16588009.290000001</v>
      </c>
      <c r="K210" s="43">
        <f t="shared" si="41"/>
        <v>0.9970783654708999</v>
      </c>
      <c r="L210" s="43">
        <f t="shared" si="42"/>
        <v>-0.9970783654708999</v>
      </c>
      <c r="M210" s="43">
        <f t="shared" si="43"/>
        <v>-0.96494038565079765</v>
      </c>
      <c r="O210" s="71"/>
      <c r="P210" s="71"/>
      <c r="Q210" s="71"/>
      <c r="R210" s="72"/>
      <c r="S210" s="72"/>
      <c r="T210" s="72"/>
      <c r="U210" s="72"/>
      <c r="V210" s="72"/>
      <c r="W210" s="71"/>
      <c r="X210" s="71"/>
      <c r="Y210" s="71"/>
    </row>
    <row r="211" spans="1:25" s="17" customFormat="1" x14ac:dyDescent="0.2">
      <c r="A211" s="17" t="s">
        <v>104</v>
      </c>
      <c r="B211" s="50" t="s">
        <v>277</v>
      </c>
      <c r="C211" s="17" t="s">
        <v>278</v>
      </c>
      <c r="D211" s="18">
        <v>126000</v>
      </c>
      <c r="E211" s="18">
        <v>126000</v>
      </c>
      <c r="F211" s="18">
        <v>13650</v>
      </c>
      <c r="G211" s="18">
        <v>13650</v>
      </c>
      <c r="H211" s="18">
        <v>0</v>
      </c>
      <c r="I211" s="18">
        <f t="shared" si="39"/>
        <v>13650</v>
      </c>
      <c r="J211" s="18">
        <f t="shared" si="40"/>
        <v>112350</v>
      </c>
      <c r="K211" s="39">
        <f t="shared" si="41"/>
        <v>0.89166666666666672</v>
      </c>
      <c r="L211" s="39">
        <f t="shared" si="42"/>
        <v>-0.89166666666666672</v>
      </c>
      <c r="M211" s="39">
        <f t="shared" si="43"/>
        <v>0.3</v>
      </c>
      <c r="O211" s="65"/>
      <c r="P211" s="65"/>
      <c r="Q211" s="65"/>
      <c r="R211" s="68"/>
      <c r="S211" s="68"/>
      <c r="T211" s="68"/>
      <c r="U211" s="68"/>
      <c r="V211" s="68"/>
      <c r="W211" s="65"/>
      <c r="X211" s="65"/>
      <c r="Y211" s="65"/>
    </row>
    <row r="212" spans="1:25" s="17" customFormat="1" x14ac:dyDescent="0.2">
      <c r="B212" s="50" t="s">
        <v>16</v>
      </c>
      <c r="C212" s="17" t="s">
        <v>15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39"/>
        <v>0</v>
      </c>
      <c r="J212" s="18">
        <f t="shared" si="40"/>
        <v>0</v>
      </c>
      <c r="K212" s="39" t="str">
        <f t="shared" si="41"/>
        <v>NA</v>
      </c>
      <c r="L212" s="39" t="str">
        <f t="shared" si="42"/>
        <v>NA</v>
      </c>
      <c r="M212" s="39" t="str">
        <f t="shared" si="43"/>
        <v>NA</v>
      </c>
      <c r="O212" s="65"/>
      <c r="P212" s="65"/>
      <c r="Q212" s="65"/>
      <c r="R212" s="68"/>
      <c r="S212" s="68"/>
      <c r="T212" s="68"/>
      <c r="U212" s="68"/>
      <c r="V212" s="68"/>
      <c r="W212" s="65"/>
      <c r="X212" s="65"/>
      <c r="Y212" s="65"/>
    </row>
    <row r="213" spans="1:25" s="17" customFormat="1" x14ac:dyDescent="0.2">
      <c r="B213" s="50" t="s">
        <v>105</v>
      </c>
      <c r="C213" s="17" t="s">
        <v>106</v>
      </c>
      <c r="D213" s="18">
        <v>325000</v>
      </c>
      <c r="E213" s="18">
        <v>325000</v>
      </c>
      <c r="F213" s="18">
        <v>30358.34</v>
      </c>
      <c r="G213" s="18">
        <v>30358.34</v>
      </c>
      <c r="H213" s="18">
        <v>0</v>
      </c>
      <c r="I213" s="18">
        <f t="shared" si="39"/>
        <v>30358.34</v>
      </c>
      <c r="J213" s="18">
        <f t="shared" si="40"/>
        <v>294641.65999999997</v>
      </c>
      <c r="K213" s="39">
        <f t="shared" si="41"/>
        <v>0.90658972307692298</v>
      </c>
      <c r="L213" s="39">
        <f t="shared" si="42"/>
        <v>-0.90658972307692298</v>
      </c>
      <c r="M213" s="39">
        <f t="shared" si="43"/>
        <v>0.12092332307692313</v>
      </c>
      <c r="O213" s="65"/>
      <c r="P213" s="65"/>
      <c r="Q213" s="65"/>
      <c r="R213" s="68"/>
      <c r="S213" s="68"/>
      <c r="T213" s="68"/>
      <c r="U213" s="68"/>
      <c r="V213" s="68"/>
      <c r="W213" s="65"/>
      <c r="X213" s="65"/>
      <c r="Y213" s="65"/>
    </row>
    <row r="214" spans="1:25" s="17" customFormat="1" x14ac:dyDescent="0.2">
      <c r="B214" s="50" t="s">
        <v>279</v>
      </c>
      <c r="C214" s="17" t="s">
        <v>280</v>
      </c>
      <c r="D214" s="18">
        <v>2172268.34</v>
      </c>
      <c r="E214" s="18">
        <v>2172268.34</v>
      </c>
      <c r="F214" s="18">
        <v>172246.61999999997</v>
      </c>
      <c r="G214" s="18">
        <v>172246.61999999997</v>
      </c>
      <c r="H214" s="18">
        <v>0</v>
      </c>
      <c r="I214" s="18">
        <f t="shared" si="39"/>
        <v>172246.61999999997</v>
      </c>
      <c r="J214" s="18">
        <f t="shared" si="40"/>
        <v>2000021.72</v>
      </c>
      <c r="K214" s="39">
        <f t="shared" si="41"/>
        <v>0.92070656427280995</v>
      </c>
      <c r="L214" s="39">
        <f t="shared" si="42"/>
        <v>-0.92070656427280995</v>
      </c>
      <c r="M214" s="39">
        <f t="shared" si="43"/>
        <v>-4.8478771273718593E-2</v>
      </c>
      <c r="O214" s="65"/>
      <c r="P214" s="65"/>
      <c r="Q214" s="65"/>
      <c r="R214" s="68"/>
      <c r="S214" s="68"/>
      <c r="T214" s="68"/>
      <c r="U214" s="68"/>
      <c r="V214" s="68"/>
      <c r="W214" s="65"/>
      <c r="X214" s="65"/>
      <c r="Y214" s="65"/>
    </row>
    <row r="215" spans="1:25" s="17" customFormat="1" x14ac:dyDescent="0.2">
      <c r="B215" s="50" t="s">
        <v>77</v>
      </c>
      <c r="C215" s="17" t="s">
        <v>78</v>
      </c>
      <c r="D215" s="18">
        <v>3984388</v>
      </c>
      <c r="E215" s="18">
        <v>3984388</v>
      </c>
      <c r="F215" s="18">
        <v>318493.11</v>
      </c>
      <c r="G215" s="18">
        <v>318493.11</v>
      </c>
      <c r="H215" s="18">
        <v>0</v>
      </c>
      <c r="I215" s="18">
        <f t="shared" si="39"/>
        <v>318493.11</v>
      </c>
      <c r="J215" s="18">
        <f t="shared" si="40"/>
        <v>3665894.89</v>
      </c>
      <c r="K215" s="39">
        <f t="shared" si="41"/>
        <v>0.92006473516133469</v>
      </c>
      <c r="L215" s="39">
        <f t="shared" si="42"/>
        <v>-0.92006473516133469</v>
      </c>
      <c r="M215" s="39">
        <f t="shared" si="43"/>
        <v>-4.0776821936016255E-2</v>
      </c>
      <c r="O215" s="65"/>
      <c r="P215" s="65"/>
      <c r="Q215" s="65"/>
      <c r="R215" s="68"/>
      <c r="S215" s="68"/>
      <c r="T215" s="68"/>
      <c r="U215" s="68"/>
      <c r="V215" s="68"/>
      <c r="W215" s="65"/>
      <c r="X215" s="65"/>
      <c r="Y215" s="65"/>
    </row>
    <row r="216" spans="1:25" s="17" customFormat="1" x14ac:dyDescent="0.2">
      <c r="B216" s="50" t="s">
        <v>312</v>
      </c>
      <c r="C216" s="17" t="s">
        <v>313</v>
      </c>
      <c r="D216" s="18">
        <v>112479</v>
      </c>
      <c r="E216" s="18">
        <v>112479</v>
      </c>
      <c r="F216" s="18">
        <v>0</v>
      </c>
      <c r="G216" s="18">
        <v>0</v>
      </c>
      <c r="H216" s="18">
        <v>0</v>
      </c>
      <c r="I216" s="18">
        <f t="shared" si="39"/>
        <v>0</v>
      </c>
      <c r="J216" s="18">
        <f t="shared" si="40"/>
        <v>112479</v>
      </c>
      <c r="K216" s="39">
        <f t="shared" si="41"/>
        <v>1</v>
      </c>
      <c r="L216" s="39">
        <f t="shared" si="42"/>
        <v>-1</v>
      </c>
      <c r="M216" s="39">
        <f t="shared" si="43"/>
        <v>-1</v>
      </c>
      <c r="O216" s="65"/>
      <c r="P216" s="65"/>
      <c r="Q216" s="65"/>
      <c r="R216" s="68"/>
      <c r="S216" s="68"/>
      <c r="T216" s="68"/>
      <c r="U216" s="68"/>
      <c r="V216" s="68"/>
      <c r="W216" s="65"/>
      <c r="X216" s="65"/>
      <c r="Y216" s="65"/>
    </row>
    <row r="217" spans="1:25" s="17" customFormat="1" x14ac:dyDescent="0.2">
      <c r="B217" s="50" t="s">
        <v>111</v>
      </c>
      <c r="C217" s="17" t="s">
        <v>112</v>
      </c>
      <c r="D217" s="18">
        <v>69052</v>
      </c>
      <c r="E217" s="18">
        <v>69052</v>
      </c>
      <c r="F217" s="18">
        <v>0</v>
      </c>
      <c r="G217" s="18">
        <v>0</v>
      </c>
      <c r="H217" s="18">
        <v>0</v>
      </c>
      <c r="I217" s="18">
        <f t="shared" si="39"/>
        <v>0</v>
      </c>
      <c r="J217" s="18">
        <f t="shared" si="40"/>
        <v>69052</v>
      </c>
      <c r="K217" s="39">
        <f t="shared" si="41"/>
        <v>1</v>
      </c>
      <c r="L217" s="39">
        <f t="shared" si="42"/>
        <v>-1</v>
      </c>
      <c r="M217" s="39">
        <f t="shared" si="43"/>
        <v>-1</v>
      </c>
      <c r="O217" s="65"/>
      <c r="P217" s="65"/>
      <c r="Q217" s="65"/>
      <c r="R217" s="68"/>
      <c r="S217" s="68"/>
      <c r="T217" s="68"/>
      <c r="U217" s="68"/>
      <c r="V217" s="68"/>
      <c r="W217" s="65"/>
      <c r="X217" s="65"/>
      <c r="Y217" s="65"/>
    </row>
    <row r="218" spans="1:25" s="17" customFormat="1" x14ac:dyDescent="0.2">
      <c r="B218" s="50" t="s">
        <v>300</v>
      </c>
      <c r="C218" s="17" t="s">
        <v>301</v>
      </c>
      <c r="D218" s="18">
        <v>147038.26</v>
      </c>
      <c r="E218" s="18">
        <v>147038.26</v>
      </c>
      <c r="F218" s="18">
        <v>0</v>
      </c>
      <c r="G218" s="18">
        <v>0</v>
      </c>
      <c r="H218" s="18">
        <v>0</v>
      </c>
      <c r="I218" s="18">
        <f t="shared" si="39"/>
        <v>0</v>
      </c>
      <c r="J218" s="18">
        <f t="shared" si="40"/>
        <v>147038.26</v>
      </c>
      <c r="K218" s="39">
        <f t="shared" si="41"/>
        <v>1</v>
      </c>
      <c r="L218" s="39">
        <f t="shared" si="42"/>
        <v>-1</v>
      </c>
      <c r="M218" s="39">
        <f t="shared" si="43"/>
        <v>-1</v>
      </c>
      <c r="O218" s="65"/>
      <c r="P218" s="65"/>
      <c r="Q218" s="65"/>
      <c r="R218" s="68"/>
      <c r="S218" s="68"/>
      <c r="T218" s="68"/>
      <c r="U218" s="68"/>
      <c r="V218" s="68"/>
      <c r="W218" s="65"/>
      <c r="X218" s="65"/>
      <c r="Y218" s="65"/>
    </row>
    <row r="219" spans="1:25" s="17" customFormat="1" x14ac:dyDescent="0.2">
      <c r="B219" s="50" t="s">
        <v>27</v>
      </c>
      <c r="C219" s="17" t="s">
        <v>28</v>
      </c>
      <c r="D219" s="18">
        <v>1617971.2000000002</v>
      </c>
      <c r="E219" s="18">
        <v>1617971.2000000002</v>
      </c>
      <c r="F219" s="18">
        <v>55326.369999999995</v>
      </c>
      <c r="G219" s="18">
        <v>55326.369999999995</v>
      </c>
      <c r="H219" s="18">
        <v>0</v>
      </c>
      <c r="I219" s="18">
        <f t="shared" si="39"/>
        <v>55326.369999999995</v>
      </c>
      <c r="J219" s="18">
        <f t="shared" si="40"/>
        <v>1562644.83</v>
      </c>
      <c r="K219" s="39">
        <f t="shared" si="41"/>
        <v>0.96580509591270836</v>
      </c>
      <c r="L219" s="39">
        <f t="shared" si="42"/>
        <v>-0.96580509591270836</v>
      </c>
      <c r="M219" s="39">
        <f t="shared" si="43"/>
        <v>-0.5896611509525016</v>
      </c>
      <c r="O219" s="65"/>
      <c r="P219" s="65"/>
      <c r="Q219" s="65"/>
      <c r="R219" s="68"/>
      <c r="S219" s="68"/>
      <c r="T219" s="68"/>
      <c r="U219" s="68"/>
      <c r="V219" s="68"/>
      <c r="W219" s="65"/>
      <c r="X219" s="65"/>
      <c r="Y219" s="65"/>
    </row>
    <row r="220" spans="1:25" s="17" customFormat="1" x14ac:dyDescent="0.2">
      <c r="B220" s="50" t="s">
        <v>91</v>
      </c>
      <c r="C220" s="17" t="s">
        <v>92</v>
      </c>
      <c r="D220" s="18">
        <v>2439222.16</v>
      </c>
      <c r="E220" s="18">
        <v>2439222.16</v>
      </c>
      <c r="F220" s="18">
        <v>45058.42</v>
      </c>
      <c r="G220" s="18">
        <v>45058.42</v>
      </c>
      <c r="H220" s="18">
        <v>0</v>
      </c>
      <c r="I220" s="18">
        <f t="shared" si="39"/>
        <v>45058.42</v>
      </c>
      <c r="J220" s="18">
        <f t="shared" si="40"/>
        <v>2394163.7400000002</v>
      </c>
      <c r="K220" s="39">
        <f t="shared" si="41"/>
        <v>0.98152754565004452</v>
      </c>
      <c r="L220" s="39">
        <f t="shared" si="42"/>
        <v>-0.98152754565004452</v>
      </c>
      <c r="M220" s="39">
        <f t="shared" si="43"/>
        <v>-0.77833054780053323</v>
      </c>
      <c r="O220" s="65"/>
      <c r="P220" s="65"/>
      <c r="Q220" s="65"/>
      <c r="R220" s="68"/>
      <c r="S220" s="68"/>
      <c r="T220" s="68"/>
      <c r="U220" s="68"/>
      <c r="V220" s="68"/>
      <c r="W220" s="65"/>
      <c r="X220" s="65"/>
      <c r="Y220" s="65"/>
    </row>
    <row r="221" spans="1:25" s="17" customFormat="1" x14ac:dyDescent="0.2">
      <c r="B221" s="50" t="s">
        <v>29</v>
      </c>
      <c r="C221" s="17" t="s">
        <v>30</v>
      </c>
      <c r="D221" s="18">
        <v>157250</v>
      </c>
      <c r="E221" s="18">
        <v>157250</v>
      </c>
      <c r="F221" s="18">
        <v>8741.25</v>
      </c>
      <c r="G221" s="18">
        <v>8741.25</v>
      </c>
      <c r="H221" s="18">
        <v>0</v>
      </c>
      <c r="I221" s="18">
        <f t="shared" si="39"/>
        <v>8741.25</v>
      </c>
      <c r="J221" s="18">
        <f t="shared" si="40"/>
        <v>148508.75</v>
      </c>
      <c r="K221" s="39">
        <f t="shared" si="41"/>
        <v>0.94441176470588239</v>
      </c>
      <c r="L221" s="39">
        <f t="shared" si="42"/>
        <v>-0.94441176470588239</v>
      </c>
      <c r="M221" s="39">
        <f t="shared" si="43"/>
        <v>-0.33294117647058818</v>
      </c>
      <c r="O221" s="65"/>
      <c r="P221" s="65"/>
      <c r="Q221" s="65"/>
      <c r="R221" s="68"/>
      <c r="S221" s="68"/>
      <c r="T221" s="68"/>
      <c r="U221" s="68"/>
      <c r="V221" s="68"/>
      <c r="W221" s="65"/>
      <c r="X221" s="65"/>
      <c r="Y221" s="65"/>
    </row>
    <row r="222" spans="1:25" s="17" customFormat="1" x14ac:dyDescent="0.2">
      <c r="B222" s="50" t="s">
        <v>31</v>
      </c>
      <c r="C222" s="17" t="s">
        <v>32</v>
      </c>
      <c r="D222" s="18">
        <v>1413440</v>
      </c>
      <c r="E222" s="18">
        <v>1413440</v>
      </c>
      <c r="F222" s="18">
        <v>79471.08</v>
      </c>
      <c r="G222" s="18">
        <v>79471.08</v>
      </c>
      <c r="H222" s="18">
        <v>0</v>
      </c>
      <c r="I222" s="18">
        <f t="shared" si="39"/>
        <v>79471.08</v>
      </c>
      <c r="J222" s="18">
        <f t="shared" si="40"/>
        <v>1333968.92</v>
      </c>
      <c r="K222" s="39">
        <f t="shared" si="41"/>
        <v>0.94377470568258992</v>
      </c>
      <c r="L222" s="39">
        <f t="shared" si="42"/>
        <v>-0.94377470568258992</v>
      </c>
      <c r="M222" s="39">
        <f t="shared" si="43"/>
        <v>-0.32529646819107993</v>
      </c>
      <c r="O222" s="65"/>
      <c r="P222" s="65"/>
      <c r="Q222" s="65"/>
      <c r="R222" s="68"/>
      <c r="S222" s="68"/>
      <c r="T222" s="68"/>
      <c r="U222" s="68"/>
      <c r="V222" s="68"/>
      <c r="W222" s="65"/>
      <c r="X222" s="65"/>
      <c r="Y222" s="65"/>
    </row>
    <row r="223" spans="1:25" s="17" customFormat="1" x14ac:dyDescent="0.2">
      <c r="B223" s="50" t="s">
        <v>33</v>
      </c>
      <c r="C223" s="17" t="s">
        <v>34</v>
      </c>
      <c r="D223" s="18">
        <v>2174821.8300000005</v>
      </c>
      <c r="E223" s="18">
        <v>2174821.8300000005</v>
      </c>
      <c r="F223" s="18">
        <v>126131.12000000002</v>
      </c>
      <c r="G223" s="18">
        <v>126131.12000000002</v>
      </c>
      <c r="H223" s="18">
        <v>0</v>
      </c>
      <c r="I223" s="18">
        <f t="shared" si="39"/>
        <v>126131.12000000002</v>
      </c>
      <c r="J223" s="18">
        <f t="shared" si="40"/>
        <v>2048690.7100000004</v>
      </c>
      <c r="K223" s="39">
        <f t="shared" si="41"/>
        <v>0.94200392958167056</v>
      </c>
      <c r="L223" s="39">
        <f t="shared" si="42"/>
        <v>-0.94200392958167056</v>
      </c>
      <c r="M223" s="39">
        <f t="shared" si="43"/>
        <v>-0.30404715498004736</v>
      </c>
      <c r="O223" s="65"/>
      <c r="P223" s="65"/>
      <c r="Q223" s="65"/>
      <c r="R223" s="68"/>
      <c r="S223" s="68"/>
      <c r="T223" s="68"/>
      <c r="U223" s="68"/>
      <c r="V223" s="68"/>
      <c r="W223" s="65"/>
      <c r="X223" s="65"/>
      <c r="Y223" s="65"/>
    </row>
    <row r="224" spans="1:25" s="17" customFormat="1" x14ac:dyDescent="0.2">
      <c r="B224" s="50" t="s">
        <v>35</v>
      </c>
      <c r="C224" s="17" t="s">
        <v>36</v>
      </c>
      <c r="D224" s="18">
        <v>800</v>
      </c>
      <c r="E224" s="18">
        <v>800</v>
      </c>
      <c r="F224" s="18">
        <v>0</v>
      </c>
      <c r="G224" s="18">
        <v>0</v>
      </c>
      <c r="H224" s="18">
        <v>0</v>
      </c>
      <c r="I224" s="18">
        <f t="shared" si="39"/>
        <v>0</v>
      </c>
      <c r="J224" s="18">
        <f t="shared" si="40"/>
        <v>800</v>
      </c>
      <c r="K224" s="39">
        <f t="shared" si="41"/>
        <v>1</v>
      </c>
      <c r="L224" s="39">
        <f t="shared" si="42"/>
        <v>-1</v>
      </c>
      <c r="M224" s="39">
        <f t="shared" si="43"/>
        <v>-1</v>
      </c>
      <c r="O224" s="65"/>
      <c r="P224" s="65"/>
      <c r="Q224" s="65"/>
      <c r="R224" s="68"/>
      <c r="S224" s="68"/>
      <c r="T224" s="68"/>
      <c r="U224" s="68"/>
      <c r="V224" s="68"/>
      <c r="W224" s="65"/>
      <c r="X224" s="65"/>
      <c r="Y224" s="65"/>
    </row>
    <row r="225" spans="2:25" s="17" customFormat="1" x14ac:dyDescent="0.2">
      <c r="B225" s="50" t="s">
        <v>364</v>
      </c>
      <c r="C225" s="17" t="s">
        <v>365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39"/>
        <v>0</v>
      </c>
      <c r="J225" s="18">
        <f t="shared" si="40"/>
        <v>0</v>
      </c>
      <c r="K225" s="39" t="str">
        <f t="shared" si="41"/>
        <v>NA</v>
      </c>
      <c r="L225" s="39" t="str">
        <f t="shared" si="42"/>
        <v>NA</v>
      </c>
      <c r="M225" s="39" t="str">
        <f t="shared" si="43"/>
        <v>NA</v>
      </c>
      <c r="O225" s="65"/>
      <c r="P225" s="65"/>
      <c r="Q225" s="65"/>
      <c r="R225" s="68"/>
      <c r="S225" s="68"/>
      <c r="T225" s="68"/>
      <c r="U225" s="68"/>
      <c r="V225" s="68"/>
      <c r="W225" s="65"/>
      <c r="X225" s="65"/>
      <c r="Y225" s="65"/>
    </row>
    <row r="226" spans="2:25" s="17" customFormat="1" x14ac:dyDescent="0.2">
      <c r="B226" s="50" t="s">
        <v>39</v>
      </c>
      <c r="C226" s="17" t="s">
        <v>40</v>
      </c>
      <c r="D226" s="18">
        <v>333608.40999999992</v>
      </c>
      <c r="E226" s="18">
        <v>333608.40999999992</v>
      </c>
      <c r="F226" s="18">
        <v>26056.060000000005</v>
      </c>
      <c r="G226" s="18">
        <v>26056.060000000005</v>
      </c>
      <c r="H226" s="18">
        <v>0</v>
      </c>
      <c r="I226" s="18">
        <f t="shared" si="39"/>
        <v>26056.060000000005</v>
      </c>
      <c r="J226" s="18">
        <f t="shared" si="40"/>
        <v>307552.34999999992</v>
      </c>
      <c r="K226" s="39">
        <f t="shared" si="41"/>
        <v>0.92189627353818804</v>
      </c>
      <c r="L226" s="39">
        <f t="shared" si="42"/>
        <v>-0.92189627353818804</v>
      </c>
      <c r="M226" s="39">
        <f t="shared" si="43"/>
        <v>-6.2755282458256512E-2</v>
      </c>
      <c r="O226" s="65"/>
      <c r="P226" s="65"/>
      <c r="Q226" s="65"/>
      <c r="R226" s="68"/>
      <c r="S226" s="68"/>
      <c r="T226" s="68"/>
      <c r="U226" s="68"/>
      <c r="V226" s="68"/>
      <c r="W226" s="65"/>
      <c r="X226" s="65"/>
      <c r="Y226" s="65"/>
    </row>
    <row r="227" spans="2:25" s="17" customFormat="1" x14ac:dyDescent="0.2">
      <c r="B227" s="50" t="s">
        <v>41</v>
      </c>
      <c r="C227" s="17" t="s">
        <v>42</v>
      </c>
      <c r="D227" s="18">
        <v>1727381.28</v>
      </c>
      <c r="E227" s="18">
        <v>1741381.28</v>
      </c>
      <c r="F227" s="18">
        <v>504</v>
      </c>
      <c r="G227" s="18">
        <v>504</v>
      </c>
      <c r="H227" s="18">
        <v>0</v>
      </c>
      <c r="I227" s="18">
        <f t="shared" si="39"/>
        <v>504</v>
      </c>
      <c r="J227" s="18">
        <f t="shared" si="40"/>
        <v>1740877.28</v>
      </c>
      <c r="K227" s="39">
        <f t="shared" si="41"/>
        <v>0.99971057458479162</v>
      </c>
      <c r="L227" s="39">
        <f t="shared" si="42"/>
        <v>-0.99971057458479162</v>
      </c>
      <c r="M227" s="39">
        <f t="shared" si="43"/>
        <v>-0.99652689501750014</v>
      </c>
      <c r="O227" s="65"/>
      <c r="P227" s="65"/>
      <c r="Q227" s="65"/>
      <c r="R227" s="68"/>
      <c r="S227" s="68"/>
      <c r="T227" s="68"/>
      <c r="U227" s="68"/>
      <c r="V227" s="68"/>
      <c r="W227" s="65"/>
      <c r="X227" s="65"/>
      <c r="Y227" s="65"/>
    </row>
    <row r="228" spans="2:25" s="17" customFormat="1" x14ac:dyDescent="0.2">
      <c r="B228" s="50" t="s">
        <v>281</v>
      </c>
      <c r="C228" s="17" t="s">
        <v>513</v>
      </c>
      <c r="D228" s="18">
        <v>22500000</v>
      </c>
      <c r="E228" s="18">
        <v>22500000</v>
      </c>
      <c r="F228" s="18">
        <v>0</v>
      </c>
      <c r="G228" s="18">
        <v>0</v>
      </c>
      <c r="H228" s="18">
        <v>0</v>
      </c>
      <c r="I228" s="18">
        <f t="shared" si="39"/>
        <v>0</v>
      </c>
      <c r="J228" s="18">
        <f t="shared" si="40"/>
        <v>22500000</v>
      </c>
      <c r="K228" s="39">
        <f t="shared" si="41"/>
        <v>1</v>
      </c>
      <c r="L228" s="39">
        <f t="shared" si="42"/>
        <v>-1</v>
      </c>
      <c r="M228" s="39">
        <f t="shared" si="43"/>
        <v>-1</v>
      </c>
      <c r="O228" s="65"/>
      <c r="P228" s="65"/>
      <c r="Q228" s="65"/>
      <c r="R228" s="68"/>
      <c r="S228" s="68"/>
      <c r="T228" s="68"/>
      <c r="U228" s="68"/>
      <c r="V228" s="68"/>
      <c r="W228" s="65"/>
      <c r="X228" s="65"/>
      <c r="Y228" s="65"/>
    </row>
    <row r="229" spans="2:25" s="17" customFormat="1" x14ac:dyDescent="0.2">
      <c r="B229" s="50" t="s">
        <v>265</v>
      </c>
      <c r="C229" s="17" t="s">
        <v>266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f t="shared" si="39"/>
        <v>0</v>
      </c>
      <c r="J229" s="18">
        <f t="shared" si="40"/>
        <v>0</v>
      </c>
      <c r="K229" s="39" t="str">
        <f t="shared" si="41"/>
        <v>NA</v>
      </c>
      <c r="L229" s="39" t="str">
        <f t="shared" si="42"/>
        <v>NA</v>
      </c>
      <c r="M229" s="39" t="str">
        <f t="shared" si="43"/>
        <v>NA</v>
      </c>
      <c r="O229" s="65"/>
      <c r="P229" s="65"/>
      <c r="Q229" s="65"/>
      <c r="R229" s="68"/>
      <c r="S229" s="68"/>
      <c r="T229" s="68"/>
      <c r="U229" s="68"/>
      <c r="V229" s="68"/>
      <c r="W229" s="65"/>
      <c r="X229" s="65"/>
      <c r="Y229" s="65"/>
    </row>
    <row r="230" spans="2:25" s="17" customFormat="1" x14ac:dyDescent="0.2">
      <c r="B230" s="50" t="s">
        <v>282</v>
      </c>
      <c r="C230" s="17" t="s">
        <v>283</v>
      </c>
      <c r="D230" s="18">
        <v>270000</v>
      </c>
      <c r="E230" s="18">
        <v>270000</v>
      </c>
      <c r="F230" s="18">
        <v>18085.75</v>
      </c>
      <c r="G230" s="18">
        <v>18085.75</v>
      </c>
      <c r="H230" s="18">
        <v>15273.75</v>
      </c>
      <c r="I230" s="18">
        <f t="shared" si="39"/>
        <v>33359.5</v>
      </c>
      <c r="J230" s="18">
        <f t="shared" si="40"/>
        <v>236640.5</v>
      </c>
      <c r="K230" s="39">
        <f t="shared" si="41"/>
        <v>0.87644629629629633</v>
      </c>
      <c r="L230" s="39">
        <f t="shared" si="42"/>
        <v>-0.93301574074074078</v>
      </c>
      <c r="M230" s="39">
        <f t="shared" si="43"/>
        <v>-0.19618888888888888</v>
      </c>
      <c r="O230" s="65"/>
      <c r="P230" s="65"/>
      <c r="Q230" s="65"/>
      <c r="R230" s="68"/>
      <c r="S230" s="68"/>
      <c r="T230" s="68"/>
      <c r="U230" s="68"/>
      <c r="V230" s="68"/>
      <c r="W230" s="65"/>
      <c r="X230" s="65"/>
      <c r="Y230" s="65"/>
    </row>
    <row r="231" spans="2:25" s="17" customFormat="1" x14ac:dyDescent="0.2">
      <c r="B231" s="50" t="s">
        <v>407</v>
      </c>
      <c r="C231" s="17" t="s">
        <v>408</v>
      </c>
      <c r="D231" s="18">
        <v>3000000</v>
      </c>
      <c r="E231" s="18">
        <v>2986000</v>
      </c>
      <c r="F231" s="18">
        <v>5000</v>
      </c>
      <c r="G231" s="18">
        <v>5000</v>
      </c>
      <c r="H231" s="18">
        <v>1542610</v>
      </c>
      <c r="I231" s="18">
        <f t="shared" si="39"/>
        <v>1547610</v>
      </c>
      <c r="J231" s="18">
        <f t="shared" si="40"/>
        <v>1438390</v>
      </c>
      <c r="K231" s="39">
        <f t="shared" si="41"/>
        <v>0.4817113194909578</v>
      </c>
      <c r="L231" s="39">
        <f t="shared" si="42"/>
        <v>-0.9983255190890824</v>
      </c>
      <c r="M231" s="39">
        <f t="shared" si="43"/>
        <v>-0.97990622906898861</v>
      </c>
      <c r="O231" s="65"/>
      <c r="P231" s="65"/>
      <c r="Q231" s="65"/>
      <c r="R231" s="68"/>
      <c r="S231" s="68"/>
      <c r="T231" s="68"/>
      <c r="U231" s="68"/>
      <c r="V231" s="68"/>
      <c r="W231" s="65"/>
      <c r="X231" s="65"/>
      <c r="Y231" s="65"/>
    </row>
    <row r="232" spans="2:25" s="17" customFormat="1" x14ac:dyDescent="0.2">
      <c r="B232" s="50" t="s">
        <v>267</v>
      </c>
      <c r="C232" s="17" t="s">
        <v>268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f t="shared" si="39"/>
        <v>0</v>
      </c>
      <c r="J232" s="18">
        <f t="shared" si="40"/>
        <v>0</v>
      </c>
      <c r="K232" s="39" t="str">
        <f t="shared" si="41"/>
        <v>NA</v>
      </c>
      <c r="L232" s="39" t="str">
        <f t="shared" si="42"/>
        <v>NA</v>
      </c>
      <c r="M232" s="39" t="str">
        <f t="shared" si="43"/>
        <v>NA</v>
      </c>
      <c r="O232" s="65"/>
      <c r="P232" s="65"/>
      <c r="Q232" s="65"/>
      <c r="R232" s="68"/>
      <c r="S232" s="68"/>
      <c r="T232" s="68"/>
      <c r="U232" s="68"/>
      <c r="V232" s="68"/>
      <c r="W232" s="65"/>
      <c r="X232" s="65"/>
      <c r="Y232" s="65"/>
    </row>
    <row r="233" spans="2:25" s="17" customFormat="1" x14ac:dyDescent="0.2">
      <c r="B233" s="50" t="s">
        <v>284</v>
      </c>
      <c r="C233" s="17" t="s">
        <v>285</v>
      </c>
      <c r="D233" s="18">
        <v>1710</v>
      </c>
      <c r="E233" s="18">
        <v>1710</v>
      </c>
      <c r="F233" s="18">
        <v>0</v>
      </c>
      <c r="G233" s="18">
        <v>0</v>
      </c>
      <c r="H233" s="18">
        <v>0</v>
      </c>
      <c r="I233" s="18">
        <f t="shared" si="39"/>
        <v>0</v>
      </c>
      <c r="J233" s="18">
        <f t="shared" si="40"/>
        <v>1710</v>
      </c>
      <c r="K233" s="39">
        <f t="shared" si="41"/>
        <v>1</v>
      </c>
      <c r="L233" s="39">
        <f t="shared" si="42"/>
        <v>-1</v>
      </c>
      <c r="M233" s="39">
        <f t="shared" si="43"/>
        <v>-1</v>
      </c>
      <c r="O233" s="65"/>
      <c r="P233" s="65"/>
      <c r="Q233" s="65"/>
      <c r="R233" s="68"/>
      <c r="S233" s="68"/>
      <c r="T233" s="68"/>
      <c r="U233" s="68"/>
      <c r="V233" s="68"/>
      <c r="W233" s="65"/>
      <c r="X233" s="65"/>
      <c r="Y233" s="65"/>
    </row>
    <row r="234" spans="2:25" s="17" customFormat="1" x14ac:dyDescent="0.2">
      <c r="B234" s="50" t="s">
        <v>45</v>
      </c>
      <c r="C234" s="17" t="s">
        <v>46</v>
      </c>
      <c r="D234" s="18">
        <v>7140</v>
      </c>
      <c r="E234" s="18">
        <v>7140</v>
      </c>
      <c r="F234" s="18">
        <v>0</v>
      </c>
      <c r="G234" s="18">
        <v>0</v>
      </c>
      <c r="H234" s="18">
        <v>0</v>
      </c>
      <c r="I234" s="18">
        <f t="shared" si="39"/>
        <v>0</v>
      </c>
      <c r="J234" s="18">
        <f t="shared" si="40"/>
        <v>7140</v>
      </c>
      <c r="K234" s="39">
        <f t="shared" si="41"/>
        <v>1</v>
      </c>
      <c r="L234" s="39">
        <f t="shared" si="42"/>
        <v>-1</v>
      </c>
      <c r="M234" s="39">
        <f t="shared" si="43"/>
        <v>-1</v>
      </c>
      <c r="O234" s="65"/>
      <c r="P234" s="65"/>
      <c r="Q234" s="65"/>
      <c r="R234" s="68"/>
      <c r="S234" s="68"/>
      <c r="T234" s="68"/>
      <c r="U234" s="68"/>
      <c r="V234" s="68"/>
      <c r="W234" s="65"/>
      <c r="X234" s="65"/>
      <c r="Y234" s="65"/>
    </row>
    <row r="235" spans="2:25" s="17" customFormat="1" x14ac:dyDescent="0.2">
      <c r="B235" s="50" t="s">
        <v>47</v>
      </c>
      <c r="C235" s="17" t="s">
        <v>48</v>
      </c>
      <c r="D235" s="18">
        <v>1000</v>
      </c>
      <c r="E235" s="18">
        <v>1000</v>
      </c>
      <c r="F235" s="18">
        <v>0</v>
      </c>
      <c r="G235" s="18">
        <v>0</v>
      </c>
      <c r="H235" s="18">
        <v>0</v>
      </c>
      <c r="I235" s="18">
        <f t="shared" si="39"/>
        <v>0</v>
      </c>
      <c r="J235" s="18">
        <f t="shared" si="40"/>
        <v>1000</v>
      </c>
      <c r="K235" s="39">
        <f t="shared" si="41"/>
        <v>1</v>
      </c>
      <c r="L235" s="39">
        <f t="shared" si="42"/>
        <v>-1</v>
      </c>
      <c r="M235" s="39">
        <f t="shared" si="43"/>
        <v>-1</v>
      </c>
      <c r="O235" s="65"/>
      <c r="P235" s="65"/>
      <c r="Q235" s="65"/>
      <c r="R235" s="68"/>
      <c r="S235" s="68"/>
      <c r="T235" s="68"/>
      <c r="U235" s="68"/>
      <c r="V235" s="68"/>
      <c r="W235" s="65"/>
      <c r="X235" s="65"/>
      <c r="Y235" s="65"/>
    </row>
    <row r="236" spans="2:25" s="17" customFormat="1" x14ac:dyDescent="0.2">
      <c r="B236" s="50" t="s">
        <v>49</v>
      </c>
      <c r="C236" s="17" t="s">
        <v>50</v>
      </c>
      <c r="D236" s="18">
        <v>29249</v>
      </c>
      <c r="E236" s="18">
        <v>29249</v>
      </c>
      <c r="F236" s="18">
        <v>0</v>
      </c>
      <c r="G236" s="18">
        <v>0</v>
      </c>
      <c r="H236" s="18">
        <v>0</v>
      </c>
      <c r="I236" s="18">
        <f t="shared" si="39"/>
        <v>0</v>
      </c>
      <c r="J236" s="18">
        <f t="shared" si="40"/>
        <v>29249</v>
      </c>
      <c r="K236" s="39">
        <f t="shared" si="41"/>
        <v>1</v>
      </c>
      <c r="L236" s="39">
        <f t="shared" si="42"/>
        <v>-1</v>
      </c>
      <c r="M236" s="39">
        <f t="shared" si="43"/>
        <v>-1</v>
      </c>
      <c r="O236" s="65"/>
      <c r="P236" s="65"/>
      <c r="Q236" s="65"/>
      <c r="R236" s="68"/>
      <c r="S236" s="68"/>
      <c r="T236" s="68"/>
      <c r="U236" s="68"/>
      <c r="V236" s="68"/>
      <c r="W236" s="65"/>
      <c r="X236" s="65"/>
      <c r="Y236" s="65"/>
    </row>
    <row r="237" spans="2:25" s="17" customFormat="1" x14ac:dyDescent="0.2">
      <c r="B237" s="50" t="s">
        <v>445</v>
      </c>
      <c r="C237" s="17" t="s">
        <v>446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f t="shared" si="39"/>
        <v>0</v>
      </c>
      <c r="J237" s="18">
        <f t="shared" si="40"/>
        <v>0</v>
      </c>
      <c r="K237" s="39" t="str">
        <f t="shared" si="41"/>
        <v>NA</v>
      </c>
      <c r="L237" s="39" t="str">
        <f t="shared" si="42"/>
        <v>NA</v>
      </c>
      <c r="M237" s="39" t="str">
        <f t="shared" si="43"/>
        <v>NA</v>
      </c>
      <c r="O237" s="65"/>
      <c r="P237" s="65"/>
      <c r="Q237" s="65"/>
      <c r="R237" s="68"/>
      <c r="S237" s="68"/>
      <c r="T237" s="68"/>
      <c r="U237" s="68"/>
      <c r="V237" s="68"/>
      <c r="W237" s="65"/>
      <c r="X237" s="65"/>
      <c r="Y237" s="65"/>
    </row>
    <row r="238" spans="2:25" s="17" customFormat="1" x14ac:dyDescent="0.2">
      <c r="B238" s="50" t="s">
        <v>447</v>
      </c>
      <c r="C238" s="17" t="s">
        <v>448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39"/>
        <v>0</v>
      </c>
      <c r="J238" s="18">
        <f t="shared" si="40"/>
        <v>0</v>
      </c>
      <c r="K238" s="39" t="str">
        <f t="shared" si="41"/>
        <v>NA</v>
      </c>
      <c r="L238" s="39" t="str">
        <f t="shared" si="42"/>
        <v>NA</v>
      </c>
      <c r="M238" s="39" t="str">
        <f t="shared" si="43"/>
        <v>NA</v>
      </c>
      <c r="O238" s="65"/>
      <c r="P238" s="65"/>
      <c r="Q238" s="65"/>
      <c r="R238" s="68"/>
      <c r="S238" s="68"/>
      <c r="T238" s="68"/>
      <c r="U238" s="68"/>
      <c r="V238" s="68"/>
      <c r="W238" s="65"/>
      <c r="X238" s="65"/>
      <c r="Y238" s="65"/>
    </row>
    <row r="239" spans="2:25" s="17" customFormat="1" x14ac:dyDescent="0.2">
      <c r="B239" s="50" t="s">
        <v>286</v>
      </c>
      <c r="C239" s="17" t="s">
        <v>287</v>
      </c>
      <c r="D239" s="18">
        <v>8000</v>
      </c>
      <c r="E239" s="18">
        <v>8000</v>
      </c>
      <c r="F239" s="18">
        <v>0</v>
      </c>
      <c r="G239" s="18">
        <v>0</v>
      </c>
      <c r="H239" s="18">
        <v>0</v>
      </c>
      <c r="I239" s="18">
        <f t="shared" si="39"/>
        <v>0</v>
      </c>
      <c r="J239" s="18">
        <f t="shared" si="40"/>
        <v>8000</v>
      </c>
      <c r="K239" s="39">
        <f t="shared" si="41"/>
        <v>1</v>
      </c>
      <c r="L239" s="39">
        <f t="shared" si="42"/>
        <v>-1</v>
      </c>
      <c r="M239" s="39">
        <f t="shared" si="43"/>
        <v>-1</v>
      </c>
      <c r="O239" s="65"/>
      <c r="P239" s="65"/>
      <c r="Q239" s="65"/>
      <c r="R239" s="68"/>
      <c r="S239" s="68"/>
      <c r="T239" s="68"/>
      <c r="U239" s="68"/>
      <c r="V239" s="68"/>
      <c r="W239" s="65"/>
      <c r="X239" s="65"/>
      <c r="Y239" s="65"/>
    </row>
    <row r="240" spans="2:25" s="17" customFormat="1" x14ac:dyDescent="0.2">
      <c r="B240" s="50" t="s">
        <v>449</v>
      </c>
      <c r="C240" s="17" t="s">
        <v>450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f t="shared" si="39"/>
        <v>0</v>
      </c>
      <c r="J240" s="18">
        <f t="shared" si="40"/>
        <v>0</v>
      </c>
      <c r="K240" s="39" t="str">
        <f t="shared" si="41"/>
        <v>NA</v>
      </c>
      <c r="L240" s="39" t="str">
        <f t="shared" si="42"/>
        <v>NA</v>
      </c>
      <c r="M240" s="39" t="str">
        <f t="shared" si="43"/>
        <v>NA</v>
      </c>
      <c r="O240" s="65"/>
      <c r="P240" s="65"/>
      <c r="Q240" s="65"/>
      <c r="R240" s="68"/>
      <c r="S240" s="68"/>
      <c r="T240" s="68"/>
      <c r="U240" s="68"/>
      <c r="V240" s="68"/>
      <c r="W240" s="65"/>
      <c r="X240" s="65"/>
      <c r="Y240" s="65"/>
    </row>
    <row r="241" spans="2:25" s="17" customFormat="1" x14ac:dyDescent="0.2">
      <c r="B241" s="50" t="s">
        <v>288</v>
      </c>
      <c r="C241" s="17" t="s">
        <v>289</v>
      </c>
      <c r="D241" s="18">
        <v>8000</v>
      </c>
      <c r="E241" s="18">
        <v>8000</v>
      </c>
      <c r="F241" s="18">
        <v>0</v>
      </c>
      <c r="G241" s="18">
        <v>0</v>
      </c>
      <c r="H241" s="18">
        <v>0</v>
      </c>
      <c r="I241" s="18">
        <f t="shared" si="39"/>
        <v>0</v>
      </c>
      <c r="J241" s="18">
        <f t="shared" si="40"/>
        <v>8000</v>
      </c>
      <c r="K241" s="39">
        <f t="shared" si="41"/>
        <v>1</v>
      </c>
      <c r="L241" s="39">
        <f t="shared" si="42"/>
        <v>-1</v>
      </c>
      <c r="M241" s="39">
        <f t="shared" si="43"/>
        <v>-1</v>
      </c>
      <c r="O241" s="65"/>
      <c r="P241" s="65"/>
      <c r="Q241" s="65"/>
      <c r="R241" s="68"/>
      <c r="S241" s="68"/>
      <c r="T241" s="68"/>
      <c r="U241" s="68"/>
      <c r="V241" s="68"/>
      <c r="W241" s="65"/>
      <c r="X241" s="65"/>
      <c r="Y241" s="65"/>
    </row>
    <row r="242" spans="2:25" s="17" customFormat="1" x14ac:dyDescent="0.2">
      <c r="B242" s="50" t="s">
        <v>451</v>
      </c>
      <c r="C242" s="17" t="s">
        <v>452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f t="shared" si="39"/>
        <v>0</v>
      </c>
      <c r="J242" s="18">
        <f t="shared" si="40"/>
        <v>0</v>
      </c>
      <c r="K242" s="39" t="str">
        <f t="shared" si="41"/>
        <v>NA</v>
      </c>
      <c r="L242" s="39" t="str">
        <f t="shared" si="42"/>
        <v>NA</v>
      </c>
      <c r="M242" s="39" t="str">
        <f t="shared" si="43"/>
        <v>NA</v>
      </c>
      <c r="O242" s="65"/>
      <c r="P242" s="65"/>
      <c r="Q242" s="65"/>
      <c r="R242" s="68"/>
      <c r="S242" s="68"/>
      <c r="T242" s="68"/>
      <c r="U242" s="68"/>
      <c r="V242" s="68"/>
      <c r="W242" s="65"/>
      <c r="X242" s="65"/>
      <c r="Y242" s="65"/>
    </row>
    <row r="243" spans="2:25" s="17" customFormat="1" x14ac:dyDescent="0.2">
      <c r="B243" s="50" t="s">
        <v>290</v>
      </c>
      <c r="C243" s="17" t="s">
        <v>291</v>
      </c>
      <c r="D243" s="18">
        <v>8000</v>
      </c>
      <c r="E243" s="18">
        <v>8000</v>
      </c>
      <c r="F243" s="18">
        <v>0</v>
      </c>
      <c r="G243" s="18">
        <v>0</v>
      </c>
      <c r="H243" s="18">
        <v>0</v>
      </c>
      <c r="I243" s="18">
        <f t="shared" si="39"/>
        <v>0</v>
      </c>
      <c r="J243" s="18">
        <f t="shared" si="40"/>
        <v>8000</v>
      </c>
      <c r="K243" s="39">
        <f t="shared" si="41"/>
        <v>1</v>
      </c>
      <c r="L243" s="39">
        <f t="shared" si="42"/>
        <v>-1</v>
      </c>
      <c r="M243" s="39">
        <f t="shared" si="43"/>
        <v>-1</v>
      </c>
      <c r="O243" s="65"/>
      <c r="P243" s="65"/>
      <c r="Q243" s="65"/>
      <c r="R243" s="68"/>
      <c r="S243" s="68"/>
      <c r="T243" s="68"/>
      <c r="U243" s="68"/>
      <c r="V243" s="68"/>
      <c r="W243" s="65"/>
      <c r="X243" s="65"/>
      <c r="Y243" s="65"/>
    </row>
    <row r="244" spans="2:25" s="17" customFormat="1" x14ac:dyDescent="0.2">
      <c r="B244" s="50" t="s">
        <v>292</v>
      </c>
      <c r="C244" s="17" t="s">
        <v>293</v>
      </c>
      <c r="D244" s="18">
        <v>8000</v>
      </c>
      <c r="E244" s="18">
        <v>8000</v>
      </c>
      <c r="F244" s="18">
        <v>0</v>
      </c>
      <c r="G244" s="18">
        <v>0</v>
      </c>
      <c r="H244" s="18">
        <v>0</v>
      </c>
      <c r="I244" s="18">
        <f t="shared" si="39"/>
        <v>0</v>
      </c>
      <c r="J244" s="18">
        <f t="shared" si="40"/>
        <v>8000</v>
      </c>
      <c r="K244" s="39">
        <f t="shared" si="41"/>
        <v>1</v>
      </c>
      <c r="L244" s="39">
        <f t="shared" si="42"/>
        <v>-1</v>
      </c>
      <c r="M244" s="39">
        <f t="shared" si="43"/>
        <v>-1</v>
      </c>
      <c r="O244" s="65"/>
      <c r="P244" s="65"/>
      <c r="Q244" s="65"/>
      <c r="R244" s="68"/>
      <c r="S244" s="68"/>
      <c r="T244" s="68"/>
      <c r="U244" s="68"/>
      <c r="V244" s="68"/>
      <c r="W244" s="65"/>
      <c r="X244" s="65"/>
      <c r="Y244" s="65"/>
    </row>
    <row r="245" spans="2:25" s="17" customFormat="1" x14ac:dyDescent="0.2">
      <c r="B245" s="50" t="s">
        <v>294</v>
      </c>
      <c r="C245" s="17" t="s">
        <v>295</v>
      </c>
      <c r="D245" s="18">
        <v>8000</v>
      </c>
      <c r="E245" s="18">
        <v>8000</v>
      </c>
      <c r="F245" s="18">
        <v>0</v>
      </c>
      <c r="G245" s="18">
        <v>0</v>
      </c>
      <c r="H245" s="18">
        <v>0</v>
      </c>
      <c r="I245" s="18">
        <f t="shared" si="39"/>
        <v>0</v>
      </c>
      <c r="J245" s="18">
        <f t="shared" si="40"/>
        <v>8000</v>
      </c>
      <c r="K245" s="39">
        <f t="shared" si="41"/>
        <v>1</v>
      </c>
      <c r="L245" s="39">
        <f t="shared" si="42"/>
        <v>-1</v>
      </c>
      <c r="M245" s="39">
        <f t="shared" si="43"/>
        <v>-1</v>
      </c>
      <c r="O245" s="65"/>
      <c r="P245" s="65"/>
      <c r="Q245" s="65"/>
      <c r="R245" s="68"/>
      <c r="S245" s="68"/>
      <c r="T245" s="68"/>
      <c r="U245" s="68"/>
      <c r="V245" s="68"/>
      <c r="W245" s="65"/>
      <c r="X245" s="65"/>
      <c r="Y245" s="65"/>
    </row>
    <row r="246" spans="2:25" s="17" customFormat="1" x14ac:dyDescent="0.2">
      <c r="B246" s="50" t="s">
        <v>360</v>
      </c>
      <c r="C246" s="17" t="s">
        <v>361</v>
      </c>
      <c r="D246" s="18">
        <v>8000</v>
      </c>
      <c r="E246" s="18">
        <v>8000</v>
      </c>
      <c r="F246" s="18">
        <v>0</v>
      </c>
      <c r="G246" s="18">
        <v>0</v>
      </c>
      <c r="H246" s="18">
        <v>0</v>
      </c>
      <c r="I246" s="18">
        <f t="shared" si="39"/>
        <v>0</v>
      </c>
      <c r="J246" s="18">
        <f t="shared" si="40"/>
        <v>8000</v>
      </c>
      <c r="K246" s="39">
        <f t="shared" si="41"/>
        <v>1</v>
      </c>
      <c r="L246" s="39">
        <f t="shared" si="42"/>
        <v>-1</v>
      </c>
      <c r="M246" s="39">
        <f t="shared" si="43"/>
        <v>-1</v>
      </c>
      <c r="O246" s="65"/>
      <c r="P246" s="65"/>
      <c r="Q246" s="65"/>
      <c r="R246" s="68"/>
      <c r="S246" s="68"/>
      <c r="T246" s="68"/>
      <c r="U246" s="68"/>
      <c r="V246" s="68"/>
      <c r="W246" s="65"/>
      <c r="X246" s="65"/>
      <c r="Y246" s="65"/>
    </row>
    <row r="247" spans="2:25" s="17" customFormat="1" x14ac:dyDescent="0.2">
      <c r="B247" s="50" t="s">
        <v>362</v>
      </c>
      <c r="C247" s="17" t="s">
        <v>363</v>
      </c>
      <c r="D247" s="18">
        <v>8000</v>
      </c>
      <c r="E247" s="18">
        <v>8000</v>
      </c>
      <c r="F247" s="18">
        <v>0</v>
      </c>
      <c r="G247" s="18">
        <v>0</v>
      </c>
      <c r="H247" s="18">
        <v>0</v>
      </c>
      <c r="I247" s="18">
        <f t="shared" si="39"/>
        <v>0</v>
      </c>
      <c r="J247" s="18">
        <f t="shared" si="40"/>
        <v>8000</v>
      </c>
      <c r="K247" s="39">
        <f t="shared" si="41"/>
        <v>1</v>
      </c>
      <c r="L247" s="39">
        <f t="shared" si="42"/>
        <v>-1</v>
      </c>
      <c r="M247" s="39">
        <f t="shared" si="43"/>
        <v>-1</v>
      </c>
      <c r="O247" s="65"/>
      <c r="P247" s="65"/>
      <c r="Q247" s="65"/>
      <c r="R247" s="68"/>
      <c r="S247" s="68"/>
      <c r="T247" s="68"/>
      <c r="U247" s="68"/>
      <c r="V247" s="68"/>
      <c r="W247" s="65"/>
      <c r="X247" s="65"/>
      <c r="Y247" s="65"/>
    </row>
    <row r="248" spans="2:25" s="17" customFormat="1" x14ac:dyDescent="0.2">
      <c r="B248" s="50" t="s">
        <v>296</v>
      </c>
      <c r="C248" s="17" t="s">
        <v>297</v>
      </c>
      <c r="D248" s="18">
        <v>28000</v>
      </c>
      <c r="E248" s="18">
        <v>28000</v>
      </c>
      <c r="F248" s="18">
        <v>0</v>
      </c>
      <c r="G248" s="18">
        <v>0</v>
      </c>
      <c r="H248" s="18">
        <v>0</v>
      </c>
      <c r="I248" s="18">
        <f t="shared" si="39"/>
        <v>0</v>
      </c>
      <c r="J248" s="18">
        <f t="shared" si="40"/>
        <v>28000</v>
      </c>
      <c r="K248" s="39">
        <f t="shared" si="41"/>
        <v>1</v>
      </c>
      <c r="L248" s="39">
        <f t="shared" si="42"/>
        <v>-1</v>
      </c>
      <c r="M248" s="39">
        <f t="shared" si="43"/>
        <v>-1</v>
      </c>
      <c r="O248" s="65"/>
      <c r="P248" s="65"/>
      <c r="Q248" s="65"/>
      <c r="R248" s="68"/>
      <c r="S248" s="68"/>
      <c r="T248" s="68"/>
      <c r="U248" s="68"/>
      <c r="V248" s="68"/>
      <c r="W248" s="65"/>
      <c r="X248" s="65"/>
      <c r="Y248" s="65"/>
    </row>
    <row r="249" spans="2:25" s="17" customFormat="1" x14ac:dyDescent="0.2">
      <c r="B249" s="50" t="s">
        <v>53</v>
      </c>
      <c r="C249" s="17" t="s">
        <v>54</v>
      </c>
      <c r="D249" s="18">
        <v>412829</v>
      </c>
      <c r="E249" s="18">
        <v>412829</v>
      </c>
      <c r="F249" s="18">
        <v>3039.19</v>
      </c>
      <c r="G249" s="18">
        <v>3039.19</v>
      </c>
      <c r="H249" s="18">
        <v>1197.6300000000001</v>
      </c>
      <c r="I249" s="18">
        <f t="shared" si="39"/>
        <v>4236.82</v>
      </c>
      <c r="J249" s="18">
        <f t="shared" si="40"/>
        <v>408592.18</v>
      </c>
      <c r="K249" s="39">
        <f t="shared" si="41"/>
        <v>0.98973710664706205</v>
      </c>
      <c r="L249" s="39">
        <f t="shared" si="42"/>
        <v>-0.99263813830908199</v>
      </c>
      <c r="M249" s="39">
        <f t="shared" si="43"/>
        <v>-0.9116576597089836</v>
      </c>
      <c r="O249" s="65"/>
      <c r="P249" s="65"/>
      <c r="Q249" s="65"/>
      <c r="R249" s="68"/>
      <c r="S249" s="68"/>
      <c r="T249" s="68"/>
      <c r="U249" s="68"/>
      <c r="V249" s="68"/>
      <c r="W249" s="65"/>
      <c r="X249" s="65"/>
      <c r="Y249" s="65"/>
    </row>
    <row r="250" spans="2:25" s="17" customFormat="1" x14ac:dyDescent="0.2">
      <c r="B250" s="50" t="s">
        <v>55</v>
      </c>
      <c r="C250" s="17" t="s">
        <v>56</v>
      </c>
      <c r="D250" s="18">
        <v>9500</v>
      </c>
      <c r="E250" s="18">
        <v>9500</v>
      </c>
      <c r="F250" s="18">
        <v>0</v>
      </c>
      <c r="G250" s="18">
        <v>0</v>
      </c>
      <c r="H250" s="18">
        <v>1585.63</v>
      </c>
      <c r="I250" s="18">
        <f t="shared" si="39"/>
        <v>1585.63</v>
      </c>
      <c r="J250" s="18">
        <f t="shared" si="40"/>
        <v>7914.37</v>
      </c>
      <c r="K250" s="39">
        <f t="shared" si="41"/>
        <v>0.83309157894736841</v>
      </c>
      <c r="L250" s="39">
        <f t="shared" si="42"/>
        <v>-1</v>
      </c>
      <c r="M250" s="39">
        <f t="shared" si="43"/>
        <v>-1</v>
      </c>
      <c r="O250" s="65"/>
      <c r="P250" s="65"/>
      <c r="Q250" s="65"/>
      <c r="R250" s="68"/>
      <c r="S250" s="68"/>
      <c r="T250" s="68"/>
      <c r="U250" s="68"/>
      <c r="V250" s="68"/>
      <c r="W250" s="65"/>
      <c r="X250" s="65"/>
      <c r="Y250" s="65"/>
    </row>
    <row r="251" spans="2:25" s="17" customFormat="1" x14ac:dyDescent="0.2">
      <c r="B251" s="50" t="s">
        <v>57</v>
      </c>
      <c r="C251" s="17" t="s">
        <v>58</v>
      </c>
      <c r="D251" s="18">
        <v>121534</v>
      </c>
      <c r="E251" s="18">
        <v>121534</v>
      </c>
      <c r="F251" s="18">
        <v>0</v>
      </c>
      <c r="G251" s="18">
        <v>0</v>
      </c>
      <c r="H251" s="18">
        <v>0</v>
      </c>
      <c r="I251" s="18">
        <f t="shared" si="39"/>
        <v>0</v>
      </c>
      <c r="J251" s="18">
        <f t="shared" si="40"/>
        <v>121534</v>
      </c>
      <c r="K251" s="39">
        <f t="shared" si="41"/>
        <v>1</v>
      </c>
      <c r="L251" s="39">
        <f t="shared" si="42"/>
        <v>-1</v>
      </c>
      <c r="M251" s="39">
        <f t="shared" si="43"/>
        <v>-1</v>
      </c>
      <c r="O251" s="65"/>
      <c r="P251" s="65"/>
      <c r="Q251" s="65"/>
      <c r="R251" s="68"/>
      <c r="S251" s="68"/>
      <c r="T251" s="68"/>
      <c r="U251" s="68"/>
      <c r="V251" s="68"/>
      <c r="W251" s="65"/>
      <c r="X251" s="65"/>
      <c r="Y251" s="65"/>
    </row>
    <row r="252" spans="2:25" s="17" customFormat="1" x14ac:dyDescent="0.2">
      <c r="B252" s="50" t="s">
        <v>59</v>
      </c>
      <c r="C252" s="17" t="s">
        <v>60</v>
      </c>
      <c r="D252" s="18">
        <v>83000</v>
      </c>
      <c r="E252" s="18">
        <v>83000</v>
      </c>
      <c r="F252" s="18">
        <v>0</v>
      </c>
      <c r="G252" s="18">
        <v>0</v>
      </c>
      <c r="H252" s="18">
        <v>0</v>
      </c>
      <c r="I252" s="18">
        <f t="shared" si="39"/>
        <v>0</v>
      </c>
      <c r="J252" s="18">
        <f t="shared" si="40"/>
        <v>83000</v>
      </c>
      <c r="K252" s="39">
        <f t="shared" si="41"/>
        <v>1</v>
      </c>
      <c r="L252" s="39">
        <f t="shared" si="42"/>
        <v>-1</v>
      </c>
      <c r="M252" s="39">
        <f t="shared" si="43"/>
        <v>-1</v>
      </c>
      <c r="O252" s="65"/>
      <c r="P252" s="65"/>
      <c r="Q252" s="65"/>
      <c r="R252" s="68"/>
      <c r="S252" s="68"/>
      <c r="T252" s="68"/>
      <c r="U252" s="68"/>
      <c r="V252" s="68"/>
      <c r="W252" s="65"/>
      <c r="X252" s="65"/>
      <c r="Y252" s="65"/>
    </row>
    <row r="253" spans="2:25" s="17" customFormat="1" x14ac:dyDescent="0.2">
      <c r="B253" s="50" t="s">
        <v>61</v>
      </c>
      <c r="C253" s="17" t="s">
        <v>62</v>
      </c>
      <c r="D253" s="18">
        <v>29600</v>
      </c>
      <c r="E253" s="18">
        <v>29600</v>
      </c>
      <c r="F253" s="18">
        <v>0</v>
      </c>
      <c r="G253" s="18">
        <v>0</v>
      </c>
      <c r="H253" s="18">
        <v>709.98</v>
      </c>
      <c r="I253" s="18">
        <f t="shared" si="39"/>
        <v>709.98</v>
      </c>
      <c r="J253" s="18">
        <f t="shared" si="40"/>
        <v>28890.02</v>
      </c>
      <c r="K253" s="39">
        <f t="shared" si="41"/>
        <v>0.97601418918918925</v>
      </c>
      <c r="L253" s="39">
        <f t="shared" si="42"/>
        <v>-1</v>
      </c>
      <c r="M253" s="39">
        <f t="shared" si="43"/>
        <v>-1</v>
      </c>
      <c r="O253" s="65"/>
      <c r="P253" s="65"/>
      <c r="Q253" s="65"/>
      <c r="R253" s="68"/>
      <c r="S253" s="68"/>
      <c r="T253" s="68"/>
      <c r="U253" s="68"/>
      <c r="V253" s="68"/>
      <c r="W253" s="65"/>
      <c r="X253" s="65"/>
      <c r="Y253" s="65"/>
    </row>
    <row r="254" spans="2:25" s="17" customFormat="1" x14ac:dyDescent="0.2">
      <c r="B254" s="50" t="s">
        <v>354</v>
      </c>
      <c r="C254" s="17" t="s">
        <v>355</v>
      </c>
      <c r="D254" s="18">
        <v>3600</v>
      </c>
      <c r="E254" s="18">
        <v>3600</v>
      </c>
      <c r="F254" s="18">
        <v>0</v>
      </c>
      <c r="G254" s="18">
        <v>0</v>
      </c>
      <c r="H254" s="18">
        <v>0</v>
      </c>
      <c r="I254" s="18">
        <f t="shared" si="39"/>
        <v>0</v>
      </c>
      <c r="J254" s="18">
        <f t="shared" si="40"/>
        <v>3600</v>
      </c>
      <c r="K254" s="39">
        <f t="shared" si="41"/>
        <v>1</v>
      </c>
      <c r="L254" s="39">
        <f t="shared" si="42"/>
        <v>-1</v>
      </c>
      <c r="M254" s="39">
        <f t="shared" si="43"/>
        <v>-1</v>
      </c>
      <c r="O254" s="65"/>
      <c r="P254" s="65"/>
      <c r="Q254" s="65"/>
      <c r="R254" s="68"/>
      <c r="S254" s="68"/>
      <c r="T254" s="68"/>
      <c r="U254" s="68"/>
      <c r="V254" s="68"/>
      <c r="W254" s="65"/>
      <c r="X254" s="65"/>
      <c r="Y254" s="65"/>
    </row>
    <row r="255" spans="2:25" s="17" customFormat="1" x14ac:dyDescent="0.2">
      <c r="B255" s="50" t="s">
        <v>65</v>
      </c>
      <c r="C255" s="17" t="s">
        <v>66</v>
      </c>
      <c r="D255" s="18">
        <v>500</v>
      </c>
      <c r="E255" s="18">
        <v>500</v>
      </c>
      <c r="F255" s="18">
        <v>0</v>
      </c>
      <c r="G255" s="18">
        <v>0</v>
      </c>
      <c r="H255" s="18">
        <v>0</v>
      </c>
      <c r="I255" s="18">
        <f t="shared" si="39"/>
        <v>0</v>
      </c>
      <c r="J255" s="18">
        <f t="shared" si="40"/>
        <v>500</v>
      </c>
      <c r="K255" s="39">
        <f t="shared" si="41"/>
        <v>1</v>
      </c>
      <c r="L255" s="39">
        <f t="shared" si="42"/>
        <v>-1</v>
      </c>
      <c r="M255" s="39">
        <f t="shared" si="43"/>
        <v>-1</v>
      </c>
      <c r="O255" s="65"/>
      <c r="P255" s="65"/>
      <c r="Q255" s="65"/>
      <c r="R255" s="68"/>
      <c r="S255" s="68"/>
      <c r="T255" s="68"/>
      <c r="U255" s="68"/>
      <c r="V255" s="68"/>
      <c r="W255" s="65"/>
      <c r="X255" s="65"/>
      <c r="Y255" s="65"/>
    </row>
    <row r="256" spans="2:25" s="17" customFormat="1" x14ac:dyDescent="0.2">
      <c r="B256" s="50" t="s">
        <v>67</v>
      </c>
      <c r="C256" s="17" t="s">
        <v>68</v>
      </c>
      <c r="D256" s="18">
        <v>15787</v>
      </c>
      <c r="E256" s="18">
        <v>15787</v>
      </c>
      <c r="F256" s="18">
        <v>0</v>
      </c>
      <c r="G256" s="18">
        <v>0</v>
      </c>
      <c r="H256" s="18">
        <v>0</v>
      </c>
      <c r="I256" s="18">
        <f t="shared" si="39"/>
        <v>0</v>
      </c>
      <c r="J256" s="18">
        <f t="shared" si="40"/>
        <v>15787</v>
      </c>
      <c r="K256" s="39">
        <f t="shared" si="41"/>
        <v>1</v>
      </c>
      <c r="L256" s="39">
        <f t="shared" si="42"/>
        <v>-1</v>
      </c>
      <c r="M256" s="39">
        <f t="shared" si="43"/>
        <v>-1</v>
      </c>
      <c r="O256" s="65"/>
      <c r="P256" s="65"/>
      <c r="Q256" s="65"/>
      <c r="R256" s="68"/>
      <c r="S256" s="68"/>
      <c r="T256" s="68"/>
      <c r="U256" s="68"/>
      <c r="V256" s="68"/>
      <c r="W256" s="65"/>
      <c r="X256" s="65"/>
      <c r="Y256" s="65"/>
    </row>
    <row r="257" spans="1:25" s="17" customFormat="1" x14ac:dyDescent="0.2">
      <c r="B257" s="50" t="s">
        <v>69</v>
      </c>
      <c r="C257" s="17" t="s">
        <v>70</v>
      </c>
      <c r="D257" s="18">
        <v>21000</v>
      </c>
      <c r="E257" s="18">
        <v>21000</v>
      </c>
      <c r="F257" s="18">
        <v>0</v>
      </c>
      <c r="G257" s="18">
        <v>0</v>
      </c>
      <c r="H257" s="18">
        <v>0</v>
      </c>
      <c r="I257" s="18">
        <f t="shared" si="39"/>
        <v>0</v>
      </c>
      <c r="J257" s="18">
        <f t="shared" si="40"/>
        <v>21000</v>
      </c>
      <c r="K257" s="39">
        <f t="shared" si="41"/>
        <v>1</v>
      </c>
      <c r="L257" s="39">
        <f t="shared" si="42"/>
        <v>-1</v>
      </c>
      <c r="M257" s="39">
        <f t="shared" si="43"/>
        <v>-1</v>
      </c>
      <c r="O257" s="65"/>
      <c r="P257" s="65"/>
      <c r="Q257" s="65"/>
      <c r="R257" s="68"/>
      <c r="S257" s="68"/>
      <c r="T257" s="68"/>
      <c r="U257" s="68"/>
      <c r="V257" s="68"/>
      <c r="W257" s="65"/>
      <c r="X257" s="65"/>
      <c r="Y257" s="65"/>
    </row>
    <row r="258" spans="1:25" s="17" customFormat="1" x14ac:dyDescent="0.2">
      <c r="B258" s="50" t="s">
        <v>356</v>
      </c>
      <c r="C258" s="17" t="s">
        <v>357</v>
      </c>
      <c r="D258" s="18">
        <v>4500</v>
      </c>
      <c r="E258" s="18">
        <v>4500</v>
      </c>
      <c r="F258" s="18">
        <v>0</v>
      </c>
      <c r="G258" s="18">
        <v>0</v>
      </c>
      <c r="H258" s="18">
        <v>0</v>
      </c>
      <c r="I258" s="18">
        <f t="shared" si="39"/>
        <v>0</v>
      </c>
      <c r="J258" s="18">
        <f t="shared" si="40"/>
        <v>4500</v>
      </c>
      <c r="K258" s="39">
        <f t="shared" si="41"/>
        <v>1</v>
      </c>
      <c r="L258" s="39">
        <f t="shared" si="42"/>
        <v>-1</v>
      </c>
      <c r="M258" s="39">
        <f t="shared" si="43"/>
        <v>-1</v>
      </c>
      <c r="O258" s="65"/>
      <c r="P258" s="65"/>
      <c r="Q258" s="65"/>
      <c r="R258" s="68"/>
      <c r="S258" s="68"/>
      <c r="T258" s="68"/>
      <c r="U258" s="68"/>
      <c r="V258" s="68"/>
      <c r="W258" s="65"/>
      <c r="X258" s="65"/>
      <c r="Y258" s="65"/>
    </row>
    <row r="259" spans="1:25" s="17" customFormat="1" x14ac:dyDescent="0.2">
      <c r="B259" s="50" t="s">
        <v>71</v>
      </c>
      <c r="C259" s="17" t="s">
        <v>72</v>
      </c>
      <c r="D259" s="18">
        <v>111946</v>
      </c>
      <c r="E259" s="18">
        <v>111946</v>
      </c>
      <c r="F259" s="18">
        <v>0</v>
      </c>
      <c r="G259" s="18">
        <v>0</v>
      </c>
      <c r="H259" s="18">
        <v>0</v>
      </c>
      <c r="I259" s="18">
        <f t="shared" si="39"/>
        <v>0</v>
      </c>
      <c r="J259" s="18">
        <f t="shared" si="40"/>
        <v>111946</v>
      </c>
      <c r="K259" s="39">
        <f t="shared" si="41"/>
        <v>1</v>
      </c>
      <c r="L259" s="39">
        <f t="shared" si="42"/>
        <v>-1</v>
      </c>
      <c r="M259" s="39">
        <f t="shared" si="43"/>
        <v>-1</v>
      </c>
      <c r="O259" s="65"/>
      <c r="P259" s="65"/>
      <c r="Q259" s="65"/>
      <c r="R259" s="68"/>
      <c r="S259" s="68"/>
      <c r="T259" s="68"/>
      <c r="U259" s="68"/>
      <c r="V259" s="68"/>
      <c r="W259" s="65"/>
      <c r="X259" s="65"/>
      <c r="Y259" s="65"/>
    </row>
    <row r="260" spans="1:25" s="17" customFormat="1" x14ac:dyDescent="0.2">
      <c r="B260" s="50" t="s">
        <v>73</v>
      </c>
      <c r="C260" s="17" t="s">
        <v>74</v>
      </c>
      <c r="D260" s="18">
        <v>1000000</v>
      </c>
      <c r="E260" s="18">
        <v>1000000</v>
      </c>
      <c r="F260" s="18">
        <v>0</v>
      </c>
      <c r="G260" s="18">
        <v>0</v>
      </c>
      <c r="H260" s="18">
        <v>0</v>
      </c>
      <c r="I260" s="18">
        <f t="shared" si="39"/>
        <v>0</v>
      </c>
      <c r="J260" s="18">
        <f t="shared" si="40"/>
        <v>1000000</v>
      </c>
      <c r="K260" s="39">
        <f t="shared" si="41"/>
        <v>1</v>
      </c>
      <c r="L260" s="39">
        <f t="shared" si="42"/>
        <v>-1</v>
      </c>
      <c r="M260" s="39">
        <f t="shared" si="43"/>
        <v>-1</v>
      </c>
      <c r="O260" s="65"/>
      <c r="P260" s="65"/>
      <c r="Q260" s="65"/>
      <c r="R260" s="68"/>
      <c r="S260" s="68"/>
      <c r="T260" s="68"/>
      <c r="U260" s="68"/>
      <c r="V260" s="68"/>
      <c r="W260" s="65"/>
      <c r="X260" s="65"/>
      <c r="Y260" s="65"/>
    </row>
    <row r="261" spans="1:25" s="70" customFormat="1" x14ac:dyDescent="0.2">
      <c r="A261" s="48" t="s">
        <v>107</v>
      </c>
      <c r="B261" s="51"/>
      <c r="C261" s="48"/>
      <c r="D261" s="23">
        <v>44507615.480000004</v>
      </c>
      <c r="E261" s="23">
        <v>44507615.480000004</v>
      </c>
      <c r="F261" s="23">
        <v>902161.30999999994</v>
      </c>
      <c r="G261" s="23">
        <v>902161.30999999994</v>
      </c>
      <c r="H261" s="23">
        <v>1561376.9899999998</v>
      </c>
      <c r="I261" s="23">
        <f t="shared" si="39"/>
        <v>2463538.2999999998</v>
      </c>
      <c r="J261" s="23">
        <f t="shared" si="40"/>
        <v>42044077.180000007</v>
      </c>
      <c r="K261" s="43">
        <f t="shared" si="41"/>
        <v>0.94464906121274872</v>
      </c>
      <c r="L261" s="43">
        <f t="shared" si="42"/>
        <v>-0.97973018099778009</v>
      </c>
      <c r="M261" s="43">
        <f t="shared" si="43"/>
        <v>-0.75676217197336137</v>
      </c>
      <c r="O261" s="71"/>
      <c r="P261" s="71"/>
      <c r="Q261" s="71"/>
      <c r="R261" s="72"/>
      <c r="S261" s="72"/>
      <c r="T261" s="72"/>
      <c r="U261" s="72"/>
      <c r="V261" s="72"/>
      <c r="W261" s="71"/>
      <c r="X261" s="71"/>
      <c r="Y261" s="71"/>
    </row>
    <row r="262" spans="1:25" s="17" customFormat="1" x14ac:dyDescent="0.2">
      <c r="A262" s="17" t="s">
        <v>108</v>
      </c>
      <c r="B262" s="50" t="s">
        <v>12</v>
      </c>
      <c r="C262" s="17" t="s">
        <v>13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f t="shared" si="39"/>
        <v>0</v>
      </c>
      <c r="J262" s="18">
        <f t="shared" si="40"/>
        <v>0</v>
      </c>
      <c r="K262" s="39" t="str">
        <f t="shared" si="41"/>
        <v>NA</v>
      </c>
      <c r="L262" s="39" t="str">
        <f t="shared" si="42"/>
        <v>NA</v>
      </c>
      <c r="M262" s="39" t="str">
        <f t="shared" si="43"/>
        <v>NA</v>
      </c>
      <c r="O262" s="65"/>
      <c r="P262" s="65"/>
      <c r="Q262" s="65"/>
      <c r="R262" s="68"/>
      <c r="S262" s="68"/>
      <c r="T262" s="68"/>
      <c r="U262" s="68"/>
      <c r="V262" s="68"/>
      <c r="W262" s="65"/>
      <c r="X262" s="65"/>
      <c r="Y262" s="65"/>
    </row>
    <row r="263" spans="1:25" s="17" customFormat="1" x14ac:dyDescent="0.2">
      <c r="B263" s="50" t="s">
        <v>14</v>
      </c>
      <c r="C263" s="17" t="s">
        <v>15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f t="shared" si="39"/>
        <v>0</v>
      </c>
      <c r="J263" s="18">
        <f t="shared" si="40"/>
        <v>0</v>
      </c>
      <c r="K263" s="39" t="str">
        <f t="shared" si="41"/>
        <v>NA</v>
      </c>
      <c r="L263" s="39" t="str">
        <f t="shared" si="42"/>
        <v>NA</v>
      </c>
      <c r="M263" s="39" t="str">
        <f t="shared" si="43"/>
        <v>NA</v>
      </c>
      <c r="O263" s="65"/>
      <c r="P263" s="65"/>
      <c r="Q263" s="65"/>
      <c r="R263" s="68"/>
      <c r="S263" s="68"/>
      <c r="T263" s="68"/>
      <c r="U263" s="68"/>
      <c r="V263" s="68"/>
      <c r="W263" s="65"/>
      <c r="X263" s="65"/>
      <c r="Y263" s="65"/>
    </row>
    <row r="264" spans="1:25" s="17" customFormat="1" x14ac:dyDescent="0.2">
      <c r="B264" s="50" t="s">
        <v>19</v>
      </c>
      <c r="C264" s="17" t="s">
        <v>20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f t="shared" si="39"/>
        <v>0</v>
      </c>
      <c r="J264" s="18">
        <f t="shared" si="40"/>
        <v>0</v>
      </c>
      <c r="K264" s="39" t="str">
        <f t="shared" si="41"/>
        <v>NA</v>
      </c>
      <c r="L264" s="39" t="str">
        <f t="shared" si="42"/>
        <v>NA</v>
      </c>
      <c r="M264" s="39" t="str">
        <f t="shared" si="43"/>
        <v>NA</v>
      </c>
      <c r="O264" s="65"/>
      <c r="P264" s="65"/>
      <c r="Q264" s="65"/>
      <c r="R264" s="68"/>
      <c r="S264" s="68"/>
      <c r="T264" s="68"/>
      <c r="U264" s="68"/>
      <c r="V264" s="68"/>
      <c r="W264" s="65"/>
      <c r="X264" s="65"/>
      <c r="Y264" s="65"/>
    </row>
    <row r="265" spans="1:25" s="17" customFormat="1" x14ac:dyDescent="0.2">
      <c r="B265" s="50" t="s">
        <v>21</v>
      </c>
      <c r="C265" s="17" t="s">
        <v>22</v>
      </c>
      <c r="D265" s="18">
        <v>15266093.59</v>
      </c>
      <c r="E265" s="18">
        <v>15266093.59</v>
      </c>
      <c r="F265" s="18">
        <v>1315721.5900000008</v>
      </c>
      <c r="G265" s="18">
        <v>1315721.5900000008</v>
      </c>
      <c r="H265" s="18">
        <v>0</v>
      </c>
      <c r="I265" s="18">
        <f t="shared" si="39"/>
        <v>1315721.5900000008</v>
      </c>
      <c r="J265" s="18">
        <f t="shared" si="40"/>
        <v>13950372</v>
      </c>
      <c r="K265" s="39">
        <f t="shared" si="41"/>
        <v>0.91381412787473948</v>
      </c>
      <c r="L265" s="39">
        <f t="shared" si="42"/>
        <v>-0.91381412787473948</v>
      </c>
      <c r="M265" s="39">
        <f t="shared" si="43"/>
        <v>3.4230465503127416E-2</v>
      </c>
      <c r="O265" s="65"/>
      <c r="P265" s="65"/>
      <c r="Q265" s="65"/>
      <c r="R265" s="68"/>
      <c r="S265" s="68"/>
      <c r="T265" s="68"/>
      <c r="U265" s="68"/>
      <c r="V265" s="68"/>
      <c r="W265" s="65"/>
      <c r="X265" s="65"/>
      <c r="Y265" s="65"/>
    </row>
    <row r="266" spans="1:25" s="17" customFormat="1" x14ac:dyDescent="0.2">
      <c r="B266" s="50" t="s">
        <v>298</v>
      </c>
      <c r="C266" s="17" t="s">
        <v>299</v>
      </c>
      <c r="D266" s="18">
        <v>24016283.259999998</v>
      </c>
      <c r="E266" s="18">
        <v>24016283.259999998</v>
      </c>
      <c r="F266" s="18">
        <v>133.05000000000001</v>
      </c>
      <c r="G266" s="18">
        <v>133.05000000000001</v>
      </c>
      <c r="H266" s="18">
        <v>0</v>
      </c>
      <c r="I266" s="18">
        <f t="shared" si="39"/>
        <v>133.05000000000001</v>
      </c>
      <c r="J266" s="18">
        <f t="shared" si="40"/>
        <v>24016150.209999997</v>
      </c>
      <c r="K266" s="39">
        <f t="shared" si="41"/>
        <v>0.99999446000871328</v>
      </c>
      <c r="L266" s="39">
        <f t="shared" si="42"/>
        <v>-0.99999446000871328</v>
      </c>
      <c r="M266" s="39">
        <f t="shared" si="43"/>
        <v>-0.99993352010455927</v>
      </c>
      <c r="O266" s="65"/>
      <c r="P266" s="65"/>
      <c r="Q266" s="65"/>
      <c r="R266" s="68"/>
      <c r="S266" s="68"/>
      <c r="T266" s="68"/>
      <c r="U266" s="68"/>
      <c r="V266" s="68"/>
      <c r="W266" s="65"/>
      <c r="X266" s="65"/>
      <c r="Y266" s="65"/>
    </row>
    <row r="267" spans="1:25" s="17" customFormat="1" x14ac:dyDescent="0.2">
      <c r="B267" s="50" t="s">
        <v>77</v>
      </c>
      <c r="C267" s="17" t="s">
        <v>78</v>
      </c>
      <c r="D267" s="18">
        <v>13604554.519999994</v>
      </c>
      <c r="E267" s="18">
        <v>13604554.519999994</v>
      </c>
      <c r="F267" s="18">
        <v>506834.47999999992</v>
      </c>
      <c r="G267" s="18">
        <v>506834.47999999992</v>
      </c>
      <c r="H267" s="18">
        <v>0</v>
      </c>
      <c r="I267" s="18">
        <f t="shared" si="39"/>
        <v>506834.47999999992</v>
      </c>
      <c r="J267" s="18">
        <f t="shared" si="40"/>
        <v>13097720.039999994</v>
      </c>
      <c r="K267" s="39">
        <f t="shared" si="41"/>
        <v>0.96274523511557064</v>
      </c>
      <c r="L267" s="39">
        <f t="shared" si="42"/>
        <v>-0.96274523511557064</v>
      </c>
      <c r="M267" s="39">
        <f t="shared" si="43"/>
        <v>-0.55294282138684814</v>
      </c>
      <c r="O267" s="65"/>
      <c r="P267" s="65"/>
      <c r="Q267" s="65"/>
      <c r="R267" s="68"/>
      <c r="S267" s="68"/>
      <c r="T267" s="68"/>
      <c r="U267" s="68"/>
      <c r="V267" s="68"/>
      <c r="W267" s="65"/>
      <c r="X267" s="65"/>
      <c r="Y267" s="65"/>
    </row>
    <row r="268" spans="1:25" s="17" customFormat="1" x14ac:dyDescent="0.2">
      <c r="B268" s="50" t="s">
        <v>115</v>
      </c>
      <c r="C268" s="17" t="s">
        <v>116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f t="shared" si="39"/>
        <v>0</v>
      </c>
      <c r="J268" s="18">
        <f t="shared" si="40"/>
        <v>0</v>
      </c>
      <c r="K268" s="39" t="str">
        <f t="shared" si="41"/>
        <v>NA</v>
      </c>
      <c r="L268" s="39" t="str">
        <f t="shared" si="42"/>
        <v>NA</v>
      </c>
      <c r="M268" s="39" t="str">
        <f t="shared" si="43"/>
        <v>NA</v>
      </c>
      <c r="O268" s="65"/>
      <c r="P268" s="65"/>
      <c r="Q268" s="65"/>
      <c r="R268" s="68"/>
      <c r="S268" s="68"/>
      <c r="T268" s="68"/>
      <c r="U268" s="68"/>
      <c r="V268" s="68"/>
      <c r="W268" s="65"/>
      <c r="X268" s="65"/>
      <c r="Y268" s="65"/>
    </row>
    <row r="269" spans="1:25" s="17" customFormat="1" x14ac:dyDescent="0.2">
      <c r="B269" s="50" t="s">
        <v>27</v>
      </c>
      <c r="C269" s="17" t="s">
        <v>28</v>
      </c>
      <c r="D269" s="18">
        <v>12957</v>
      </c>
      <c r="E269" s="18">
        <v>12957</v>
      </c>
      <c r="F269" s="18">
        <v>0</v>
      </c>
      <c r="G269" s="18">
        <v>0</v>
      </c>
      <c r="H269" s="18">
        <v>0</v>
      </c>
      <c r="I269" s="18">
        <f t="shared" si="39"/>
        <v>0</v>
      </c>
      <c r="J269" s="18">
        <f t="shared" si="40"/>
        <v>12957</v>
      </c>
      <c r="K269" s="39">
        <f t="shared" si="41"/>
        <v>1</v>
      </c>
      <c r="L269" s="39">
        <f t="shared" si="42"/>
        <v>-1</v>
      </c>
      <c r="M269" s="39">
        <f t="shared" si="43"/>
        <v>-1</v>
      </c>
      <c r="O269" s="65"/>
      <c r="P269" s="65"/>
      <c r="Q269" s="65"/>
      <c r="R269" s="68"/>
      <c r="S269" s="68"/>
      <c r="T269" s="68"/>
      <c r="U269" s="68"/>
      <c r="V269" s="68"/>
      <c r="W269" s="65"/>
      <c r="X269" s="65"/>
      <c r="Y269" s="65"/>
    </row>
    <row r="270" spans="1:25" s="17" customFormat="1" x14ac:dyDescent="0.2">
      <c r="B270" s="50" t="s">
        <v>29</v>
      </c>
      <c r="C270" s="17" t="s">
        <v>30</v>
      </c>
      <c r="D270" s="18">
        <v>851171</v>
      </c>
      <c r="E270" s="18">
        <v>851171</v>
      </c>
      <c r="F270" s="18">
        <v>0</v>
      </c>
      <c r="G270" s="18">
        <v>0</v>
      </c>
      <c r="H270" s="18">
        <v>0</v>
      </c>
      <c r="I270" s="18">
        <f t="shared" si="39"/>
        <v>0</v>
      </c>
      <c r="J270" s="18">
        <f t="shared" si="40"/>
        <v>851171</v>
      </c>
      <c r="K270" s="39">
        <f t="shared" si="41"/>
        <v>1</v>
      </c>
      <c r="L270" s="39">
        <f t="shared" si="42"/>
        <v>-1</v>
      </c>
      <c r="M270" s="39">
        <f t="shared" si="43"/>
        <v>-1</v>
      </c>
      <c r="O270" s="65"/>
      <c r="P270" s="65"/>
      <c r="Q270" s="65"/>
      <c r="R270" s="68"/>
      <c r="S270" s="68"/>
      <c r="T270" s="68"/>
      <c r="U270" s="68"/>
      <c r="V270" s="68"/>
      <c r="W270" s="65"/>
      <c r="X270" s="65"/>
      <c r="Y270" s="65"/>
    </row>
    <row r="271" spans="1:25" s="17" customFormat="1" x14ac:dyDescent="0.2">
      <c r="B271" s="50" t="s">
        <v>31</v>
      </c>
      <c r="C271" s="17" t="s">
        <v>32</v>
      </c>
      <c r="D271" s="18">
        <v>7325640</v>
      </c>
      <c r="E271" s="18">
        <v>7325640</v>
      </c>
      <c r="F271" s="18">
        <v>216405</v>
      </c>
      <c r="G271" s="18">
        <v>216405</v>
      </c>
      <c r="H271" s="18">
        <v>0</v>
      </c>
      <c r="I271" s="18">
        <f t="shared" si="39"/>
        <v>216405</v>
      </c>
      <c r="J271" s="18">
        <f t="shared" si="40"/>
        <v>7109235</v>
      </c>
      <c r="K271" s="39">
        <f t="shared" si="41"/>
        <v>0.97045923632610942</v>
      </c>
      <c r="L271" s="39">
        <f t="shared" si="42"/>
        <v>-0.97045923632610942</v>
      </c>
      <c r="M271" s="39">
        <f t="shared" si="43"/>
        <v>-0.64551083591331271</v>
      </c>
      <c r="O271" s="65"/>
      <c r="P271" s="65"/>
      <c r="Q271" s="65"/>
      <c r="R271" s="68"/>
      <c r="S271" s="68"/>
      <c r="T271" s="68"/>
      <c r="U271" s="68"/>
      <c r="V271" s="68"/>
      <c r="W271" s="65"/>
      <c r="X271" s="65"/>
      <c r="Y271" s="65"/>
    </row>
    <row r="272" spans="1:25" s="17" customFormat="1" x14ac:dyDescent="0.2">
      <c r="B272" s="50" t="s">
        <v>33</v>
      </c>
      <c r="C272" s="17" t="s">
        <v>34</v>
      </c>
      <c r="D272" s="18">
        <v>10624597.119999997</v>
      </c>
      <c r="E272" s="18">
        <v>10624597.119999997</v>
      </c>
      <c r="F272" s="18">
        <v>349087.12000000017</v>
      </c>
      <c r="G272" s="18">
        <v>349087.12000000017</v>
      </c>
      <c r="H272" s="18">
        <v>0</v>
      </c>
      <c r="I272" s="18">
        <f t="shared" si="39"/>
        <v>349087.12000000017</v>
      </c>
      <c r="J272" s="18">
        <f t="shared" si="40"/>
        <v>10275509.999999996</v>
      </c>
      <c r="K272" s="39">
        <f t="shared" si="41"/>
        <v>0.96714349579026659</v>
      </c>
      <c r="L272" s="39">
        <f t="shared" si="42"/>
        <v>-0.96714349579026659</v>
      </c>
      <c r="M272" s="39">
        <f t="shared" si="43"/>
        <v>-0.60572194948320035</v>
      </c>
      <c r="O272" s="65"/>
      <c r="P272" s="65"/>
      <c r="Q272" s="65"/>
      <c r="R272" s="68"/>
      <c r="S272" s="68"/>
      <c r="T272" s="68"/>
      <c r="U272" s="68"/>
      <c r="V272" s="68"/>
      <c r="W272" s="65"/>
      <c r="X272" s="65"/>
      <c r="Y272" s="65"/>
    </row>
    <row r="273" spans="1:25" s="17" customFormat="1" x14ac:dyDescent="0.2">
      <c r="B273" s="50" t="s">
        <v>35</v>
      </c>
      <c r="C273" s="17" t="s">
        <v>36</v>
      </c>
      <c r="D273" s="18">
        <v>12200</v>
      </c>
      <c r="E273" s="18">
        <v>12200</v>
      </c>
      <c r="F273" s="18">
        <v>0</v>
      </c>
      <c r="G273" s="18">
        <v>0</v>
      </c>
      <c r="H273" s="18">
        <v>0</v>
      </c>
      <c r="I273" s="18">
        <f t="shared" si="39"/>
        <v>0</v>
      </c>
      <c r="J273" s="18">
        <f t="shared" si="40"/>
        <v>12200</v>
      </c>
      <c r="K273" s="39">
        <f t="shared" si="41"/>
        <v>1</v>
      </c>
      <c r="L273" s="39">
        <f t="shared" si="42"/>
        <v>-1</v>
      </c>
      <c r="M273" s="39">
        <f t="shared" si="43"/>
        <v>-1</v>
      </c>
      <c r="O273" s="65"/>
      <c r="P273" s="65"/>
      <c r="Q273" s="65"/>
      <c r="R273" s="68"/>
      <c r="S273" s="68"/>
      <c r="T273" s="68"/>
      <c r="U273" s="68"/>
      <c r="V273" s="68"/>
      <c r="W273" s="65"/>
      <c r="X273" s="65"/>
      <c r="Y273" s="65"/>
    </row>
    <row r="274" spans="1:25" s="17" customFormat="1" x14ac:dyDescent="0.2">
      <c r="B274" s="50" t="s">
        <v>39</v>
      </c>
      <c r="C274" s="17" t="s">
        <v>40</v>
      </c>
      <c r="D274" s="18">
        <v>1411407.1199999996</v>
      </c>
      <c r="E274" s="18">
        <v>1411407.1199999996</v>
      </c>
      <c r="F274" s="18">
        <v>71079.230000000069</v>
      </c>
      <c r="G274" s="18">
        <v>71079.230000000069</v>
      </c>
      <c r="H274" s="18">
        <v>0</v>
      </c>
      <c r="I274" s="18">
        <f t="shared" si="39"/>
        <v>71079.230000000069</v>
      </c>
      <c r="J274" s="18">
        <f t="shared" si="40"/>
        <v>1340327.8899999997</v>
      </c>
      <c r="K274" s="39">
        <f t="shared" si="41"/>
        <v>0.94963945626120971</v>
      </c>
      <c r="L274" s="39">
        <f t="shared" si="42"/>
        <v>-0.94963945626120971</v>
      </c>
      <c r="M274" s="39">
        <f t="shared" si="43"/>
        <v>-0.39567347513451606</v>
      </c>
      <c r="O274" s="65"/>
      <c r="P274" s="65"/>
      <c r="Q274" s="65"/>
      <c r="R274" s="68"/>
      <c r="S274" s="68"/>
      <c r="T274" s="68"/>
      <c r="U274" s="68"/>
      <c r="V274" s="68"/>
      <c r="W274" s="65"/>
      <c r="X274" s="65"/>
      <c r="Y274" s="65"/>
    </row>
    <row r="275" spans="1:25" s="17" customFormat="1" x14ac:dyDescent="0.2">
      <c r="B275" s="50" t="s">
        <v>59</v>
      </c>
      <c r="C275" s="17" t="s">
        <v>60</v>
      </c>
      <c r="D275" s="18">
        <v>85540</v>
      </c>
      <c r="E275" s="18">
        <v>85540</v>
      </c>
      <c r="F275" s="18">
        <v>0</v>
      </c>
      <c r="G275" s="18">
        <v>0</v>
      </c>
      <c r="H275" s="18">
        <v>0</v>
      </c>
      <c r="I275" s="18">
        <f t="shared" si="39"/>
        <v>0</v>
      </c>
      <c r="J275" s="18">
        <f t="shared" si="40"/>
        <v>85540</v>
      </c>
      <c r="K275" s="39">
        <f t="shared" si="41"/>
        <v>1</v>
      </c>
      <c r="L275" s="39">
        <f t="shared" si="42"/>
        <v>-1</v>
      </c>
      <c r="M275" s="39">
        <f t="shared" si="43"/>
        <v>-1</v>
      </c>
      <c r="O275" s="65"/>
      <c r="P275" s="65"/>
      <c r="Q275" s="65"/>
      <c r="R275" s="68"/>
      <c r="S275" s="68"/>
      <c r="T275" s="68"/>
      <c r="U275" s="68"/>
      <c r="V275" s="68"/>
      <c r="W275" s="65"/>
      <c r="X275" s="65"/>
      <c r="Y275" s="65"/>
    </row>
    <row r="276" spans="1:25" s="17" customFormat="1" x14ac:dyDescent="0.2">
      <c r="B276" s="50" t="s">
        <v>73</v>
      </c>
      <c r="C276" s="17" t="s">
        <v>74</v>
      </c>
      <c r="D276" s="18">
        <v>1000000</v>
      </c>
      <c r="E276" s="18">
        <v>1000000</v>
      </c>
      <c r="F276" s="18">
        <v>0</v>
      </c>
      <c r="G276" s="18">
        <v>0</v>
      </c>
      <c r="H276" s="18">
        <v>0</v>
      </c>
      <c r="I276" s="18">
        <f t="shared" si="39"/>
        <v>0</v>
      </c>
      <c r="J276" s="18">
        <f t="shared" si="40"/>
        <v>1000000</v>
      </c>
      <c r="K276" s="39">
        <f t="shared" si="41"/>
        <v>1</v>
      </c>
      <c r="L276" s="39">
        <f t="shared" si="42"/>
        <v>-1</v>
      </c>
      <c r="M276" s="39">
        <f t="shared" si="43"/>
        <v>-1</v>
      </c>
      <c r="O276" s="65"/>
      <c r="P276" s="65"/>
      <c r="Q276" s="65"/>
      <c r="R276" s="68"/>
      <c r="S276" s="68"/>
      <c r="T276" s="68"/>
      <c r="U276" s="68"/>
      <c r="V276" s="68"/>
      <c r="W276" s="65"/>
      <c r="X276" s="65"/>
      <c r="Y276" s="65"/>
    </row>
    <row r="277" spans="1:25" s="70" customFormat="1" x14ac:dyDescent="0.2">
      <c r="A277" s="48" t="s">
        <v>109</v>
      </c>
      <c r="B277" s="51"/>
      <c r="C277" s="48"/>
      <c r="D277" s="23">
        <v>74210443.609999985</v>
      </c>
      <c r="E277" s="23">
        <v>74210443.609999985</v>
      </c>
      <c r="F277" s="23">
        <v>2459260.4700000011</v>
      </c>
      <c r="G277" s="23">
        <v>2459260.4700000011</v>
      </c>
      <c r="H277" s="23">
        <v>0</v>
      </c>
      <c r="I277" s="23">
        <f t="shared" si="39"/>
        <v>2459260.4700000011</v>
      </c>
      <c r="J277" s="23">
        <f t="shared" si="40"/>
        <v>71751183.139999986</v>
      </c>
      <c r="K277" s="43">
        <f t="shared" si="41"/>
        <v>0.96686099219505794</v>
      </c>
      <c r="L277" s="43">
        <f t="shared" si="42"/>
        <v>-0.96686099219505794</v>
      </c>
      <c r="M277" s="43">
        <f t="shared" si="43"/>
        <v>-0.60233190634069544</v>
      </c>
      <c r="O277" s="71"/>
      <c r="P277" s="71"/>
      <c r="Q277" s="71"/>
      <c r="R277" s="72"/>
      <c r="S277" s="72"/>
      <c r="T277" s="72"/>
      <c r="U277" s="72"/>
      <c r="V277" s="72"/>
      <c r="W277" s="71"/>
      <c r="X277" s="71"/>
      <c r="Y277" s="71"/>
    </row>
    <row r="278" spans="1:25" s="17" customFormat="1" x14ac:dyDescent="0.2">
      <c r="A278" s="17" t="s">
        <v>110</v>
      </c>
      <c r="B278" s="50" t="s">
        <v>12</v>
      </c>
      <c r="C278" s="17" t="s">
        <v>13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f t="shared" si="39"/>
        <v>0</v>
      </c>
      <c r="J278" s="18">
        <f t="shared" si="40"/>
        <v>0</v>
      </c>
      <c r="K278" s="39" t="str">
        <f t="shared" si="41"/>
        <v>NA</v>
      </c>
      <c r="L278" s="39" t="str">
        <f t="shared" si="42"/>
        <v>NA</v>
      </c>
      <c r="M278" s="39" t="str">
        <f t="shared" si="43"/>
        <v>NA</v>
      </c>
      <c r="O278" s="65"/>
      <c r="P278" s="65"/>
      <c r="Q278" s="65"/>
      <c r="R278" s="68"/>
      <c r="S278" s="68"/>
      <c r="T278" s="68"/>
      <c r="U278" s="68"/>
      <c r="V278" s="68"/>
      <c r="W278" s="65"/>
      <c r="X278" s="65"/>
      <c r="Y278" s="65"/>
    </row>
    <row r="279" spans="1:25" s="17" customFormat="1" x14ac:dyDescent="0.2">
      <c r="B279" s="50" t="s">
        <v>77</v>
      </c>
      <c r="C279" s="17" t="s">
        <v>78</v>
      </c>
      <c r="D279" s="18">
        <v>0</v>
      </c>
      <c r="E279" s="18">
        <v>0</v>
      </c>
      <c r="F279" s="18">
        <v>17452.18</v>
      </c>
      <c r="G279" s="18">
        <v>17452.18</v>
      </c>
      <c r="H279" s="18">
        <v>0</v>
      </c>
      <c r="I279" s="18">
        <f t="shared" si="39"/>
        <v>17452.18</v>
      </c>
      <c r="J279" s="18">
        <f t="shared" si="40"/>
        <v>-17452.18</v>
      </c>
      <c r="K279" s="39" t="str">
        <f t="shared" si="41"/>
        <v>NA</v>
      </c>
      <c r="L279" s="39" t="str">
        <f t="shared" si="42"/>
        <v>NA</v>
      </c>
      <c r="M279" s="39" t="str">
        <f t="shared" si="43"/>
        <v>NA</v>
      </c>
      <c r="O279" s="65"/>
      <c r="P279" s="65"/>
      <c r="Q279" s="65"/>
      <c r="R279" s="68"/>
      <c r="S279" s="68"/>
      <c r="T279" s="68"/>
      <c r="U279" s="68"/>
      <c r="V279" s="68"/>
      <c r="W279" s="65"/>
      <c r="X279" s="65"/>
      <c r="Y279" s="65"/>
    </row>
    <row r="280" spans="1:25" s="17" customFormat="1" x14ac:dyDescent="0.2">
      <c r="B280" s="50" t="s">
        <v>111</v>
      </c>
      <c r="C280" s="17" t="s">
        <v>112</v>
      </c>
      <c r="D280" s="18">
        <v>3380774.75</v>
      </c>
      <c r="E280" s="18">
        <v>3380774.75</v>
      </c>
      <c r="F280" s="18">
        <v>231747.18</v>
      </c>
      <c r="G280" s="18">
        <v>231747.18</v>
      </c>
      <c r="H280" s="18">
        <v>0</v>
      </c>
      <c r="I280" s="18">
        <f t="shared" si="39"/>
        <v>231747.18</v>
      </c>
      <c r="J280" s="18">
        <f t="shared" si="40"/>
        <v>3149027.57</v>
      </c>
      <c r="K280" s="39">
        <f t="shared" si="41"/>
        <v>0.93145145798311457</v>
      </c>
      <c r="L280" s="39">
        <f t="shared" si="42"/>
        <v>-0.93145145798311457</v>
      </c>
      <c r="M280" s="39">
        <f t="shared" si="43"/>
        <v>-0.17741749579737612</v>
      </c>
      <c r="O280" s="65"/>
      <c r="P280" s="65"/>
      <c r="Q280" s="65"/>
      <c r="R280" s="68"/>
      <c r="S280" s="68"/>
      <c r="T280" s="68"/>
      <c r="U280" s="68"/>
      <c r="V280" s="68"/>
      <c r="W280" s="65"/>
      <c r="X280" s="65"/>
      <c r="Y280" s="65"/>
    </row>
    <row r="281" spans="1:25" s="17" customFormat="1" x14ac:dyDescent="0.2">
      <c r="B281" s="50" t="s">
        <v>275</v>
      </c>
      <c r="C281" s="17" t="s">
        <v>276</v>
      </c>
      <c r="D281" s="18">
        <v>54204</v>
      </c>
      <c r="E281" s="18">
        <v>54204</v>
      </c>
      <c r="F281" s="18">
        <v>0</v>
      </c>
      <c r="G281" s="18">
        <v>0</v>
      </c>
      <c r="H281" s="18">
        <v>0</v>
      </c>
      <c r="I281" s="18">
        <f t="shared" si="39"/>
        <v>0</v>
      </c>
      <c r="J281" s="18">
        <f t="shared" si="40"/>
        <v>54204</v>
      </c>
      <c r="K281" s="39">
        <f t="shared" si="41"/>
        <v>1</v>
      </c>
      <c r="L281" s="39">
        <f t="shared" si="42"/>
        <v>-1</v>
      </c>
      <c r="M281" s="39">
        <f t="shared" si="43"/>
        <v>-1</v>
      </c>
      <c r="O281" s="65"/>
      <c r="P281" s="65"/>
      <c r="Q281" s="65"/>
      <c r="R281" s="68"/>
      <c r="S281" s="68"/>
      <c r="T281" s="68"/>
      <c r="U281" s="68"/>
      <c r="V281" s="68"/>
      <c r="W281" s="65"/>
      <c r="X281" s="65"/>
      <c r="Y281" s="65"/>
    </row>
    <row r="282" spans="1:25" s="17" customFormat="1" x14ac:dyDescent="0.2">
      <c r="B282" s="50" t="s">
        <v>300</v>
      </c>
      <c r="C282" s="17" t="s">
        <v>301</v>
      </c>
      <c r="D282" s="18">
        <v>87402</v>
      </c>
      <c r="E282" s="18">
        <v>87402</v>
      </c>
      <c r="F282" s="18">
        <v>20195.79</v>
      </c>
      <c r="G282" s="18">
        <v>20195.79</v>
      </c>
      <c r="H282" s="18">
        <v>0</v>
      </c>
      <c r="I282" s="18">
        <f t="shared" si="39"/>
        <v>20195.79</v>
      </c>
      <c r="J282" s="18">
        <f t="shared" si="40"/>
        <v>67206.209999999992</v>
      </c>
      <c r="K282" s="39">
        <f t="shared" si="41"/>
        <v>0.76893217546509229</v>
      </c>
      <c r="L282" s="39">
        <f t="shared" si="42"/>
        <v>-0.76893217546509229</v>
      </c>
      <c r="M282" s="39">
        <f t="shared" si="43"/>
        <v>1.772813894418892</v>
      </c>
      <c r="O282" s="65"/>
      <c r="P282" s="65"/>
      <c r="Q282" s="65"/>
      <c r="R282" s="68"/>
      <c r="S282" s="68"/>
      <c r="T282" s="68"/>
      <c r="U282" s="68"/>
      <c r="V282" s="68"/>
      <c r="W282" s="65"/>
      <c r="X282" s="65"/>
      <c r="Y282" s="65"/>
    </row>
    <row r="283" spans="1:25" s="17" customFormat="1" x14ac:dyDescent="0.2">
      <c r="B283" s="50" t="s">
        <v>27</v>
      </c>
      <c r="C283" s="17" t="s">
        <v>28</v>
      </c>
      <c r="D283" s="18">
        <v>2143005.0700000003</v>
      </c>
      <c r="E283" s="18">
        <v>2143005.0700000003</v>
      </c>
      <c r="F283" s="18">
        <v>138102.94</v>
      </c>
      <c r="G283" s="18">
        <v>138102.94</v>
      </c>
      <c r="H283" s="18">
        <v>0</v>
      </c>
      <c r="I283" s="18">
        <f t="shared" si="39"/>
        <v>138102.94</v>
      </c>
      <c r="J283" s="18">
        <f t="shared" si="40"/>
        <v>2004902.1300000004</v>
      </c>
      <c r="K283" s="39">
        <f t="shared" si="41"/>
        <v>0.9355564100461975</v>
      </c>
      <c r="L283" s="39">
        <f t="shared" si="42"/>
        <v>-0.9355564100461975</v>
      </c>
      <c r="M283" s="39">
        <f t="shared" si="43"/>
        <v>-0.22667692055436911</v>
      </c>
      <c r="O283" s="65"/>
      <c r="P283" s="65"/>
      <c r="Q283" s="65"/>
      <c r="R283" s="68"/>
      <c r="S283" s="68"/>
      <c r="T283" s="68"/>
      <c r="U283" s="68"/>
      <c r="V283" s="68"/>
      <c r="W283" s="65"/>
      <c r="X283" s="65"/>
      <c r="Y283" s="65"/>
    </row>
    <row r="284" spans="1:25" s="17" customFormat="1" x14ac:dyDescent="0.2">
      <c r="B284" s="50" t="s">
        <v>91</v>
      </c>
      <c r="C284" s="17" t="s">
        <v>92</v>
      </c>
      <c r="D284" s="18">
        <v>1061797.3</v>
      </c>
      <c r="E284" s="18">
        <v>1061797.3</v>
      </c>
      <c r="F284" s="18">
        <v>86062.03</v>
      </c>
      <c r="G284" s="18">
        <v>86062.03</v>
      </c>
      <c r="H284" s="18">
        <v>0</v>
      </c>
      <c r="I284" s="18">
        <f t="shared" si="39"/>
        <v>86062.03</v>
      </c>
      <c r="J284" s="18">
        <f t="shared" si="40"/>
        <v>975735.27</v>
      </c>
      <c r="K284" s="39">
        <f t="shared" si="41"/>
        <v>0.91894683665140231</v>
      </c>
      <c r="L284" s="39">
        <f t="shared" si="42"/>
        <v>-0.91894683665140231</v>
      </c>
      <c r="M284" s="39">
        <f t="shared" si="43"/>
        <v>-2.7362039816827617E-2</v>
      </c>
      <c r="O284" s="65"/>
      <c r="P284" s="65"/>
      <c r="Q284" s="65"/>
      <c r="R284" s="68"/>
      <c r="S284" s="68"/>
      <c r="T284" s="68"/>
      <c r="U284" s="68"/>
      <c r="V284" s="68"/>
      <c r="W284" s="65"/>
      <c r="X284" s="65"/>
      <c r="Y284" s="65"/>
    </row>
    <row r="285" spans="1:25" s="17" customFormat="1" x14ac:dyDescent="0.2">
      <c r="B285" s="50" t="s">
        <v>29</v>
      </c>
      <c r="C285" s="17" t="s">
        <v>30</v>
      </c>
      <c r="D285" s="18">
        <v>119770</v>
      </c>
      <c r="E285" s="18">
        <v>119770</v>
      </c>
      <c r="F285" s="18">
        <v>0</v>
      </c>
      <c r="G285" s="18">
        <v>0</v>
      </c>
      <c r="H285" s="18">
        <v>0</v>
      </c>
      <c r="I285" s="18">
        <f t="shared" si="39"/>
        <v>0</v>
      </c>
      <c r="J285" s="18">
        <f t="shared" si="40"/>
        <v>119770</v>
      </c>
      <c r="K285" s="39">
        <f t="shared" si="41"/>
        <v>1</v>
      </c>
      <c r="L285" s="39">
        <f t="shared" si="42"/>
        <v>-1</v>
      </c>
      <c r="M285" s="39">
        <f t="shared" si="43"/>
        <v>-1</v>
      </c>
      <c r="O285" s="65"/>
      <c r="P285" s="65"/>
      <c r="Q285" s="65"/>
      <c r="R285" s="68"/>
      <c r="S285" s="68"/>
      <c r="T285" s="68"/>
      <c r="U285" s="68"/>
      <c r="V285" s="68"/>
      <c r="W285" s="65"/>
      <c r="X285" s="65"/>
      <c r="Y285" s="65"/>
    </row>
    <row r="286" spans="1:25" s="17" customFormat="1" x14ac:dyDescent="0.2">
      <c r="B286" s="50" t="s">
        <v>31</v>
      </c>
      <c r="C286" s="17" t="s">
        <v>32</v>
      </c>
      <c r="D286" s="18">
        <v>969570</v>
      </c>
      <c r="E286" s="18">
        <v>969570</v>
      </c>
      <c r="F286" s="18">
        <v>65157.75</v>
      </c>
      <c r="G286" s="18">
        <v>65157.75</v>
      </c>
      <c r="H286" s="18">
        <v>0</v>
      </c>
      <c r="I286" s="18">
        <f t="shared" si="39"/>
        <v>65157.75</v>
      </c>
      <c r="J286" s="18">
        <f t="shared" si="40"/>
        <v>904412.25</v>
      </c>
      <c r="K286" s="39">
        <f t="shared" si="41"/>
        <v>0.93279727095516574</v>
      </c>
      <c r="L286" s="39">
        <f t="shared" si="42"/>
        <v>-0.93279727095516574</v>
      </c>
      <c r="M286" s="39">
        <f t="shared" si="43"/>
        <v>-0.1935672514619883</v>
      </c>
      <c r="O286" s="65"/>
      <c r="P286" s="65"/>
      <c r="Q286" s="65"/>
      <c r="R286" s="68"/>
      <c r="S286" s="68"/>
      <c r="T286" s="68"/>
      <c r="U286" s="68"/>
      <c r="V286" s="68"/>
      <c r="W286" s="65"/>
      <c r="X286" s="65"/>
      <c r="Y286" s="65"/>
    </row>
    <row r="287" spans="1:25" s="17" customFormat="1" x14ac:dyDescent="0.2">
      <c r="B287" s="50" t="s">
        <v>33</v>
      </c>
      <c r="C287" s="17" t="s">
        <v>34</v>
      </c>
      <c r="D287" s="18">
        <v>1306387.23</v>
      </c>
      <c r="E287" s="18">
        <v>1306387.23</v>
      </c>
      <c r="F287" s="18">
        <v>104631.65000000001</v>
      </c>
      <c r="G287" s="18">
        <v>104631.65000000001</v>
      </c>
      <c r="H287" s="18">
        <v>0</v>
      </c>
      <c r="I287" s="18">
        <f t="shared" si="39"/>
        <v>104631.65000000001</v>
      </c>
      <c r="J287" s="18">
        <f t="shared" si="40"/>
        <v>1201755.58</v>
      </c>
      <c r="K287" s="39">
        <f t="shared" si="41"/>
        <v>0.91990762953186556</v>
      </c>
      <c r="L287" s="39">
        <f t="shared" si="42"/>
        <v>-0.91990762953186556</v>
      </c>
      <c r="M287" s="39">
        <f t="shared" si="43"/>
        <v>-3.8891554382386166E-2</v>
      </c>
      <c r="O287" s="65"/>
      <c r="P287" s="65"/>
      <c r="Q287" s="65"/>
      <c r="R287" s="68"/>
      <c r="S287" s="68"/>
      <c r="T287" s="68"/>
      <c r="U287" s="68"/>
      <c r="V287" s="68"/>
      <c r="W287" s="65"/>
      <c r="X287" s="65"/>
      <c r="Y287" s="65"/>
    </row>
    <row r="288" spans="1:25" s="17" customFormat="1" x14ac:dyDescent="0.2">
      <c r="B288" s="50" t="s">
        <v>364</v>
      </c>
      <c r="C288" s="17" t="s">
        <v>365</v>
      </c>
      <c r="D288" s="18">
        <v>66000</v>
      </c>
      <c r="E288" s="18">
        <v>66000</v>
      </c>
      <c r="F288" s="18">
        <v>0</v>
      </c>
      <c r="G288" s="18">
        <v>0</v>
      </c>
      <c r="H288" s="18">
        <v>0</v>
      </c>
      <c r="I288" s="18">
        <f t="shared" si="39"/>
        <v>0</v>
      </c>
      <c r="J288" s="18">
        <f t="shared" si="40"/>
        <v>66000</v>
      </c>
      <c r="K288" s="39">
        <f t="shared" si="41"/>
        <v>1</v>
      </c>
      <c r="L288" s="39">
        <f t="shared" si="42"/>
        <v>-1</v>
      </c>
      <c r="M288" s="39">
        <f t="shared" si="43"/>
        <v>-1</v>
      </c>
      <c r="O288" s="65"/>
      <c r="P288" s="65"/>
      <c r="Q288" s="65"/>
      <c r="R288" s="68"/>
      <c r="S288" s="68"/>
      <c r="T288" s="68"/>
      <c r="U288" s="68"/>
      <c r="V288" s="68"/>
      <c r="W288" s="65"/>
      <c r="X288" s="65"/>
      <c r="Y288" s="65"/>
    </row>
    <row r="289" spans="2:25" s="17" customFormat="1" x14ac:dyDescent="0.2">
      <c r="B289" s="50" t="s">
        <v>39</v>
      </c>
      <c r="C289" s="17" t="s">
        <v>40</v>
      </c>
      <c r="D289" s="18">
        <v>191154.31</v>
      </c>
      <c r="E289" s="18">
        <v>191154.31</v>
      </c>
      <c r="F289" s="18">
        <v>20208.46</v>
      </c>
      <c r="G289" s="18">
        <v>20208.46</v>
      </c>
      <c r="H289" s="18">
        <v>0</v>
      </c>
      <c r="I289" s="18">
        <f t="shared" si="39"/>
        <v>20208.46</v>
      </c>
      <c r="J289" s="18">
        <f t="shared" si="40"/>
        <v>170945.85</v>
      </c>
      <c r="K289" s="39">
        <f t="shared" si="41"/>
        <v>0.89428195472024674</v>
      </c>
      <c r="L289" s="39">
        <f t="shared" si="42"/>
        <v>-0.89428195472024674</v>
      </c>
      <c r="M289" s="39">
        <f t="shared" si="43"/>
        <v>0.26861654335703961</v>
      </c>
      <c r="O289" s="65"/>
      <c r="P289" s="65"/>
      <c r="Q289" s="65"/>
      <c r="R289" s="68"/>
      <c r="S289" s="68"/>
      <c r="T289" s="68"/>
      <c r="U289" s="68"/>
      <c r="V289" s="68"/>
      <c r="W289" s="65"/>
      <c r="X289" s="65"/>
      <c r="Y289" s="65"/>
    </row>
    <row r="290" spans="2:25" s="17" customFormat="1" x14ac:dyDescent="0.2">
      <c r="B290" s="50" t="s">
        <v>41</v>
      </c>
      <c r="C290" s="17" t="s">
        <v>42</v>
      </c>
      <c r="D290" s="18">
        <v>4750000.1500000004</v>
      </c>
      <c r="E290" s="18">
        <v>4742000.1500000004</v>
      </c>
      <c r="F290" s="18">
        <v>57533.9</v>
      </c>
      <c r="G290" s="18">
        <v>57533.9</v>
      </c>
      <c r="H290" s="18">
        <v>777904</v>
      </c>
      <c r="I290" s="18">
        <f t="shared" si="39"/>
        <v>835437.9</v>
      </c>
      <c r="J290" s="18">
        <f t="shared" si="40"/>
        <v>3906562.2500000005</v>
      </c>
      <c r="K290" s="39">
        <f t="shared" si="41"/>
        <v>0.82382162092508582</v>
      </c>
      <c r="L290" s="39">
        <f t="shared" si="42"/>
        <v>-0.98786716613663528</v>
      </c>
      <c r="M290" s="39">
        <f t="shared" si="43"/>
        <v>-0.85440599363962477</v>
      </c>
      <c r="O290" s="65"/>
      <c r="P290" s="65"/>
      <c r="Q290" s="65"/>
      <c r="R290" s="68"/>
      <c r="S290" s="68"/>
      <c r="T290" s="68"/>
      <c r="U290" s="68"/>
      <c r="V290" s="68"/>
      <c r="W290" s="65"/>
      <c r="X290" s="65"/>
      <c r="Y290" s="65"/>
    </row>
    <row r="291" spans="2:25" s="17" customFormat="1" x14ac:dyDescent="0.2">
      <c r="B291" s="50" t="s">
        <v>265</v>
      </c>
      <c r="C291" s="17" t="s">
        <v>266</v>
      </c>
      <c r="D291" s="18">
        <v>85355.55</v>
      </c>
      <c r="E291" s="18">
        <v>85355.55</v>
      </c>
      <c r="F291" s="18">
        <v>0</v>
      </c>
      <c r="G291" s="18">
        <v>0</v>
      </c>
      <c r="H291" s="18">
        <v>0</v>
      </c>
      <c r="I291" s="18">
        <f t="shared" si="39"/>
        <v>0</v>
      </c>
      <c r="J291" s="18">
        <f t="shared" si="40"/>
        <v>85355.55</v>
      </c>
      <c r="K291" s="39">
        <f t="shared" si="41"/>
        <v>1</v>
      </c>
      <c r="L291" s="39">
        <f t="shared" si="42"/>
        <v>-1</v>
      </c>
      <c r="M291" s="39">
        <f t="shared" si="43"/>
        <v>-1</v>
      </c>
      <c r="O291" s="65"/>
      <c r="P291" s="65"/>
      <c r="Q291" s="65"/>
      <c r="R291" s="68"/>
      <c r="S291" s="68"/>
      <c r="T291" s="68"/>
      <c r="U291" s="68"/>
      <c r="V291" s="68"/>
      <c r="W291" s="65"/>
      <c r="X291" s="65"/>
      <c r="Y291" s="65"/>
    </row>
    <row r="292" spans="2:25" s="17" customFormat="1" x14ac:dyDescent="0.2">
      <c r="B292" s="50" t="s">
        <v>391</v>
      </c>
      <c r="C292" s="17" t="s">
        <v>392</v>
      </c>
      <c r="D292" s="18">
        <v>100000</v>
      </c>
      <c r="E292" s="18">
        <v>100000</v>
      </c>
      <c r="F292" s="18">
        <v>0</v>
      </c>
      <c r="G292" s="18">
        <v>0</v>
      </c>
      <c r="H292" s="18">
        <v>0</v>
      </c>
      <c r="I292" s="18">
        <f t="shared" si="39"/>
        <v>0</v>
      </c>
      <c r="J292" s="18">
        <f t="shared" si="40"/>
        <v>100000</v>
      </c>
      <c r="K292" s="39">
        <f t="shared" si="41"/>
        <v>1</v>
      </c>
      <c r="L292" s="39">
        <f t="shared" si="42"/>
        <v>-1</v>
      </c>
      <c r="M292" s="39">
        <f t="shared" si="43"/>
        <v>-1</v>
      </c>
      <c r="O292" s="65"/>
      <c r="P292" s="65"/>
      <c r="Q292" s="65"/>
      <c r="R292" s="68"/>
      <c r="S292" s="68"/>
      <c r="T292" s="68"/>
      <c r="U292" s="68"/>
      <c r="V292" s="68"/>
      <c r="W292" s="65"/>
      <c r="X292" s="65"/>
      <c r="Y292" s="65"/>
    </row>
    <row r="293" spans="2:25" s="17" customFormat="1" x14ac:dyDescent="0.2">
      <c r="B293" s="50" t="s">
        <v>267</v>
      </c>
      <c r="C293" s="17" t="s">
        <v>268</v>
      </c>
      <c r="D293" s="18">
        <v>80000</v>
      </c>
      <c r="E293" s="18">
        <v>80000</v>
      </c>
      <c r="F293" s="18">
        <v>0</v>
      </c>
      <c r="G293" s="18">
        <v>0</v>
      </c>
      <c r="H293" s="18">
        <v>0</v>
      </c>
      <c r="I293" s="18">
        <f t="shared" si="39"/>
        <v>0</v>
      </c>
      <c r="J293" s="18">
        <f t="shared" si="40"/>
        <v>80000</v>
      </c>
      <c r="K293" s="39">
        <f t="shared" si="41"/>
        <v>1</v>
      </c>
      <c r="L293" s="39">
        <f t="shared" si="42"/>
        <v>-1</v>
      </c>
      <c r="M293" s="39">
        <f t="shared" si="43"/>
        <v>-1</v>
      </c>
      <c r="O293" s="65"/>
      <c r="P293" s="65"/>
      <c r="Q293" s="65"/>
      <c r="R293" s="68"/>
      <c r="S293" s="68"/>
      <c r="T293" s="68"/>
      <c r="U293" s="68"/>
      <c r="V293" s="68"/>
      <c r="W293" s="65"/>
      <c r="X293" s="65"/>
      <c r="Y293" s="65"/>
    </row>
    <row r="294" spans="2:25" s="17" customFormat="1" x14ac:dyDescent="0.2">
      <c r="B294" s="50" t="s">
        <v>284</v>
      </c>
      <c r="C294" s="17" t="s">
        <v>285</v>
      </c>
      <c r="D294" s="18">
        <v>2074359</v>
      </c>
      <c r="E294" s="18">
        <v>2074359</v>
      </c>
      <c r="F294" s="18">
        <v>47754.700000000004</v>
      </c>
      <c r="G294" s="18">
        <v>47754.700000000004</v>
      </c>
      <c r="H294" s="18">
        <v>237.35</v>
      </c>
      <c r="I294" s="18">
        <f t="shared" si="39"/>
        <v>47992.05</v>
      </c>
      <c r="J294" s="18">
        <f t="shared" si="40"/>
        <v>2026366.95</v>
      </c>
      <c r="K294" s="39">
        <f t="shared" si="41"/>
        <v>0.97686415417967665</v>
      </c>
      <c r="L294" s="39">
        <f t="shared" si="42"/>
        <v>-0.97697857506825003</v>
      </c>
      <c r="M294" s="39">
        <f t="shared" si="43"/>
        <v>-0.72374290081899995</v>
      </c>
      <c r="O294" s="65"/>
      <c r="P294" s="65"/>
      <c r="Q294" s="65"/>
      <c r="R294" s="68"/>
      <c r="S294" s="68"/>
      <c r="T294" s="68"/>
      <c r="U294" s="68"/>
      <c r="V294" s="68"/>
      <c r="W294" s="65"/>
      <c r="X294" s="65"/>
      <c r="Y294" s="65"/>
    </row>
    <row r="295" spans="2:25" s="17" customFormat="1" x14ac:dyDescent="0.2">
      <c r="B295" s="50" t="s">
        <v>45</v>
      </c>
      <c r="C295" s="17" t="s">
        <v>46</v>
      </c>
      <c r="D295" s="18">
        <v>16000</v>
      </c>
      <c r="E295" s="18">
        <v>16000</v>
      </c>
      <c r="F295" s="18">
        <v>0</v>
      </c>
      <c r="G295" s="18">
        <v>0</v>
      </c>
      <c r="H295" s="18">
        <v>2261.25</v>
      </c>
      <c r="I295" s="18">
        <f t="shared" si="39"/>
        <v>2261.25</v>
      </c>
      <c r="J295" s="18">
        <f t="shared" si="40"/>
        <v>13738.75</v>
      </c>
      <c r="K295" s="39">
        <f t="shared" si="41"/>
        <v>0.85867187499999997</v>
      </c>
      <c r="L295" s="39">
        <f t="shared" si="42"/>
        <v>-1</v>
      </c>
      <c r="M295" s="39">
        <f t="shared" si="43"/>
        <v>-1</v>
      </c>
      <c r="O295" s="65"/>
      <c r="P295" s="65"/>
      <c r="Q295" s="65"/>
      <c r="R295" s="68"/>
      <c r="S295" s="68"/>
      <c r="T295" s="68"/>
      <c r="U295" s="68"/>
      <c r="V295" s="68"/>
      <c r="W295" s="65"/>
      <c r="X295" s="65"/>
      <c r="Y295" s="65"/>
    </row>
    <row r="296" spans="2:25" s="17" customFormat="1" x14ac:dyDescent="0.2">
      <c r="B296" s="50" t="s">
        <v>47</v>
      </c>
      <c r="C296" s="17" t="s">
        <v>48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39"/>
        <v>0</v>
      </c>
      <c r="J296" s="18">
        <f t="shared" si="40"/>
        <v>0</v>
      </c>
      <c r="K296" s="39" t="str">
        <f t="shared" si="41"/>
        <v>NA</v>
      </c>
      <c r="L296" s="39" t="str">
        <f t="shared" si="42"/>
        <v>NA</v>
      </c>
      <c r="M296" s="39" t="str">
        <f t="shared" si="43"/>
        <v>NA</v>
      </c>
      <c r="O296" s="65"/>
      <c r="P296" s="65"/>
      <c r="Q296" s="65"/>
      <c r="R296" s="68"/>
      <c r="S296" s="68"/>
      <c r="T296" s="68"/>
      <c r="U296" s="68"/>
      <c r="V296" s="68"/>
      <c r="W296" s="65"/>
      <c r="X296" s="65"/>
      <c r="Y296" s="65"/>
    </row>
    <row r="297" spans="2:25" s="17" customFormat="1" x14ac:dyDescent="0.2">
      <c r="B297" s="50" t="s">
        <v>429</v>
      </c>
      <c r="C297" s="17" t="s">
        <v>430</v>
      </c>
      <c r="D297" s="18">
        <v>8000</v>
      </c>
      <c r="E297" s="18">
        <v>8000</v>
      </c>
      <c r="F297" s="18">
        <v>0</v>
      </c>
      <c r="G297" s="18">
        <v>0</v>
      </c>
      <c r="H297" s="18">
        <v>0</v>
      </c>
      <c r="I297" s="18">
        <f t="shared" si="39"/>
        <v>0</v>
      </c>
      <c r="J297" s="18">
        <f t="shared" si="40"/>
        <v>8000</v>
      </c>
      <c r="K297" s="39">
        <f t="shared" si="41"/>
        <v>1</v>
      </c>
      <c r="L297" s="39">
        <f t="shared" si="42"/>
        <v>-1</v>
      </c>
      <c r="M297" s="39">
        <f t="shared" si="43"/>
        <v>-1</v>
      </c>
      <c r="O297" s="65"/>
      <c r="P297" s="65"/>
      <c r="Q297" s="65"/>
      <c r="R297" s="68"/>
      <c r="S297" s="68"/>
      <c r="T297" s="68"/>
      <c r="U297" s="68"/>
      <c r="V297" s="68"/>
      <c r="W297" s="65"/>
      <c r="X297" s="65"/>
      <c r="Y297" s="65"/>
    </row>
    <row r="298" spans="2:25" s="17" customFormat="1" x14ac:dyDescent="0.2">
      <c r="B298" s="50" t="s">
        <v>49</v>
      </c>
      <c r="C298" s="17" t="s">
        <v>50</v>
      </c>
      <c r="D298" s="18">
        <v>133546</v>
      </c>
      <c r="E298" s="18">
        <v>133546</v>
      </c>
      <c r="F298" s="18">
        <v>4042.58</v>
      </c>
      <c r="G298" s="18">
        <v>4042.58</v>
      </c>
      <c r="H298" s="18">
        <v>0</v>
      </c>
      <c r="I298" s="18">
        <f t="shared" si="39"/>
        <v>4042.58</v>
      </c>
      <c r="J298" s="18">
        <f t="shared" si="40"/>
        <v>129503.42</v>
      </c>
      <c r="K298" s="39">
        <f t="shared" si="41"/>
        <v>0.96972893235289714</v>
      </c>
      <c r="L298" s="39">
        <f t="shared" si="42"/>
        <v>-0.96972893235289714</v>
      </c>
      <c r="M298" s="39">
        <f t="shared" si="43"/>
        <v>-0.63674718823476562</v>
      </c>
      <c r="O298" s="65"/>
      <c r="P298" s="65"/>
      <c r="Q298" s="65"/>
      <c r="R298" s="68"/>
      <c r="S298" s="68"/>
      <c r="T298" s="68"/>
      <c r="U298" s="68"/>
      <c r="V298" s="68"/>
      <c r="W298" s="65"/>
      <c r="X298" s="65"/>
      <c r="Y298" s="65"/>
    </row>
    <row r="299" spans="2:25" s="17" customFormat="1" x14ac:dyDescent="0.2">
      <c r="B299" s="50" t="s">
        <v>53</v>
      </c>
      <c r="C299" s="17" t="s">
        <v>54</v>
      </c>
      <c r="D299" s="18">
        <v>41200</v>
      </c>
      <c r="E299" s="18">
        <v>41200</v>
      </c>
      <c r="F299" s="18">
        <v>0</v>
      </c>
      <c r="G299" s="18">
        <v>0</v>
      </c>
      <c r="H299" s="18">
        <v>7380.5999999999995</v>
      </c>
      <c r="I299" s="18">
        <f t="shared" si="39"/>
        <v>7380.5999999999995</v>
      </c>
      <c r="J299" s="18">
        <f t="shared" si="40"/>
        <v>33819.4</v>
      </c>
      <c r="K299" s="39">
        <f t="shared" si="41"/>
        <v>0.82085922330097094</v>
      </c>
      <c r="L299" s="39">
        <f t="shared" si="42"/>
        <v>-1</v>
      </c>
      <c r="M299" s="39">
        <f t="shared" si="43"/>
        <v>-1</v>
      </c>
      <c r="O299" s="65"/>
      <c r="P299" s="65"/>
      <c r="Q299" s="65"/>
      <c r="R299" s="68"/>
      <c r="S299" s="68"/>
      <c r="T299" s="68"/>
      <c r="U299" s="68"/>
      <c r="V299" s="68"/>
      <c r="W299" s="65"/>
      <c r="X299" s="65"/>
      <c r="Y299" s="65"/>
    </row>
    <row r="300" spans="2:25" s="17" customFormat="1" x14ac:dyDescent="0.2">
      <c r="B300" s="50" t="s">
        <v>55</v>
      </c>
      <c r="C300" s="17" t="s">
        <v>56</v>
      </c>
      <c r="D300" s="18">
        <v>10500</v>
      </c>
      <c r="E300" s="18">
        <v>10500</v>
      </c>
      <c r="F300" s="18">
        <v>0</v>
      </c>
      <c r="G300" s="18">
        <v>0</v>
      </c>
      <c r="H300" s="18">
        <v>0</v>
      </c>
      <c r="I300" s="18">
        <f t="shared" si="39"/>
        <v>0</v>
      </c>
      <c r="J300" s="18">
        <f t="shared" si="40"/>
        <v>10500</v>
      </c>
      <c r="K300" s="39">
        <f t="shared" si="41"/>
        <v>1</v>
      </c>
      <c r="L300" s="39">
        <f t="shared" si="42"/>
        <v>-1</v>
      </c>
      <c r="M300" s="39">
        <f t="shared" si="43"/>
        <v>-1</v>
      </c>
      <c r="O300" s="65"/>
      <c r="P300" s="65"/>
      <c r="Q300" s="65"/>
      <c r="R300" s="68"/>
      <c r="S300" s="68"/>
      <c r="T300" s="68"/>
      <c r="U300" s="68"/>
      <c r="V300" s="68"/>
      <c r="W300" s="65"/>
      <c r="X300" s="65"/>
      <c r="Y300" s="65"/>
    </row>
    <row r="301" spans="2:25" s="17" customFormat="1" x14ac:dyDescent="0.2">
      <c r="B301" s="50" t="s">
        <v>57</v>
      </c>
      <c r="C301" s="17" t="s">
        <v>58</v>
      </c>
      <c r="D301" s="18">
        <v>434537</v>
      </c>
      <c r="E301" s="18">
        <v>442537</v>
      </c>
      <c r="F301" s="18">
        <v>7860</v>
      </c>
      <c r="G301" s="18">
        <v>7860</v>
      </c>
      <c r="H301" s="18">
        <v>0</v>
      </c>
      <c r="I301" s="18">
        <f t="shared" si="39"/>
        <v>7860</v>
      </c>
      <c r="J301" s="18">
        <f t="shared" si="40"/>
        <v>434677</v>
      </c>
      <c r="K301" s="39">
        <f t="shared" si="41"/>
        <v>0.98223877325511766</v>
      </c>
      <c r="L301" s="39">
        <f t="shared" si="42"/>
        <v>-0.98223877325511766</v>
      </c>
      <c r="M301" s="39">
        <f t="shared" si="43"/>
        <v>-0.78686527906141179</v>
      </c>
      <c r="O301" s="65"/>
      <c r="P301" s="65"/>
      <c r="Q301" s="65"/>
      <c r="R301" s="68"/>
      <c r="S301" s="68"/>
      <c r="T301" s="68"/>
      <c r="U301" s="68"/>
      <c r="V301" s="68"/>
      <c r="W301" s="65"/>
      <c r="X301" s="65"/>
      <c r="Y301" s="65"/>
    </row>
    <row r="302" spans="2:25" s="17" customFormat="1" x14ac:dyDescent="0.2">
      <c r="B302" s="50" t="s">
        <v>59</v>
      </c>
      <c r="C302" s="17" t="s">
        <v>60</v>
      </c>
      <c r="D302" s="18">
        <v>13900</v>
      </c>
      <c r="E302" s="18">
        <v>13900</v>
      </c>
      <c r="F302" s="18">
        <v>0</v>
      </c>
      <c r="G302" s="18">
        <v>0</v>
      </c>
      <c r="H302" s="18">
        <v>0</v>
      </c>
      <c r="I302" s="18">
        <f t="shared" si="39"/>
        <v>0</v>
      </c>
      <c r="J302" s="18">
        <f t="shared" si="40"/>
        <v>13900</v>
      </c>
      <c r="K302" s="39">
        <f t="shared" si="41"/>
        <v>1</v>
      </c>
      <c r="L302" s="39">
        <f t="shared" si="42"/>
        <v>-1</v>
      </c>
      <c r="M302" s="39">
        <f t="shared" si="43"/>
        <v>-1</v>
      </c>
      <c r="O302" s="65"/>
      <c r="P302" s="65"/>
      <c r="Q302" s="65"/>
      <c r="R302" s="68"/>
      <c r="S302" s="68"/>
      <c r="T302" s="68"/>
      <c r="U302" s="68"/>
      <c r="V302" s="68"/>
      <c r="W302" s="65"/>
      <c r="X302" s="65"/>
      <c r="Y302" s="65"/>
    </row>
    <row r="303" spans="2:25" s="17" customFormat="1" x14ac:dyDescent="0.2">
      <c r="B303" s="50" t="s">
        <v>61</v>
      </c>
      <c r="C303" s="17" t="s">
        <v>62</v>
      </c>
      <c r="D303" s="18">
        <v>2000</v>
      </c>
      <c r="E303" s="18">
        <v>2000</v>
      </c>
      <c r="F303" s="18">
        <v>0</v>
      </c>
      <c r="G303" s="18">
        <v>0</v>
      </c>
      <c r="H303" s="18">
        <v>572.88</v>
      </c>
      <c r="I303" s="18">
        <f t="shared" si="39"/>
        <v>572.88</v>
      </c>
      <c r="J303" s="18">
        <f t="shared" si="40"/>
        <v>1427.12</v>
      </c>
      <c r="K303" s="39">
        <f t="shared" si="41"/>
        <v>0.71355999999999997</v>
      </c>
      <c r="L303" s="39">
        <f t="shared" si="42"/>
        <v>-1</v>
      </c>
      <c r="M303" s="39">
        <f t="shared" si="43"/>
        <v>-1</v>
      </c>
      <c r="O303" s="65"/>
      <c r="P303" s="65"/>
      <c r="Q303" s="65"/>
      <c r="R303" s="68"/>
      <c r="S303" s="68"/>
      <c r="T303" s="68"/>
      <c r="U303" s="68"/>
      <c r="V303" s="68"/>
      <c r="W303" s="65"/>
      <c r="X303" s="65"/>
      <c r="Y303" s="65"/>
    </row>
    <row r="304" spans="2:25" s="17" customFormat="1" x14ac:dyDescent="0.2">
      <c r="B304" s="50" t="s">
        <v>65</v>
      </c>
      <c r="C304" s="17" t="s">
        <v>66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39"/>
        <v>0</v>
      </c>
      <c r="J304" s="18">
        <f t="shared" si="40"/>
        <v>0</v>
      </c>
      <c r="K304" s="39" t="str">
        <f t="shared" si="41"/>
        <v>NA</v>
      </c>
      <c r="L304" s="39" t="str">
        <f t="shared" si="42"/>
        <v>NA</v>
      </c>
      <c r="M304" s="39" t="str">
        <f t="shared" si="43"/>
        <v>NA</v>
      </c>
      <c r="O304" s="65"/>
      <c r="P304" s="65"/>
      <c r="Q304" s="65"/>
      <c r="R304" s="68"/>
      <c r="S304" s="68"/>
      <c r="T304" s="68"/>
      <c r="U304" s="68"/>
      <c r="V304" s="68"/>
      <c r="W304" s="65"/>
      <c r="X304" s="65"/>
      <c r="Y304" s="65"/>
    </row>
    <row r="305" spans="1:25" s="17" customFormat="1" x14ac:dyDescent="0.2">
      <c r="B305" s="50" t="s">
        <v>67</v>
      </c>
      <c r="C305" s="17" t="s">
        <v>68</v>
      </c>
      <c r="D305" s="18">
        <v>170200</v>
      </c>
      <c r="E305" s="18">
        <v>170200</v>
      </c>
      <c r="F305" s="18">
        <v>0</v>
      </c>
      <c r="G305" s="18">
        <v>0</v>
      </c>
      <c r="H305" s="18">
        <v>0</v>
      </c>
      <c r="I305" s="18">
        <f t="shared" si="39"/>
        <v>0</v>
      </c>
      <c r="J305" s="18">
        <f t="shared" si="40"/>
        <v>170200</v>
      </c>
      <c r="K305" s="39">
        <f t="shared" si="41"/>
        <v>1</v>
      </c>
      <c r="L305" s="39">
        <f t="shared" si="42"/>
        <v>-1</v>
      </c>
      <c r="M305" s="39">
        <f t="shared" si="43"/>
        <v>-1</v>
      </c>
      <c r="O305" s="65"/>
      <c r="P305" s="65"/>
      <c r="Q305" s="65"/>
      <c r="R305" s="68"/>
      <c r="S305" s="68"/>
      <c r="T305" s="68"/>
      <c r="U305" s="68"/>
      <c r="V305" s="68"/>
      <c r="W305" s="65"/>
      <c r="X305" s="65"/>
      <c r="Y305" s="65"/>
    </row>
    <row r="306" spans="1:25" s="17" customFormat="1" x14ac:dyDescent="0.2">
      <c r="B306" s="50" t="s">
        <v>69</v>
      </c>
      <c r="C306" s="17" t="s">
        <v>70</v>
      </c>
      <c r="D306" s="18">
        <v>10000</v>
      </c>
      <c r="E306" s="18">
        <v>10000</v>
      </c>
      <c r="F306" s="18">
        <v>0</v>
      </c>
      <c r="G306" s="18">
        <v>0</v>
      </c>
      <c r="H306" s="18">
        <v>0</v>
      </c>
      <c r="I306" s="18">
        <f t="shared" si="39"/>
        <v>0</v>
      </c>
      <c r="J306" s="18">
        <f t="shared" si="40"/>
        <v>10000</v>
      </c>
      <c r="K306" s="39">
        <f t="shared" si="41"/>
        <v>1</v>
      </c>
      <c r="L306" s="39">
        <f t="shared" si="42"/>
        <v>-1</v>
      </c>
      <c r="M306" s="39">
        <f t="shared" si="43"/>
        <v>-1</v>
      </c>
      <c r="O306" s="65"/>
      <c r="P306" s="65"/>
      <c r="Q306" s="65"/>
      <c r="R306" s="68"/>
      <c r="S306" s="68"/>
      <c r="T306" s="68"/>
      <c r="U306" s="68"/>
      <c r="V306" s="68"/>
      <c r="W306" s="65"/>
      <c r="X306" s="65"/>
      <c r="Y306" s="65"/>
    </row>
    <row r="307" spans="1:25" s="17" customFormat="1" x14ac:dyDescent="0.2">
      <c r="B307" s="50" t="s">
        <v>71</v>
      </c>
      <c r="C307" s="17" t="s">
        <v>72</v>
      </c>
      <c r="D307" s="18">
        <v>161804</v>
      </c>
      <c r="E307" s="18">
        <v>161804</v>
      </c>
      <c r="F307" s="18">
        <v>16335.92</v>
      </c>
      <c r="G307" s="18">
        <v>16335.92</v>
      </c>
      <c r="H307" s="18">
        <v>8332</v>
      </c>
      <c r="I307" s="18">
        <f t="shared" si="39"/>
        <v>24667.919999999998</v>
      </c>
      <c r="J307" s="18">
        <f t="shared" si="40"/>
        <v>137136.08000000002</v>
      </c>
      <c r="K307" s="39">
        <f t="shared" si="41"/>
        <v>0.8475444364787027</v>
      </c>
      <c r="L307" s="39">
        <f t="shared" si="42"/>
        <v>-0.89903883711156696</v>
      </c>
      <c r="M307" s="39">
        <f t="shared" si="43"/>
        <v>0.21153395466119509</v>
      </c>
      <c r="O307" s="65"/>
      <c r="P307" s="65"/>
      <c r="Q307" s="65"/>
      <c r="R307" s="68"/>
      <c r="S307" s="68"/>
      <c r="T307" s="68"/>
      <c r="U307" s="68"/>
      <c r="V307" s="68"/>
      <c r="W307" s="65"/>
      <c r="X307" s="65"/>
      <c r="Y307" s="65"/>
    </row>
    <row r="308" spans="1:25" s="17" customFormat="1" x14ac:dyDescent="0.2">
      <c r="B308" s="50" t="s">
        <v>73</v>
      </c>
      <c r="C308" s="17" t="s">
        <v>74</v>
      </c>
      <c r="D308" s="18">
        <v>1000000</v>
      </c>
      <c r="E308" s="18">
        <v>1000000</v>
      </c>
      <c r="F308" s="18">
        <v>0</v>
      </c>
      <c r="G308" s="18">
        <v>0</v>
      </c>
      <c r="H308" s="18">
        <v>0</v>
      </c>
      <c r="I308" s="18">
        <f t="shared" si="39"/>
        <v>0</v>
      </c>
      <c r="J308" s="18">
        <f t="shared" si="40"/>
        <v>1000000</v>
      </c>
      <c r="K308" s="39">
        <f t="shared" si="41"/>
        <v>1</v>
      </c>
      <c r="L308" s="39">
        <f t="shared" si="42"/>
        <v>-1</v>
      </c>
      <c r="M308" s="39">
        <f t="shared" si="43"/>
        <v>-1</v>
      </c>
      <c r="O308" s="65"/>
      <c r="P308" s="65"/>
      <c r="Q308" s="65"/>
      <c r="R308" s="68"/>
      <c r="S308" s="68"/>
      <c r="T308" s="68"/>
      <c r="U308" s="68"/>
      <c r="V308" s="68"/>
      <c r="W308" s="65"/>
      <c r="X308" s="65"/>
      <c r="Y308" s="65"/>
    </row>
    <row r="309" spans="1:25" s="70" customFormat="1" x14ac:dyDescent="0.2">
      <c r="A309" s="48" t="s">
        <v>113</v>
      </c>
      <c r="B309" s="51"/>
      <c r="C309" s="48"/>
      <c r="D309" s="23">
        <v>18471466.359999999</v>
      </c>
      <c r="E309" s="23">
        <v>18471466.359999999</v>
      </c>
      <c r="F309" s="23">
        <v>817085.08</v>
      </c>
      <c r="G309" s="23">
        <v>817085.08</v>
      </c>
      <c r="H309" s="23">
        <v>796688.08</v>
      </c>
      <c r="I309" s="23">
        <f t="shared" si="39"/>
        <v>1613773.16</v>
      </c>
      <c r="J309" s="23">
        <f t="shared" si="40"/>
        <v>16857693.199999999</v>
      </c>
      <c r="K309" s="43">
        <f t="shared" si="41"/>
        <v>0.91263426906406142</v>
      </c>
      <c r="L309" s="43">
        <f t="shared" si="42"/>
        <v>-0.95576501269171577</v>
      </c>
      <c r="M309" s="43">
        <f t="shared" si="43"/>
        <v>-0.46918015230058868</v>
      </c>
      <c r="O309" s="71"/>
      <c r="P309" s="71"/>
      <c r="Q309" s="71"/>
      <c r="R309" s="72"/>
      <c r="S309" s="72"/>
      <c r="T309" s="72"/>
      <c r="U309" s="72"/>
      <c r="V309" s="72"/>
      <c r="W309" s="71"/>
      <c r="X309" s="71"/>
      <c r="Y309" s="71"/>
    </row>
    <row r="310" spans="1:25" s="17" customFormat="1" x14ac:dyDescent="0.2">
      <c r="A310" s="17" t="s">
        <v>114</v>
      </c>
      <c r="B310" s="50" t="s">
        <v>12</v>
      </c>
      <c r="C310" s="17" t="s">
        <v>13</v>
      </c>
      <c r="D310" s="18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f t="shared" si="39"/>
        <v>0</v>
      </c>
      <c r="J310" s="18">
        <f t="shared" si="40"/>
        <v>0</v>
      </c>
      <c r="K310" s="39" t="str">
        <f t="shared" si="41"/>
        <v>NA</v>
      </c>
      <c r="L310" s="39" t="str">
        <f t="shared" si="42"/>
        <v>NA</v>
      </c>
      <c r="M310" s="39" t="str">
        <f t="shared" si="43"/>
        <v>NA</v>
      </c>
      <c r="O310" s="65"/>
      <c r="P310" s="65"/>
      <c r="Q310" s="65"/>
      <c r="R310" s="68"/>
      <c r="S310" s="68"/>
      <c r="T310" s="68"/>
      <c r="U310" s="68"/>
      <c r="V310" s="68"/>
      <c r="W310" s="65"/>
      <c r="X310" s="65"/>
      <c r="Y310" s="65"/>
    </row>
    <row r="311" spans="1:25" s="17" customFormat="1" x14ac:dyDescent="0.2">
      <c r="B311" s="50" t="s">
        <v>77</v>
      </c>
      <c r="C311" s="17" t="s">
        <v>78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39"/>
        <v>0</v>
      </c>
      <c r="J311" s="18">
        <f t="shared" si="40"/>
        <v>0</v>
      </c>
      <c r="K311" s="39" t="str">
        <f t="shared" si="41"/>
        <v>NA</v>
      </c>
      <c r="L311" s="39" t="str">
        <f t="shared" si="42"/>
        <v>NA</v>
      </c>
      <c r="M311" s="39" t="str">
        <f t="shared" si="43"/>
        <v>NA</v>
      </c>
      <c r="O311" s="65"/>
      <c r="P311" s="65"/>
      <c r="Q311" s="65"/>
      <c r="R311" s="68"/>
      <c r="S311" s="68"/>
      <c r="T311" s="68"/>
      <c r="U311" s="68"/>
      <c r="V311" s="68"/>
      <c r="W311" s="65"/>
      <c r="X311" s="65"/>
      <c r="Y311" s="65"/>
    </row>
    <row r="312" spans="1:25" s="17" customFormat="1" x14ac:dyDescent="0.2">
      <c r="B312" s="50" t="s">
        <v>111</v>
      </c>
      <c r="C312" s="17" t="s">
        <v>112</v>
      </c>
      <c r="D312" s="18">
        <v>150944.54999999999</v>
      </c>
      <c r="E312" s="18">
        <v>150944.54999999999</v>
      </c>
      <c r="F312" s="18">
        <v>0</v>
      </c>
      <c r="G312" s="18">
        <v>0</v>
      </c>
      <c r="H312" s="18">
        <v>0</v>
      </c>
      <c r="I312" s="18">
        <f t="shared" si="39"/>
        <v>0</v>
      </c>
      <c r="J312" s="18">
        <f t="shared" si="40"/>
        <v>150944.54999999999</v>
      </c>
      <c r="K312" s="39">
        <f t="shared" si="41"/>
        <v>1</v>
      </c>
      <c r="L312" s="39">
        <f t="shared" si="42"/>
        <v>-1</v>
      </c>
      <c r="M312" s="39">
        <f t="shared" si="43"/>
        <v>-1</v>
      </c>
      <c r="O312" s="65"/>
      <c r="P312" s="65"/>
      <c r="Q312" s="65"/>
      <c r="R312" s="68"/>
      <c r="S312" s="68"/>
      <c r="T312" s="68"/>
      <c r="U312" s="68"/>
      <c r="V312" s="68"/>
      <c r="W312" s="65"/>
      <c r="X312" s="65"/>
      <c r="Y312" s="65"/>
    </row>
    <row r="313" spans="1:25" s="17" customFormat="1" x14ac:dyDescent="0.2">
      <c r="B313" s="50" t="s">
        <v>300</v>
      </c>
      <c r="C313" s="17" t="s">
        <v>301</v>
      </c>
      <c r="D313" s="18">
        <v>22261747.630000003</v>
      </c>
      <c r="E313" s="18">
        <v>22261747.630000003</v>
      </c>
      <c r="F313" s="18">
        <v>1072447.9500000002</v>
      </c>
      <c r="G313" s="18">
        <v>1072447.9500000002</v>
      </c>
      <c r="H313" s="18">
        <v>0</v>
      </c>
      <c r="I313" s="18">
        <f t="shared" si="39"/>
        <v>1072447.9500000002</v>
      </c>
      <c r="J313" s="18">
        <f t="shared" si="40"/>
        <v>21189299.680000003</v>
      </c>
      <c r="K313" s="39">
        <f t="shared" si="41"/>
        <v>0.95182552745523152</v>
      </c>
      <c r="L313" s="39">
        <f t="shared" si="42"/>
        <v>-0.95182552745523152</v>
      </c>
      <c r="M313" s="39">
        <f t="shared" si="43"/>
        <v>-0.42190632946277806</v>
      </c>
      <c r="O313" s="65"/>
      <c r="P313" s="65"/>
      <c r="Q313" s="65"/>
      <c r="R313" s="68"/>
      <c r="S313" s="68"/>
      <c r="T313" s="68"/>
      <c r="U313" s="68"/>
      <c r="V313" s="68"/>
      <c r="W313" s="65"/>
      <c r="X313" s="65"/>
      <c r="Y313" s="65"/>
    </row>
    <row r="314" spans="1:25" s="17" customFormat="1" x14ac:dyDescent="0.2">
      <c r="B314" s="50" t="s">
        <v>115</v>
      </c>
      <c r="C314" s="17" t="s">
        <v>116</v>
      </c>
      <c r="D314" s="18">
        <v>19555393.779999997</v>
      </c>
      <c r="E314" s="18">
        <v>19555393.779999997</v>
      </c>
      <c r="F314" s="18">
        <v>1700911.0399999993</v>
      </c>
      <c r="G314" s="18">
        <v>1700911.0399999993</v>
      </c>
      <c r="H314" s="18">
        <v>0</v>
      </c>
      <c r="I314" s="18">
        <f t="shared" si="39"/>
        <v>1700911.0399999993</v>
      </c>
      <c r="J314" s="18">
        <f t="shared" si="40"/>
        <v>17854482.739999998</v>
      </c>
      <c r="K314" s="39">
        <f t="shared" si="41"/>
        <v>0.91302087500075901</v>
      </c>
      <c r="L314" s="39">
        <f t="shared" si="42"/>
        <v>-0.91302087500075901</v>
      </c>
      <c r="M314" s="39">
        <f t="shared" si="43"/>
        <v>4.3749499990891706E-2</v>
      </c>
      <c r="O314" s="65"/>
      <c r="P314" s="65"/>
      <c r="Q314" s="65"/>
      <c r="R314" s="68"/>
      <c r="S314" s="68"/>
      <c r="T314" s="68"/>
      <c r="U314" s="68"/>
      <c r="V314" s="68"/>
      <c r="W314" s="65"/>
      <c r="X314" s="65"/>
      <c r="Y314" s="65"/>
    </row>
    <row r="315" spans="1:25" s="17" customFormat="1" x14ac:dyDescent="0.2">
      <c r="B315" s="50" t="s">
        <v>27</v>
      </c>
      <c r="C315" s="17" t="s">
        <v>28</v>
      </c>
      <c r="D315" s="18">
        <v>6937835.4500000002</v>
      </c>
      <c r="E315" s="18">
        <v>6937835.4500000002</v>
      </c>
      <c r="F315" s="18">
        <v>253661.22</v>
      </c>
      <c r="G315" s="18">
        <v>253661.22</v>
      </c>
      <c r="H315" s="18">
        <v>0</v>
      </c>
      <c r="I315" s="18">
        <f t="shared" si="39"/>
        <v>253661.22</v>
      </c>
      <c r="J315" s="18">
        <f t="shared" si="40"/>
        <v>6684174.2300000004</v>
      </c>
      <c r="K315" s="39">
        <f t="shared" si="41"/>
        <v>0.96343798842908568</v>
      </c>
      <c r="L315" s="39">
        <f t="shared" si="42"/>
        <v>-0.96343798842908568</v>
      </c>
      <c r="M315" s="39">
        <f t="shared" si="43"/>
        <v>-0.56125586114902748</v>
      </c>
      <c r="O315" s="65"/>
      <c r="P315" s="65"/>
      <c r="Q315" s="65"/>
      <c r="R315" s="68"/>
      <c r="S315" s="68"/>
      <c r="T315" s="68"/>
      <c r="U315" s="68"/>
      <c r="V315" s="68"/>
      <c r="W315" s="65"/>
      <c r="X315" s="65"/>
      <c r="Y315" s="65"/>
    </row>
    <row r="316" spans="1:25" s="17" customFormat="1" x14ac:dyDescent="0.2">
      <c r="B316" s="50" t="s">
        <v>91</v>
      </c>
      <c r="C316" s="17" t="s">
        <v>92</v>
      </c>
      <c r="D316" s="18">
        <v>3848310.92</v>
      </c>
      <c r="E316" s="18">
        <v>3848310.92</v>
      </c>
      <c r="F316" s="18">
        <v>260620.44</v>
      </c>
      <c r="G316" s="18">
        <v>260620.44</v>
      </c>
      <c r="H316" s="18">
        <v>0</v>
      </c>
      <c r="I316" s="18">
        <f t="shared" si="39"/>
        <v>260620.44</v>
      </c>
      <c r="J316" s="18">
        <f t="shared" si="40"/>
        <v>3587690.48</v>
      </c>
      <c r="K316" s="39">
        <f t="shared" si="41"/>
        <v>0.9322766674996209</v>
      </c>
      <c r="L316" s="39">
        <f t="shared" si="42"/>
        <v>-0.9322766674996209</v>
      </c>
      <c r="M316" s="39">
        <f t="shared" si="43"/>
        <v>-0.18732000999545015</v>
      </c>
      <c r="O316" s="65"/>
      <c r="P316" s="65"/>
      <c r="Q316" s="65"/>
      <c r="R316" s="68"/>
      <c r="S316" s="68"/>
      <c r="T316" s="68"/>
      <c r="U316" s="68"/>
      <c r="V316" s="68"/>
      <c r="W316" s="65"/>
      <c r="X316" s="65"/>
      <c r="Y316" s="65"/>
    </row>
    <row r="317" spans="1:25" s="17" customFormat="1" x14ac:dyDescent="0.2">
      <c r="B317" s="50" t="s">
        <v>29</v>
      </c>
      <c r="C317" s="17" t="s">
        <v>30</v>
      </c>
      <c r="D317" s="18">
        <v>881020</v>
      </c>
      <c r="E317" s="18">
        <v>881020</v>
      </c>
      <c r="F317" s="18">
        <v>50570.73</v>
      </c>
      <c r="G317" s="18">
        <v>50570.73</v>
      </c>
      <c r="H317" s="18">
        <v>0</v>
      </c>
      <c r="I317" s="18">
        <f t="shared" si="39"/>
        <v>50570.73</v>
      </c>
      <c r="J317" s="18">
        <f t="shared" si="40"/>
        <v>830449.27</v>
      </c>
      <c r="K317" s="39">
        <f t="shared" si="41"/>
        <v>0.94259979342126177</v>
      </c>
      <c r="L317" s="39">
        <f t="shared" si="42"/>
        <v>-0.94259979342126177</v>
      </c>
      <c r="M317" s="39">
        <f t="shared" si="43"/>
        <v>-0.31119752105514054</v>
      </c>
      <c r="O317" s="65"/>
      <c r="P317" s="65"/>
      <c r="Q317" s="65"/>
      <c r="R317" s="68"/>
      <c r="S317" s="68"/>
      <c r="T317" s="68"/>
      <c r="U317" s="68"/>
      <c r="V317" s="68"/>
      <c r="W317" s="65"/>
      <c r="X317" s="65"/>
      <c r="Y317" s="65"/>
    </row>
    <row r="318" spans="1:25" s="17" customFormat="1" x14ac:dyDescent="0.2">
      <c r="B318" s="50" t="s">
        <v>31</v>
      </c>
      <c r="C318" s="17" t="s">
        <v>32</v>
      </c>
      <c r="D318" s="18">
        <v>11044593</v>
      </c>
      <c r="E318" s="18">
        <v>11044593</v>
      </c>
      <c r="F318" s="18">
        <v>636221.43999999994</v>
      </c>
      <c r="G318" s="18">
        <v>636221.43999999994</v>
      </c>
      <c r="H318" s="18">
        <v>0</v>
      </c>
      <c r="I318" s="18">
        <f t="shared" si="39"/>
        <v>636221.43999999994</v>
      </c>
      <c r="J318" s="18">
        <f t="shared" si="40"/>
        <v>10408371.560000001</v>
      </c>
      <c r="K318" s="39">
        <f t="shared" si="41"/>
        <v>0.94239521184710029</v>
      </c>
      <c r="L318" s="39">
        <f t="shared" si="42"/>
        <v>-0.94239521184710029</v>
      </c>
      <c r="M318" s="39">
        <f t="shared" si="43"/>
        <v>-0.30874254216520253</v>
      </c>
      <c r="O318" s="65"/>
      <c r="P318" s="65"/>
      <c r="Q318" s="65"/>
      <c r="R318" s="68"/>
      <c r="S318" s="68"/>
      <c r="T318" s="68"/>
      <c r="U318" s="68"/>
      <c r="V318" s="68"/>
      <c r="W318" s="65"/>
      <c r="X318" s="65"/>
      <c r="Y318" s="65"/>
    </row>
    <row r="319" spans="1:25" s="17" customFormat="1" x14ac:dyDescent="0.2">
      <c r="B319" s="50" t="s">
        <v>33</v>
      </c>
      <c r="C319" s="17" t="s">
        <v>34</v>
      </c>
      <c r="D319" s="18">
        <v>6216484.5300000003</v>
      </c>
      <c r="E319" s="18">
        <v>6216484.5300000003</v>
      </c>
      <c r="F319" s="18">
        <v>317916.68000000017</v>
      </c>
      <c r="G319" s="18">
        <v>317916.68000000017</v>
      </c>
      <c r="H319" s="18">
        <v>0</v>
      </c>
      <c r="I319" s="18">
        <f t="shared" si="39"/>
        <v>317916.68000000017</v>
      </c>
      <c r="J319" s="18">
        <f t="shared" si="40"/>
        <v>5898567.8499999996</v>
      </c>
      <c r="K319" s="39">
        <f t="shared" si="41"/>
        <v>0.94885908933485263</v>
      </c>
      <c r="L319" s="39">
        <f t="shared" si="42"/>
        <v>-0.94885908933485263</v>
      </c>
      <c r="M319" s="39">
        <f t="shared" si="43"/>
        <v>-0.38630907201823245</v>
      </c>
      <c r="O319" s="65"/>
      <c r="P319" s="65"/>
      <c r="Q319" s="65"/>
      <c r="R319" s="68"/>
      <c r="S319" s="68"/>
      <c r="T319" s="68"/>
      <c r="U319" s="68"/>
      <c r="V319" s="68"/>
      <c r="W319" s="65"/>
      <c r="X319" s="65"/>
      <c r="Y319" s="65"/>
    </row>
    <row r="320" spans="1:25" s="17" customFormat="1" x14ac:dyDescent="0.2">
      <c r="B320" s="50" t="s">
        <v>35</v>
      </c>
      <c r="C320" s="17" t="s">
        <v>36</v>
      </c>
      <c r="D320" s="18">
        <v>12000</v>
      </c>
      <c r="E320" s="18">
        <v>12000</v>
      </c>
      <c r="F320" s="18">
        <v>0</v>
      </c>
      <c r="G320" s="18">
        <v>0</v>
      </c>
      <c r="H320" s="18">
        <v>0</v>
      </c>
      <c r="I320" s="18">
        <f t="shared" si="39"/>
        <v>0</v>
      </c>
      <c r="J320" s="18">
        <f t="shared" si="40"/>
        <v>12000</v>
      </c>
      <c r="K320" s="39">
        <f t="shared" si="41"/>
        <v>1</v>
      </c>
      <c r="L320" s="39">
        <f t="shared" si="42"/>
        <v>-1</v>
      </c>
      <c r="M320" s="39">
        <f t="shared" si="43"/>
        <v>-1</v>
      </c>
      <c r="O320" s="65"/>
      <c r="P320" s="65"/>
      <c r="Q320" s="65"/>
      <c r="R320" s="68"/>
      <c r="S320" s="68"/>
      <c r="T320" s="68"/>
      <c r="U320" s="68"/>
      <c r="V320" s="68"/>
      <c r="W320" s="65"/>
      <c r="X320" s="65"/>
      <c r="Y320" s="65"/>
    </row>
    <row r="321" spans="2:25" s="17" customFormat="1" x14ac:dyDescent="0.2">
      <c r="B321" s="50" t="s">
        <v>364</v>
      </c>
      <c r="C321" s="17" t="s">
        <v>365</v>
      </c>
      <c r="D321" s="18">
        <v>2250000</v>
      </c>
      <c r="E321" s="18">
        <v>2250000</v>
      </c>
      <c r="F321" s="18">
        <v>0</v>
      </c>
      <c r="G321" s="18">
        <v>0</v>
      </c>
      <c r="H321" s="18">
        <v>0</v>
      </c>
      <c r="I321" s="18">
        <f t="shared" si="39"/>
        <v>0</v>
      </c>
      <c r="J321" s="18">
        <f t="shared" si="40"/>
        <v>2250000</v>
      </c>
      <c r="K321" s="39">
        <f t="shared" si="41"/>
        <v>1</v>
      </c>
      <c r="L321" s="39">
        <f t="shared" si="42"/>
        <v>-1</v>
      </c>
      <c r="M321" s="39">
        <f t="shared" si="43"/>
        <v>-1</v>
      </c>
      <c r="O321" s="65"/>
      <c r="P321" s="65"/>
      <c r="Q321" s="65"/>
      <c r="R321" s="68"/>
      <c r="S321" s="68"/>
      <c r="T321" s="68"/>
      <c r="U321" s="68"/>
      <c r="V321" s="68"/>
      <c r="W321" s="65"/>
      <c r="X321" s="65"/>
      <c r="Y321" s="65"/>
    </row>
    <row r="322" spans="2:25" s="17" customFormat="1" x14ac:dyDescent="0.2">
      <c r="B322" s="50" t="s">
        <v>39</v>
      </c>
      <c r="C322" s="17" t="s">
        <v>40</v>
      </c>
      <c r="D322" s="18">
        <v>2561235.2799999998</v>
      </c>
      <c r="E322" s="18">
        <v>2561235.2799999998</v>
      </c>
      <c r="F322" s="18">
        <v>197432.73999999987</v>
      </c>
      <c r="G322" s="18">
        <v>197432.73999999987</v>
      </c>
      <c r="H322" s="18">
        <v>0</v>
      </c>
      <c r="I322" s="18">
        <f t="shared" si="39"/>
        <v>197432.73999999987</v>
      </c>
      <c r="J322" s="18">
        <f t="shared" si="40"/>
        <v>2363802.54</v>
      </c>
      <c r="K322" s="39">
        <f t="shared" si="41"/>
        <v>0.92291503184354085</v>
      </c>
      <c r="L322" s="39">
        <f t="shared" si="42"/>
        <v>-0.92291503184354085</v>
      </c>
      <c r="M322" s="39">
        <f t="shared" si="43"/>
        <v>-7.4980382122489475E-2</v>
      </c>
      <c r="O322" s="65"/>
      <c r="P322" s="65"/>
      <c r="Q322" s="65"/>
      <c r="R322" s="68"/>
      <c r="S322" s="68"/>
      <c r="T322" s="68"/>
      <c r="U322" s="68"/>
      <c r="V322" s="68"/>
      <c r="W322" s="65"/>
      <c r="X322" s="65"/>
      <c r="Y322" s="65"/>
    </row>
    <row r="323" spans="2:25" s="17" customFormat="1" x14ac:dyDescent="0.2">
      <c r="B323" s="50" t="s">
        <v>41</v>
      </c>
      <c r="C323" s="17" t="s">
        <v>42</v>
      </c>
      <c r="D323" s="18">
        <v>1867500</v>
      </c>
      <c r="E323" s="18">
        <v>1717500</v>
      </c>
      <c r="F323" s="18">
        <v>561.54</v>
      </c>
      <c r="G323" s="18">
        <v>561.54</v>
      </c>
      <c r="H323" s="18">
        <v>4238.46</v>
      </c>
      <c r="I323" s="18">
        <f t="shared" si="39"/>
        <v>4800</v>
      </c>
      <c r="J323" s="18">
        <f t="shared" si="40"/>
        <v>1712700</v>
      </c>
      <c r="K323" s="39">
        <f t="shared" si="41"/>
        <v>0.99720524017467249</v>
      </c>
      <c r="L323" s="39">
        <f t="shared" si="42"/>
        <v>-0.99967304803493451</v>
      </c>
      <c r="M323" s="39">
        <f t="shared" si="43"/>
        <v>-0.99607657641921388</v>
      </c>
      <c r="O323" s="65"/>
      <c r="P323" s="65"/>
      <c r="Q323" s="65"/>
      <c r="R323" s="68"/>
      <c r="S323" s="68"/>
      <c r="T323" s="68"/>
      <c r="U323" s="68"/>
      <c r="V323" s="68"/>
      <c r="W323" s="65"/>
      <c r="X323" s="65"/>
      <c r="Y323" s="65"/>
    </row>
    <row r="324" spans="2:25" s="17" customFormat="1" x14ac:dyDescent="0.2">
      <c r="B324" s="50" t="s">
        <v>453</v>
      </c>
      <c r="C324" s="17" t="s">
        <v>454</v>
      </c>
      <c r="D324" s="18">
        <v>50000</v>
      </c>
      <c r="E324" s="18">
        <v>50000</v>
      </c>
      <c r="F324" s="18">
        <v>0</v>
      </c>
      <c r="G324" s="18">
        <v>0</v>
      </c>
      <c r="H324" s="18">
        <v>0</v>
      </c>
      <c r="I324" s="18">
        <f t="shared" si="39"/>
        <v>0</v>
      </c>
      <c r="J324" s="18">
        <f t="shared" si="40"/>
        <v>50000</v>
      </c>
      <c r="K324" s="39">
        <f t="shared" si="41"/>
        <v>1</v>
      </c>
      <c r="L324" s="39">
        <f t="shared" si="42"/>
        <v>-1</v>
      </c>
      <c r="M324" s="39">
        <f t="shared" si="43"/>
        <v>-1</v>
      </c>
      <c r="O324" s="65"/>
      <c r="P324" s="65"/>
      <c r="Q324" s="65"/>
      <c r="R324" s="68"/>
      <c r="S324" s="68"/>
      <c r="T324" s="68"/>
      <c r="U324" s="68"/>
      <c r="V324" s="68"/>
      <c r="W324" s="65"/>
      <c r="X324" s="65"/>
      <c r="Y324" s="65"/>
    </row>
    <row r="325" spans="2:25" s="17" customFormat="1" x14ac:dyDescent="0.2">
      <c r="B325" s="50" t="s">
        <v>366</v>
      </c>
      <c r="C325" s="17" t="s">
        <v>367</v>
      </c>
      <c r="D325" s="18">
        <v>450000</v>
      </c>
      <c r="E325" s="18">
        <v>450000</v>
      </c>
      <c r="F325" s="18">
        <v>0</v>
      </c>
      <c r="G325" s="18">
        <v>0</v>
      </c>
      <c r="H325" s="18">
        <v>0</v>
      </c>
      <c r="I325" s="18">
        <f t="shared" si="39"/>
        <v>0</v>
      </c>
      <c r="J325" s="18">
        <f t="shared" si="40"/>
        <v>450000</v>
      </c>
      <c r="K325" s="39">
        <f t="shared" si="41"/>
        <v>1</v>
      </c>
      <c r="L325" s="39">
        <f t="shared" si="42"/>
        <v>-1</v>
      </c>
      <c r="M325" s="39">
        <f t="shared" si="43"/>
        <v>-1</v>
      </c>
      <c r="O325" s="65"/>
      <c r="P325" s="65"/>
      <c r="Q325" s="65"/>
      <c r="R325" s="68"/>
      <c r="S325" s="68"/>
      <c r="T325" s="68"/>
      <c r="U325" s="68"/>
      <c r="V325" s="68"/>
      <c r="W325" s="65"/>
      <c r="X325" s="65"/>
      <c r="Y325" s="65"/>
    </row>
    <row r="326" spans="2:25" s="17" customFormat="1" x14ac:dyDescent="0.2">
      <c r="B326" s="50" t="s">
        <v>455</v>
      </c>
      <c r="C326" s="17" t="s">
        <v>456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39"/>
        <v>0</v>
      </c>
      <c r="J326" s="18">
        <f t="shared" si="40"/>
        <v>0</v>
      </c>
      <c r="K326" s="39" t="str">
        <f t="shared" si="41"/>
        <v>NA</v>
      </c>
      <c r="L326" s="39" t="str">
        <f t="shared" si="42"/>
        <v>NA</v>
      </c>
      <c r="M326" s="39" t="str">
        <f t="shared" si="43"/>
        <v>NA</v>
      </c>
      <c r="O326" s="65"/>
      <c r="P326" s="65"/>
      <c r="Q326" s="65"/>
      <c r="R326" s="68"/>
      <c r="S326" s="68"/>
      <c r="T326" s="68"/>
      <c r="U326" s="68"/>
      <c r="V326" s="68"/>
      <c r="W326" s="65"/>
      <c r="X326" s="65"/>
      <c r="Y326" s="65"/>
    </row>
    <row r="327" spans="2:25" s="17" customFormat="1" x14ac:dyDescent="0.2">
      <c r="B327" s="50" t="s">
        <v>457</v>
      </c>
      <c r="C327" s="17" t="s">
        <v>458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f t="shared" si="39"/>
        <v>0</v>
      </c>
      <c r="J327" s="18">
        <f t="shared" si="40"/>
        <v>0</v>
      </c>
      <c r="K327" s="39" t="str">
        <f t="shared" si="41"/>
        <v>NA</v>
      </c>
      <c r="L327" s="39" t="str">
        <f t="shared" si="42"/>
        <v>NA</v>
      </c>
      <c r="M327" s="39" t="str">
        <f t="shared" si="43"/>
        <v>NA</v>
      </c>
      <c r="O327" s="65"/>
      <c r="P327" s="65"/>
      <c r="Q327" s="65"/>
      <c r="R327" s="68"/>
      <c r="S327" s="68"/>
      <c r="T327" s="68"/>
      <c r="U327" s="68"/>
      <c r="V327" s="68"/>
      <c r="W327" s="65"/>
      <c r="X327" s="65"/>
      <c r="Y327" s="65"/>
    </row>
    <row r="328" spans="2:25" s="17" customFormat="1" x14ac:dyDescent="0.2">
      <c r="B328" s="50" t="s">
        <v>459</v>
      </c>
      <c r="C328" s="17" t="s">
        <v>460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f t="shared" si="39"/>
        <v>0</v>
      </c>
      <c r="J328" s="18">
        <f t="shared" si="40"/>
        <v>0</v>
      </c>
      <c r="K328" s="39" t="str">
        <f t="shared" si="41"/>
        <v>NA</v>
      </c>
      <c r="L328" s="39" t="str">
        <f t="shared" si="42"/>
        <v>NA</v>
      </c>
      <c r="M328" s="39" t="str">
        <f t="shared" si="43"/>
        <v>NA</v>
      </c>
      <c r="O328" s="65"/>
      <c r="P328" s="65"/>
      <c r="Q328" s="65"/>
      <c r="R328" s="68"/>
      <c r="S328" s="68"/>
      <c r="T328" s="68"/>
      <c r="U328" s="68"/>
      <c r="V328" s="68"/>
      <c r="W328" s="65"/>
      <c r="X328" s="65"/>
      <c r="Y328" s="65"/>
    </row>
    <row r="329" spans="2:25" s="17" customFormat="1" x14ac:dyDescent="0.2">
      <c r="B329" s="50" t="s">
        <v>117</v>
      </c>
      <c r="C329" s="17" t="s">
        <v>118</v>
      </c>
      <c r="D329" s="18">
        <v>6000000</v>
      </c>
      <c r="E329" s="18">
        <v>6000000</v>
      </c>
      <c r="F329" s="18">
        <v>432857.3</v>
      </c>
      <c r="G329" s="18">
        <v>432857.3</v>
      </c>
      <c r="H329" s="18">
        <v>3432679.6</v>
      </c>
      <c r="I329" s="18">
        <f t="shared" si="39"/>
        <v>3865536.9</v>
      </c>
      <c r="J329" s="18">
        <f t="shared" si="40"/>
        <v>2134463.1</v>
      </c>
      <c r="K329" s="39">
        <f t="shared" si="41"/>
        <v>0.35574385000000003</v>
      </c>
      <c r="L329" s="39">
        <f t="shared" si="42"/>
        <v>-0.9278571166666667</v>
      </c>
      <c r="M329" s="39">
        <f t="shared" si="43"/>
        <v>-0.13428540000000003</v>
      </c>
      <c r="O329" s="65"/>
      <c r="P329" s="65"/>
      <c r="Q329" s="65"/>
      <c r="R329" s="68"/>
      <c r="S329" s="68"/>
      <c r="T329" s="68"/>
      <c r="U329" s="68"/>
      <c r="V329" s="68"/>
      <c r="W329" s="65"/>
      <c r="X329" s="65"/>
      <c r="Y329" s="65"/>
    </row>
    <row r="330" spans="2:25" s="17" customFormat="1" x14ac:dyDescent="0.2">
      <c r="B330" s="50" t="s">
        <v>368</v>
      </c>
      <c r="C330" s="17" t="s">
        <v>369</v>
      </c>
      <c r="D330" s="18">
        <v>1500000</v>
      </c>
      <c r="E330" s="18">
        <v>1500000</v>
      </c>
      <c r="F330" s="18">
        <v>20745.2</v>
      </c>
      <c r="G330" s="18">
        <v>20745.2</v>
      </c>
      <c r="H330" s="18">
        <v>14254.8</v>
      </c>
      <c r="I330" s="18">
        <f t="shared" si="39"/>
        <v>35000</v>
      </c>
      <c r="J330" s="18">
        <f t="shared" si="40"/>
        <v>1465000</v>
      </c>
      <c r="K330" s="39">
        <f t="shared" si="41"/>
        <v>0.97666666666666668</v>
      </c>
      <c r="L330" s="39">
        <f t="shared" si="42"/>
        <v>-0.98616986666666673</v>
      </c>
      <c r="M330" s="39">
        <f t="shared" si="43"/>
        <v>-0.83403840000000007</v>
      </c>
      <c r="O330" s="65"/>
      <c r="P330" s="65"/>
      <c r="Q330" s="65"/>
      <c r="R330" s="68"/>
      <c r="S330" s="68"/>
      <c r="T330" s="68"/>
      <c r="U330" s="68"/>
      <c r="V330" s="68"/>
      <c r="W330" s="65"/>
      <c r="X330" s="65"/>
      <c r="Y330" s="65"/>
    </row>
    <row r="331" spans="2:25" s="17" customFormat="1" x14ac:dyDescent="0.2">
      <c r="B331" s="50" t="s">
        <v>370</v>
      </c>
      <c r="C331" s="17" t="s">
        <v>371</v>
      </c>
      <c r="D331" s="18">
        <v>1600000</v>
      </c>
      <c r="E331" s="18">
        <v>1600000</v>
      </c>
      <c r="F331" s="18">
        <v>0</v>
      </c>
      <c r="G331" s="18">
        <v>0</v>
      </c>
      <c r="H331" s="18">
        <v>0</v>
      </c>
      <c r="I331" s="18">
        <f t="shared" si="39"/>
        <v>0</v>
      </c>
      <c r="J331" s="18">
        <f t="shared" si="40"/>
        <v>1600000</v>
      </c>
      <c r="K331" s="39">
        <f t="shared" si="41"/>
        <v>1</v>
      </c>
      <c r="L331" s="39">
        <f t="shared" si="42"/>
        <v>-1</v>
      </c>
      <c r="M331" s="39">
        <f t="shared" si="43"/>
        <v>-1</v>
      </c>
      <c r="O331" s="65"/>
      <c r="P331" s="65"/>
      <c r="Q331" s="65"/>
      <c r="R331" s="68"/>
      <c r="S331" s="68"/>
      <c r="T331" s="68"/>
      <c r="U331" s="68"/>
      <c r="V331" s="68"/>
      <c r="W331" s="65"/>
      <c r="X331" s="65"/>
      <c r="Y331" s="65"/>
    </row>
    <row r="332" spans="2:25" s="17" customFormat="1" x14ac:dyDescent="0.2">
      <c r="B332" s="50" t="s">
        <v>43</v>
      </c>
      <c r="C332" s="17" t="s">
        <v>44</v>
      </c>
      <c r="D332" s="18">
        <v>9050000</v>
      </c>
      <c r="E332" s="18">
        <v>9078000</v>
      </c>
      <c r="F332" s="18">
        <v>139121.91999999998</v>
      </c>
      <c r="G332" s="18">
        <v>139121.91999999998</v>
      </c>
      <c r="H332" s="18">
        <v>1498214.29</v>
      </c>
      <c r="I332" s="18">
        <f t="shared" si="39"/>
        <v>1637336.21</v>
      </c>
      <c r="J332" s="18">
        <f t="shared" si="40"/>
        <v>7440663.79</v>
      </c>
      <c r="K332" s="39">
        <f t="shared" si="41"/>
        <v>0.81963690129984579</v>
      </c>
      <c r="L332" s="39">
        <f t="shared" si="42"/>
        <v>-0.98467482705441733</v>
      </c>
      <c r="M332" s="39">
        <f t="shared" si="43"/>
        <v>-0.81609792465300734</v>
      </c>
      <c r="O332" s="65"/>
      <c r="P332" s="65"/>
      <c r="Q332" s="65"/>
      <c r="R332" s="68"/>
      <c r="S332" s="68"/>
      <c r="T332" s="68"/>
      <c r="U332" s="68"/>
      <c r="V332" s="68"/>
      <c r="W332" s="65"/>
      <c r="X332" s="65"/>
      <c r="Y332" s="65"/>
    </row>
    <row r="333" spans="2:25" s="17" customFormat="1" x14ac:dyDescent="0.2">
      <c r="B333" s="50" t="s">
        <v>228</v>
      </c>
      <c r="C333" s="17" t="s">
        <v>229</v>
      </c>
      <c r="D333" s="18">
        <v>300000</v>
      </c>
      <c r="E333" s="18">
        <v>300000</v>
      </c>
      <c r="F333" s="18">
        <v>0</v>
      </c>
      <c r="G333" s="18">
        <v>0</v>
      </c>
      <c r="H333" s="18">
        <v>0</v>
      </c>
      <c r="I333" s="18">
        <f t="shared" si="39"/>
        <v>0</v>
      </c>
      <c r="J333" s="18">
        <f t="shared" si="40"/>
        <v>300000</v>
      </c>
      <c r="K333" s="39">
        <f t="shared" si="41"/>
        <v>1</v>
      </c>
      <c r="L333" s="39">
        <f t="shared" si="42"/>
        <v>-1</v>
      </c>
      <c r="M333" s="39">
        <f t="shared" si="43"/>
        <v>-1</v>
      </c>
      <c r="O333" s="65"/>
      <c r="P333" s="65"/>
      <c r="Q333" s="65"/>
      <c r="R333" s="68"/>
      <c r="S333" s="68"/>
      <c r="T333" s="68"/>
      <c r="U333" s="68"/>
      <c r="V333" s="68"/>
      <c r="W333" s="65"/>
      <c r="X333" s="65"/>
      <c r="Y333" s="65"/>
    </row>
    <row r="334" spans="2:25" s="17" customFormat="1" x14ac:dyDescent="0.2">
      <c r="B334" s="50" t="s">
        <v>302</v>
      </c>
      <c r="C334" s="17" t="s">
        <v>303</v>
      </c>
      <c r="D334" s="18">
        <v>300000</v>
      </c>
      <c r="E334" s="18">
        <v>300000</v>
      </c>
      <c r="F334" s="18">
        <v>0</v>
      </c>
      <c r="G334" s="18">
        <v>0</v>
      </c>
      <c r="H334" s="18">
        <v>0</v>
      </c>
      <c r="I334" s="18">
        <f t="shared" si="39"/>
        <v>0</v>
      </c>
      <c r="J334" s="18">
        <f t="shared" si="40"/>
        <v>300000</v>
      </c>
      <c r="K334" s="39">
        <f t="shared" si="41"/>
        <v>1</v>
      </c>
      <c r="L334" s="39">
        <f t="shared" si="42"/>
        <v>-1</v>
      </c>
      <c r="M334" s="39">
        <f t="shared" si="43"/>
        <v>-1</v>
      </c>
      <c r="O334" s="65"/>
      <c r="P334" s="65"/>
      <c r="Q334" s="65"/>
      <c r="R334" s="68"/>
      <c r="S334" s="68"/>
      <c r="T334" s="68"/>
      <c r="U334" s="68"/>
      <c r="V334" s="68"/>
      <c r="W334" s="65"/>
      <c r="X334" s="65"/>
      <c r="Y334" s="65"/>
    </row>
    <row r="335" spans="2:25" s="17" customFormat="1" x14ac:dyDescent="0.2">
      <c r="B335" s="50" t="s">
        <v>304</v>
      </c>
      <c r="C335" s="17" t="s">
        <v>305</v>
      </c>
      <c r="D335" s="18">
        <v>300000</v>
      </c>
      <c r="E335" s="18">
        <v>300000</v>
      </c>
      <c r="F335" s="18">
        <v>0</v>
      </c>
      <c r="G335" s="18">
        <v>0</v>
      </c>
      <c r="H335" s="18">
        <v>0</v>
      </c>
      <c r="I335" s="18">
        <f t="shared" si="39"/>
        <v>0</v>
      </c>
      <c r="J335" s="18">
        <f t="shared" si="40"/>
        <v>300000</v>
      </c>
      <c r="K335" s="39">
        <f t="shared" si="41"/>
        <v>1</v>
      </c>
      <c r="L335" s="39">
        <f t="shared" si="42"/>
        <v>-1</v>
      </c>
      <c r="M335" s="39">
        <f t="shared" si="43"/>
        <v>-1</v>
      </c>
      <c r="O335" s="65"/>
      <c r="P335" s="65"/>
      <c r="Q335" s="65"/>
      <c r="R335" s="68"/>
      <c r="S335" s="68"/>
      <c r="T335" s="68"/>
      <c r="U335" s="68"/>
      <c r="V335" s="68"/>
      <c r="W335" s="65"/>
      <c r="X335" s="65"/>
      <c r="Y335" s="65"/>
    </row>
    <row r="336" spans="2:25" s="17" customFormat="1" x14ac:dyDescent="0.2">
      <c r="B336" s="50" t="s">
        <v>306</v>
      </c>
      <c r="C336" s="17" t="s">
        <v>307</v>
      </c>
      <c r="D336" s="18">
        <v>300000</v>
      </c>
      <c r="E336" s="18">
        <v>300000</v>
      </c>
      <c r="F336" s="18">
        <v>0</v>
      </c>
      <c r="G336" s="18">
        <v>0</v>
      </c>
      <c r="H336" s="18">
        <v>0</v>
      </c>
      <c r="I336" s="18">
        <f t="shared" si="39"/>
        <v>0</v>
      </c>
      <c r="J336" s="18">
        <f t="shared" si="40"/>
        <v>300000</v>
      </c>
      <c r="K336" s="39">
        <f t="shared" si="41"/>
        <v>1</v>
      </c>
      <c r="L336" s="39">
        <f t="shared" si="42"/>
        <v>-1</v>
      </c>
      <c r="M336" s="39">
        <f t="shared" si="43"/>
        <v>-1</v>
      </c>
      <c r="O336" s="65"/>
      <c r="P336" s="65"/>
      <c r="Q336" s="65"/>
      <c r="R336" s="68"/>
      <c r="S336" s="68"/>
      <c r="T336" s="68"/>
      <c r="U336" s="68"/>
      <c r="V336" s="68"/>
      <c r="W336" s="65"/>
      <c r="X336" s="65"/>
      <c r="Y336" s="65"/>
    </row>
    <row r="337" spans="2:25" s="17" customFormat="1" x14ac:dyDescent="0.2">
      <c r="B337" s="50" t="s">
        <v>230</v>
      </c>
      <c r="C337" s="17" t="s">
        <v>231</v>
      </c>
      <c r="D337" s="18">
        <v>300000</v>
      </c>
      <c r="E337" s="18">
        <v>300000</v>
      </c>
      <c r="F337" s="18">
        <v>0</v>
      </c>
      <c r="G337" s="18">
        <v>0</v>
      </c>
      <c r="H337" s="18">
        <v>0</v>
      </c>
      <c r="I337" s="18">
        <f t="shared" si="39"/>
        <v>0</v>
      </c>
      <c r="J337" s="18">
        <f t="shared" si="40"/>
        <v>300000</v>
      </c>
      <c r="K337" s="39">
        <f t="shared" si="41"/>
        <v>1</v>
      </c>
      <c r="L337" s="39">
        <f t="shared" si="42"/>
        <v>-1</v>
      </c>
      <c r="M337" s="39">
        <f t="shared" si="43"/>
        <v>-1</v>
      </c>
      <c r="O337" s="65"/>
      <c r="P337" s="65"/>
      <c r="Q337" s="65"/>
      <c r="R337" s="68"/>
      <c r="S337" s="68"/>
      <c r="T337" s="68"/>
      <c r="U337" s="68"/>
      <c r="V337" s="68"/>
      <c r="W337" s="65"/>
      <c r="X337" s="65"/>
      <c r="Y337" s="65"/>
    </row>
    <row r="338" spans="2:25" s="17" customFormat="1" x14ac:dyDescent="0.2">
      <c r="B338" s="50" t="s">
        <v>308</v>
      </c>
      <c r="C338" s="17" t="s">
        <v>309</v>
      </c>
      <c r="D338" s="18">
        <v>300000</v>
      </c>
      <c r="E338" s="18">
        <v>300000</v>
      </c>
      <c r="F338" s="18">
        <v>0</v>
      </c>
      <c r="G338" s="18">
        <v>0</v>
      </c>
      <c r="H338" s="18">
        <v>0</v>
      </c>
      <c r="I338" s="18">
        <f t="shared" si="39"/>
        <v>0</v>
      </c>
      <c r="J338" s="18">
        <f t="shared" si="40"/>
        <v>300000</v>
      </c>
      <c r="K338" s="39">
        <f t="shared" si="41"/>
        <v>1</v>
      </c>
      <c r="L338" s="39">
        <f t="shared" si="42"/>
        <v>-1</v>
      </c>
      <c r="M338" s="39">
        <f t="shared" si="43"/>
        <v>-1</v>
      </c>
      <c r="O338" s="65"/>
      <c r="P338" s="65"/>
      <c r="Q338" s="65"/>
      <c r="R338" s="68"/>
      <c r="S338" s="68"/>
      <c r="T338" s="68"/>
      <c r="U338" s="68"/>
      <c r="V338" s="68"/>
      <c r="W338" s="65"/>
      <c r="X338" s="65"/>
      <c r="Y338" s="65"/>
    </row>
    <row r="339" spans="2:25" s="17" customFormat="1" x14ac:dyDescent="0.2">
      <c r="B339" s="50" t="s">
        <v>310</v>
      </c>
      <c r="C339" s="17" t="s">
        <v>311</v>
      </c>
      <c r="D339" s="18">
        <v>300000</v>
      </c>
      <c r="E339" s="18">
        <v>300000</v>
      </c>
      <c r="F339" s="18">
        <v>0</v>
      </c>
      <c r="G339" s="18">
        <v>0</v>
      </c>
      <c r="H339" s="18">
        <v>0</v>
      </c>
      <c r="I339" s="18">
        <f t="shared" si="39"/>
        <v>0</v>
      </c>
      <c r="J339" s="18">
        <f t="shared" si="40"/>
        <v>300000</v>
      </c>
      <c r="K339" s="39">
        <f t="shared" si="41"/>
        <v>1</v>
      </c>
      <c r="L339" s="39">
        <f t="shared" si="42"/>
        <v>-1</v>
      </c>
      <c r="M339" s="39">
        <f t="shared" si="43"/>
        <v>-1</v>
      </c>
      <c r="O339" s="65"/>
      <c r="P339" s="65"/>
      <c r="Q339" s="65"/>
      <c r="R339" s="68"/>
      <c r="S339" s="68"/>
      <c r="T339" s="68"/>
      <c r="U339" s="68"/>
      <c r="V339" s="68"/>
      <c r="W339" s="65"/>
      <c r="X339" s="65"/>
      <c r="Y339" s="65"/>
    </row>
    <row r="340" spans="2:25" s="17" customFormat="1" x14ac:dyDescent="0.2">
      <c r="B340" s="50" t="s">
        <v>461</v>
      </c>
      <c r="C340" s="17" t="s">
        <v>462</v>
      </c>
      <c r="D340" s="18">
        <v>2000000</v>
      </c>
      <c r="E340" s="18">
        <v>2000000</v>
      </c>
      <c r="F340" s="18">
        <v>0</v>
      </c>
      <c r="G340" s="18">
        <v>0</v>
      </c>
      <c r="H340" s="18">
        <v>0</v>
      </c>
      <c r="I340" s="18">
        <f t="shared" si="39"/>
        <v>0</v>
      </c>
      <c r="J340" s="18">
        <f t="shared" si="40"/>
        <v>2000000</v>
      </c>
      <c r="K340" s="39">
        <f t="shared" si="41"/>
        <v>1</v>
      </c>
      <c r="L340" s="39">
        <f t="shared" si="42"/>
        <v>-1</v>
      </c>
      <c r="M340" s="39">
        <f t="shared" si="43"/>
        <v>-1</v>
      </c>
      <c r="O340" s="65"/>
      <c r="P340" s="65"/>
      <c r="Q340" s="65"/>
      <c r="R340" s="68"/>
      <c r="S340" s="68"/>
      <c r="T340" s="68"/>
      <c r="U340" s="68"/>
      <c r="V340" s="68"/>
      <c r="W340" s="65"/>
      <c r="X340" s="65"/>
      <c r="Y340" s="65"/>
    </row>
    <row r="341" spans="2:25" s="17" customFormat="1" x14ac:dyDescent="0.2">
      <c r="B341" s="50" t="s">
        <v>463</v>
      </c>
      <c r="C341" s="17" t="s">
        <v>464</v>
      </c>
      <c r="D341" s="18">
        <v>22425000</v>
      </c>
      <c r="E341" s="18">
        <v>22425000</v>
      </c>
      <c r="F341" s="18">
        <v>0</v>
      </c>
      <c r="G341" s="18">
        <v>0</v>
      </c>
      <c r="H341" s="18">
        <v>0</v>
      </c>
      <c r="I341" s="18">
        <f t="shared" si="39"/>
        <v>0</v>
      </c>
      <c r="J341" s="18">
        <f t="shared" si="40"/>
        <v>22425000</v>
      </c>
      <c r="K341" s="39">
        <f t="shared" si="41"/>
        <v>1</v>
      </c>
      <c r="L341" s="39">
        <f t="shared" si="42"/>
        <v>-1</v>
      </c>
      <c r="M341" s="39">
        <f t="shared" si="43"/>
        <v>-1</v>
      </c>
      <c r="O341" s="65"/>
      <c r="P341" s="65"/>
      <c r="Q341" s="65"/>
      <c r="R341" s="68"/>
      <c r="S341" s="68"/>
      <c r="T341" s="68"/>
      <c r="U341" s="68"/>
      <c r="V341" s="68"/>
      <c r="W341" s="65"/>
      <c r="X341" s="65"/>
      <c r="Y341" s="65"/>
    </row>
    <row r="342" spans="2:25" s="17" customFormat="1" x14ac:dyDescent="0.2">
      <c r="B342" s="50" t="s">
        <v>372</v>
      </c>
      <c r="C342" s="17" t="s">
        <v>373</v>
      </c>
      <c r="D342" s="18">
        <v>3500000</v>
      </c>
      <c r="E342" s="18">
        <v>3500000</v>
      </c>
      <c r="F342" s="18">
        <v>0</v>
      </c>
      <c r="G342" s="18">
        <v>0</v>
      </c>
      <c r="H342" s="18">
        <v>48544.32</v>
      </c>
      <c r="I342" s="18">
        <f t="shared" si="39"/>
        <v>48544.32</v>
      </c>
      <c r="J342" s="18">
        <f t="shared" si="40"/>
        <v>3451455.68</v>
      </c>
      <c r="K342" s="39">
        <f t="shared" si="41"/>
        <v>0.98613019428571436</v>
      </c>
      <c r="L342" s="39">
        <f t="shared" si="42"/>
        <v>-1</v>
      </c>
      <c r="M342" s="39">
        <f t="shared" si="43"/>
        <v>-1</v>
      </c>
      <c r="O342" s="65"/>
      <c r="P342" s="65"/>
      <c r="Q342" s="65"/>
      <c r="R342" s="68"/>
      <c r="S342" s="68"/>
      <c r="T342" s="68"/>
      <c r="U342" s="68"/>
      <c r="V342" s="68"/>
      <c r="W342" s="65"/>
      <c r="X342" s="65"/>
      <c r="Y342" s="65"/>
    </row>
    <row r="343" spans="2:25" s="17" customFormat="1" x14ac:dyDescent="0.2">
      <c r="B343" s="50" t="s">
        <v>465</v>
      </c>
      <c r="C343" s="17" t="s">
        <v>466</v>
      </c>
      <c r="D343" s="18">
        <v>1250000</v>
      </c>
      <c r="E343" s="18">
        <v>1250000</v>
      </c>
      <c r="F343" s="18">
        <v>0</v>
      </c>
      <c r="G343" s="18">
        <v>0</v>
      </c>
      <c r="H343" s="18">
        <v>0</v>
      </c>
      <c r="I343" s="18">
        <f t="shared" si="39"/>
        <v>0</v>
      </c>
      <c r="J343" s="18">
        <f t="shared" si="40"/>
        <v>1250000</v>
      </c>
      <c r="K343" s="39">
        <f t="shared" si="41"/>
        <v>1</v>
      </c>
      <c r="L343" s="39">
        <f t="shared" si="42"/>
        <v>-1</v>
      </c>
      <c r="M343" s="39">
        <f t="shared" si="43"/>
        <v>-1</v>
      </c>
      <c r="O343" s="65"/>
      <c r="P343" s="65"/>
      <c r="Q343" s="65"/>
      <c r="R343" s="68"/>
      <c r="S343" s="68"/>
      <c r="T343" s="68"/>
      <c r="U343" s="68"/>
      <c r="V343" s="68"/>
      <c r="W343" s="65"/>
      <c r="X343" s="65"/>
      <c r="Y343" s="65"/>
    </row>
    <row r="344" spans="2:25" s="17" customFormat="1" x14ac:dyDescent="0.2">
      <c r="B344" s="50" t="s">
        <v>467</v>
      </c>
      <c r="C344" s="17" t="s">
        <v>468</v>
      </c>
      <c r="D344" s="18">
        <v>3500000</v>
      </c>
      <c r="E344" s="18">
        <v>3500000</v>
      </c>
      <c r="F344" s="18">
        <v>0</v>
      </c>
      <c r="G344" s="18">
        <v>0</v>
      </c>
      <c r="H344" s="18">
        <v>0</v>
      </c>
      <c r="I344" s="18">
        <f t="shared" si="39"/>
        <v>0</v>
      </c>
      <c r="J344" s="18">
        <f t="shared" si="40"/>
        <v>3500000</v>
      </c>
      <c r="K344" s="39">
        <f t="shared" si="41"/>
        <v>1</v>
      </c>
      <c r="L344" s="39">
        <f t="shared" si="42"/>
        <v>-1</v>
      </c>
      <c r="M344" s="39">
        <f t="shared" si="43"/>
        <v>-1</v>
      </c>
      <c r="O344" s="65"/>
      <c r="P344" s="65"/>
      <c r="Q344" s="65"/>
      <c r="R344" s="68"/>
      <c r="S344" s="68"/>
      <c r="T344" s="68"/>
      <c r="U344" s="68"/>
      <c r="V344" s="68"/>
      <c r="W344" s="65"/>
      <c r="X344" s="65"/>
      <c r="Y344" s="65"/>
    </row>
    <row r="345" spans="2:25" s="17" customFormat="1" x14ac:dyDescent="0.2">
      <c r="B345" s="50" t="s">
        <v>232</v>
      </c>
      <c r="C345" s="17" t="s">
        <v>233</v>
      </c>
      <c r="D345" s="18">
        <v>10000000</v>
      </c>
      <c r="E345" s="18">
        <v>10000000</v>
      </c>
      <c r="F345" s="18">
        <v>401716.65</v>
      </c>
      <c r="G345" s="18">
        <v>401716.65</v>
      </c>
      <c r="H345" s="18">
        <v>2098283.35</v>
      </c>
      <c r="I345" s="18">
        <f t="shared" si="39"/>
        <v>2500000</v>
      </c>
      <c r="J345" s="18">
        <f t="shared" si="40"/>
        <v>7500000</v>
      </c>
      <c r="K345" s="39">
        <f t="shared" si="41"/>
        <v>0.75</v>
      </c>
      <c r="L345" s="39">
        <f t="shared" si="42"/>
        <v>-0.95982833499999998</v>
      </c>
      <c r="M345" s="39">
        <f t="shared" si="43"/>
        <v>-0.51794001999999995</v>
      </c>
      <c r="O345" s="65"/>
      <c r="P345" s="65"/>
      <c r="Q345" s="65"/>
      <c r="R345" s="68"/>
      <c r="S345" s="68"/>
      <c r="T345" s="68"/>
      <c r="U345" s="68"/>
      <c r="V345" s="68"/>
      <c r="W345" s="65"/>
      <c r="X345" s="65"/>
      <c r="Y345" s="65"/>
    </row>
    <row r="346" spans="2:25" s="17" customFormat="1" x14ac:dyDescent="0.2">
      <c r="B346" s="50" t="s">
        <v>469</v>
      </c>
      <c r="C346" s="17" t="s">
        <v>470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f t="shared" si="39"/>
        <v>0</v>
      </c>
      <c r="J346" s="18">
        <f t="shared" si="40"/>
        <v>0</v>
      </c>
      <c r="K346" s="39" t="str">
        <f t="shared" si="41"/>
        <v>NA</v>
      </c>
      <c r="L346" s="39" t="str">
        <f t="shared" si="42"/>
        <v>NA</v>
      </c>
      <c r="M346" s="39" t="str">
        <f t="shared" si="43"/>
        <v>NA</v>
      </c>
      <c r="O346" s="65"/>
      <c r="P346" s="65"/>
      <c r="Q346" s="65"/>
      <c r="R346" s="68"/>
      <c r="S346" s="68"/>
      <c r="T346" s="68"/>
      <c r="U346" s="68"/>
      <c r="V346" s="68"/>
      <c r="W346" s="65"/>
      <c r="X346" s="65"/>
      <c r="Y346" s="65"/>
    </row>
    <row r="347" spans="2:25" s="17" customFormat="1" x14ac:dyDescent="0.2">
      <c r="B347" s="50" t="s">
        <v>471</v>
      </c>
      <c r="C347" s="17" t="s">
        <v>472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39"/>
        <v>0</v>
      </c>
      <c r="J347" s="18">
        <f t="shared" si="40"/>
        <v>0</v>
      </c>
      <c r="K347" s="39" t="str">
        <f t="shared" si="41"/>
        <v>NA</v>
      </c>
      <c r="L347" s="39" t="str">
        <f t="shared" si="42"/>
        <v>NA</v>
      </c>
      <c r="M347" s="39" t="str">
        <f t="shared" si="43"/>
        <v>NA</v>
      </c>
      <c r="O347" s="65"/>
      <c r="P347" s="65"/>
      <c r="Q347" s="65"/>
      <c r="R347" s="68"/>
      <c r="S347" s="68"/>
      <c r="T347" s="68"/>
      <c r="U347" s="68"/>
      <c r="V347" s="68"/>
      <c r="W347" s="65"/>
      <c r="X347" s="65"/>
      <c r="Y347" s="65"/>
    </row>
    <row r="348" spans="2:25" s="17" customFormat="1" x14ac:dyDescent="0.2">
      <c r="B348" s="50" t="s">
        <v>473</v>
      </c>
      <c r="C348" s="17" t="s">
        <v>474</v>
      </c>
      <c r="D348" s="18">
        <v>500000</v>
      </c>
      <c r="E348" s="18">
        <v>500000</v>
      </c>
      <c r="F348" s="18">
        <v>0</v>
      </c>
      <c r="G348" s="18">
        <v>0</v>
      </c>
      <c r="H348" s="18">
        <v>0</v>
      </c>
      <c r="I348" s="18">
        <f t="shared" si="39"/>
        <v>0</v>
      </c>
      <c r="J348" s="18">
        <f t="shared" si="40"/>
        <v>500000</v>
      </c>
      <c r="K348" s="39">
        <f t="shared" si="41"/>
        <v>1</v>
      </c>
      <c r="L348" s="39">
        <f t="shared" si="42"/>
        <v>-1</v>
      </c>
      <c r="M348" s="39">
        <f t="shared" si="43"/>
        <v>-1</v>
      </c>
      <c r="O348" s="65"/>
      <c r="P348" s="65"/>
      <c r="Q348" s="65"/>
      <c r="R348" s="68"/>
      <c r="S348" s="68"/>
      <c r="T348" s="68"/>
      <c r="U348" s="68"/>
      <c r="V348" s="68"/>
      <c r="W348" s="65"/>
      <c r="X348" s="65"/>
      <c r="Y348" s="65"/>
    </row>
    <row r="349" spans="2:25" s="17" customFormat="1" x14ac:dyDescent="0.2">
      <c r="B349" s="50" t="s">
        <v>415</v>
      </c>
      <c r="C349" s="17" t="s">
        <v>416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39"/>
        <v>0</v>
      </c>
      <c r="J349" s="18">
        <f t="shared" si="40"/>
        <v>0</v>
      </c>
      <c r="K349" s="39" t="str">
        <f t="shared" si="41"/>
        <v>NA</v>
      </c>
      <c r="L349" s="39" t="str">
        <f t="shared" si="42"/>
        <v>NA</v>
      </c>
      <c r="M349" s="39" t="str">
        <f t="shared" si="43"/>
        <v>NA</v>
      </c>
      <c r="O349" s="65"/>
      <c r="P349" s="65"/>
      <c r="Q349" s="65"/>
      <c r="R349" s="68"/>
      <c r="S349" s="68"/>
      <c r="T349" s="68"/>
      <c r="U349" s="68"/>
      <c r="V349" s="68"/>
      <c r="W349" s="65"/>
      <c r="X349" s="65"/>
      <c r="Y349" s="65"/>
    </row>
    <row r="350" spans="2:25" s="17" customFormat="1" x14ac:dyDescent="0.2">
      <c r="B350" s="50" t="s">
        <v>93</v>
      </c>
      <c r="C350" s="17" t="s">
        <v>94</v>
      </c>
      <c r="D350" s="18">
        <v>185300</v>
      </c>
      <c r="E350" s="18">
        <v>185300</v>
      </c>
      <c r="F350" s="18">
        <v>0</v>
      </c>
      <c r="G350" s="18">
        <v>0</v>
      </c>
      <c r="H350" s="18">
        <v>0</v>
      </c>
      <c r="I350" s="18">
        <f t="shared" si="39"/>
        <v>0</v>
      </c>
      <c r="J350" s="18">
        <f t="shared" si="40"/>
        <v>185300</v>
      </c>
      <c r="K350" s="39">
        <f t="shared" si="41"/>
        <v>1</v>
      </c>
      <c r="L350" s="39">
        <f t="shared" si="42"/>
        <v>-1</v>
      </c>
      <c r="M350" s="39">
        <f t="shared" si="43"/>
        <v>-1</v>
      </c>
      <c r="O350" s="65"/>
      <c r="P350" s="65"/>
      <c r="Q350" s="65"/>
      <c r="R350" s="68"/>
      <c r="S350" s="68"/>
      <c r="T350" s="68"/>
      <c r="U350" s="68"/>
      <c r="V350" s="68"/>
      <c r="W350" s="65"/>
      <c r="X350" s="65"/>
      <c r="Y350" s="65"/>
    </row>
    <row r="351" spans="2:25" s="17" customFormat="1" x14ac:dyDescent="0.2">
      <c r="B351" s="50" t="s">
        <v>267</v>
      </c>
      <c r="C351" s="17" t="s">
        <v>268</v>
      </c>
      <c r="D351" s="18">
        <v>2225000</v>
      </c>
      <c r="E351" s="18">
        <v>2225000</v>
      </c>
      <c r="F351" s="18">
        <v>34980.53</v>
      </c>
      <c r="G351" s="18">
        <v>34980.53</v>
      </c>
      <c r="H351" s="18">
        <v>258441.35</v>
      </c>
      <c r="I351" s="18">
        <f t="shared" si="39"/>
        <v>293421.88</v>
      </c>
      <c r="J351" s="18">
        <f t="shared" si="40"/>
        <v>1931578.12</v>
      </c>
      <c r="K351" s="39">
        <f t="shared" si="41"/>
        <v>0.86812499775280905</v>
      </c>
      <c r="L351" s="39">
        <f t="shared" si="42"/>
        <v>-0.98427841348314615</v>
      </c>
      <c r="M351" s="39">
        <f t="shared" si="43"/>
        <v>-0.81134096179775284</v>
      </c>
      <c r="O351" s="65"/>
      <c r="P351" s="65"/>
      <c r="Q351" s="65"/>
      <c r="R351" s="68"/>
      <c r="S351" s="68"/>
      <c r="T351" s="68"/>
      <c r="U351" s="68"/>
      <c r="V351" s="68"/>
      <c r="W351" s="65"/>
      <c r="X351" s="65"/>
      <c r="Y351" s="65"/>
    </row>
    <row r="352" spans="2:25" s="17" customFormat="1" x14ac:dyDescent="0.2">
      <c r="B352" s="50" t="s">
        <v>427</v>
      </c>
      <c r="C352" s="17" t="s">
        <v>428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f t="shared" si="39"/>
        <v>0</v>
      </c>
      <c r="J352" s="18">
        <f t="shared" si="40"/>
        <v>0</v>
      </c>
      <c r="K352" s="39" t="str">
        <f t="shared" si="41"/>
        <v>NA</v>
      </c>
      <c r="L352" s="39" t="str">
        <f t="shared" si="42"/>
        <v>NA</v>
      </c>
      <c r="M352" s="39" t="str">
        <f t="shared" si="43"/>
        <v>NA</v>
      </c>
      <c r="O352" s="65"/>
      <c r="P352" s="65"/>
      <c r="Q352" s="65"/>
      <c r="R352" s="68"/>
      <c r="S352" s="68"/>
      <c r="T352" s="68"/>
      <c r="U352" s="68"/>
      <c r="V352" s="68"/>
      <c r="W352" s="65"/>
      <c r="X352" s="65"/>
      <c r="Y352" s="65"/>
    </row>
    <row r="353" spans="2:25" s="17" customFormat="1" x14ac:dyDescent="0.2">
      <c r="B353" s="50" t="s">
        <v>413</v>
      </c>
      <c r="C353" s="17" t="s">
        <v>414</v>
      </c>
      <c r="D353" s="18">
        <v>1593260</v>
      </c>
      <c r="E353" s="18">
        <v>1593260</v>
      </c>
      <c r="F353" s="18">
        <v>15840</v>
      </c>
      <c r="G353" s="18">
        <v>15840</v>
      </c>
      <c r="H353" s="18">
        <v>36705</v>
      </c>
      <c r="I353" s="18">
        <f t="shared" si="39"/>
        <v>52545</v>
      </c>
      <c r="J353" s="18">
        <f t="shared" si="40"/>
        <v>1540715</v>
      </c>
      <c r="K353" s="39">
        <f t="shared" si="41"/>
        <v>0.96702044863989556</v>
      </c>
      <c r="L353" s="39">
        <f t="shared" si="42"/>
        <v>-0.99005811982978298</v>
      </c>
      <c r="M353" s="39">
        <f t="shared" si="43"/>
        <v>-0.88069743795739552</v>
      </c>
      <c r="O353" s="65"/>
      <c r="P353" s="65"/>
      <c r="Q353" s="65"/>
      <c r="R353" s="68"/>
      <c r="S353" s="68"/>
      <c r="T353" s="68"/>
      <c r="U353" s="68"/>
      <c r="V353" s="68"/>
      <c r="W353" s="65"/>
      <c r="X353" s="65"/>
      <c r="Y353" s="65"/>
    </row>
    <row r="354" spans="2:25" s="17" customFormat="1" x14ac:dyDescent="0.2">
      <c r="B354" s="50" t="s">
        <v>284</v>
      </c>
      <c r="C354" s="17" t="s">
        <v>285</v>
      </c>
      <c r="D354" s="18">
        <v>2887691.65</v>
      </c>
      <c r="E354" s="18">
        <v>2887691.65</v>
      </c>
      <c r="F354" s="18">
        <v>0</v>
      </c>
      <c r="G354" s="18">
        <v>0</v>
      </c>
      <c r="H354" s="18">
        <v>2203104.08</v>
      </c>
      <c r="I354" s="18">
        <f t="shared" si="39"/>
        <v>2203104.08</v>
      </c>
      <c r="J354" s="18">
        <f t="shared" si="40"/>
        <v>684587.56999999983</v>
      </c>
      <c r="K354" s="39">
        <f t="shared" si="41"/>
        <v>0.23707086939147393</v>
      </c>
      <c r="L354" s="39">
        <f t="shared" si="42"/>
        <v>-1</v>
      </c>
      <c r="M354" s="39">
        <f t="shared" si="43"/>
        <v>-1</v>
      </c>
      <c r="O354" s="65"/>
      <c r="P354" s="65"/>
      <c r="Q354" s="65"/>
      <c r="R354" s="68"/>
      <c r="S354" s="68"/>
      <c r="T354" s="68"/>
      <c r="U354" s="68"/>
      <c r="V354" s="68"/>
      <c r="W354" s="65"/>
      <c r="X354" s="65"/>
      <c r="Y354" s="65"/>
    </row>
    <row r="355" spans="2:25" s="17" customFormat="1" x14ac:dyDescent="0.2">
      <c r="B355" s="50" t="s">
        <v>45</v>
      </c>
      <c r="C355" s="17" t="s">
        <v>46</v>
      </c>
      <c r="D355" s="18">
        <v>37800</v>
      </c>
      <c r="E355" s="18">
        <v>39800</v>
      </c>
      <c r="F355" s="18">
        <v>236.25</v>
      </c>
      <c r="G355" s="18">
        <v>236.25</v>
      </c>
      <c r="H355" s="18">
        <v>3663.75</v>
      </c>
      <c r="I355" s="18">
        <f t="shared" si="39"/>
        <v>3900</v>
      </c>
      <c r="J355" s="18">
        <f t="shared" si="40"/>
        <v>35900</v>
      </c>
      <c r="K355" s="39">
        <f t="shared" si="41"/>
        <v>0.90201005025125625</v>
      </c>
      <c r="L355" s="39">
        <f t="shared" si="42"/>
        <v>-0.99406407035175881</v>
      </c>
      <c r="M355" s="39">
        <f t="shared" si="43"/>
        <v>-0.92876884422110551</v>
      </c>
      <c r="O355" s="65"/>
      <c r="P355" s="65"/>
      <c r="Q355" s="65"/>
      <c r="R355" s="68"/>
      <c r="S355" s="68"/>
      <c r="T355" s="68"/>
      <c r="U355" s="68"/>
      <c r="V355" s="68"/>
      <c r="W355" s="65"/>
      <c r="X355" s="65"/>
      <c r="Y355" s="65"/>
    </row>
    <row r="356" spans="2:25" s="17" customFormat="1" x14ac:dyDescent="0.2">
      <c r="B356" s="50" t="s">
        <v>49</v>
      </c>
      <c r="C356" s="17" t="s">
        <v>50</v>
      </c>
      <c r="D356" s="18">
        <v>400000</v>
      </c>
      <c r="E356" s="18">
        <v>400000</v>
      </c>
      <c r="F356" s="18">
        <v>1406.53</v>
      </c>
      <c r="G356" s="18">
        <v>1406.53</v>
      </c>
      <c r="H356" s="18">
        <v>0</v>
      </c>
      <c r="I356" s="18">
        <f t="shared" si="39"/>
        <v>1406.53</v>
      </c>
      <c r="J356" s="18">
        <f t="shared" si="40"/>
        <v>398593.47</v>
      </c>
      <c r="K356" s="39">
        <f t="shared" si="41"/>
        <v>0.9964836749999999</v>
      </c>
      <c r="L356" s="39">
        <f t="shared" si="42"/>
        <v>-0.9964836749999999</v>
      </c>
      <c r="M356" s="39">
        <f t="shared" si="43"/>
        <v>-0.95780410000000005</v>
      </c>
      <c r="O356" s="65"/>
      <c r="P356" s="65"/>
      <c r="Q356" s="65"/>
      <c r="R356" s="68"/>
      <c r="S356" s="68"/>
      <c r="T356" s="68"/>
      <c r="U356" s="68"/>
      <c r="V356" s="68"/>
      <c r="W356" s="65"/>
      <c r="X356" s="65"/>
      <c r="Y356" s="65"/>
    </row>
    <row r="357" spans="2:25" s="17" customFormat="1" x14ac:dyDescent="0.2">
      <c r="B357" s="50" t="s">
        <v>269</v>
      </c>
      <c r="C357" s="17" t="s">
        <v>270</v>
      </c>
      <c r="D357" s="18">
        <v>0</v>
      </c>
      <c r="E357" s="18">
        <v>0</v>
      </c>
      <c r="F357" s="18">
        <v>0</v>
      </c>
      <c r="G357" s="18">
        <v>0</v>
      </c>
      <c r="H357" s="18">
        <v>0</v>
      </c>
      <c r="I357" s="18">
        <f t="shared" si="39"/>
        <v>0</v>
      </c>
      <c r="J357" s="18">
        <f t="shared" si="40"/>
        <v>0</v>
      </c>
      <c r="K357" s="39" t="str">
        <f t="shared" si="41"/>
        <v>NA</v>
      </c>
      <c r="L357" s="39" t="str">
        <f t="shared" si="42"/>
        <v>NA</v>
      </c>
      <c r="M357" s="39" t="str">
        <f t="shared" si="43"/>
        <v>NA</v>
      </c>
      <c r="O357" s="65"/>
      <c r="P357" s="65"/>
      <c r="Q357" s="65"/>
      <c r="R357" s="68"/>
      <c r="S357" s="68"/>
      <c r="T357" s="68"/>
      <c r="U357" s="68"/>
      <c r="V357" s="68"/>
      <c r="W357" s="65"/>
      <c r="X357" s="65"/>
      <c r="Y357" s="65"/>
    </row>
    <row r="358" spans="2:25" s="17" customFormat="1" x14ac:dyDescent="0.2">
      <c r="B358" s="50" t="s">
        <v>51</v>
      </c>
      <c r="C358" s="17" t="s">
        <v>52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39"/>
        <v>0</v>
      </c>
      <c r="J358" s="18">
        <f t="shared" si="40"/>
        <v>0</v>
      </c>
      <c r="K358" s="39" t="str">
        <f t="shared" si="41"/>
        <v>NA</v>
      </c>
      <c r="L358" s="39" t="str">
        <f t="shared" si="42"/>
        <v>NA</v>
      </c>
      <c r="M358" s="39" t="str">
        <f t="shared" si="43"/>
        <v>NA</v>
      </c>
      <c r="O358" s="65"/>
      <c r="P358" s="65"/>
      <c r="Q358" s="65"/>
      <c r="R358" s="68"/>
      <c r="S358" s="68"/>
      <c r="T358" s="68"/>
      <c r="U358" s="68"/>
      <c r="V358" s="68"/>
      <c r="W358" s="65"/>
      <c r="X358" s="65"/>
      <c r="Y358" s="65"/>
    </row>
    <row r="359" spans="2:25" s="17" customFormat="1" x14ac:dyDescent="0.2">
      <c r="B359" s="50" t="s">
        <v>53</v>
      </c>
      <c r="C359" s="17" t="s">
        <v>54</v>
      </c>
      <c r="D359" s="18">
        <v>3665192.8200000003</v>
      </c>
      <c r="E359" s="18">
        <v>3665192.8200000003</v>
      </c>
      <c r="F359" s="18">
        <v>25040.06</v>
      </c>
      <c r="G359" s="18">
        <v>25040.06</v>
      </c>
      <c r="H359" s="18">
        <v>93620.89</v>
      </c>
      <c r="I359" s="18">
        <f t="shared" si="39"/>
        <v>118660.95</v>
      </c>
      <c r="J359" s="18">
        <f t="shared" si="40"/>
        <v>3546531.87</v>
      </c>
      <c r="K359" s="39">
        <f t="shared" si="41"/>
        <v>0.96762490929467659</v>
      </c>
      <c r="L359" s="39">
        <f t="shared" si="42"/>
        <v>-0.99316814660790476</v>
      </c>
      <c r="M359" s="39">
        <f t="shared" si="43"/>
        <v>-0.91801775929485752</v>
      </c>
      <c r="O359" s="65"/>
      <c r="P359" s="65"/>
      <c r="Q359" s="65"/>
      <c r="R359" s="68"/>
      <c r="S359" s="68"/>
      <c r="T359" s="68"/>
      <c r="U359" s="68"/>
      <c r="V359" s="68"/>
      <c r="W359" s="65"/>
      <c r="X359" s="65"/>
      <c r="Y359" s="65"/>
    </row>
    <row r="360" spans="2:25" s="17" customFormat="1" x14ac:dyDescent="0.2">
      <c r="B360" s="50" t="s">
        <v>55</v>
      </c>
      <c r="C360" s="17" t="s">
        <v>56</v>
      </c>
      <c r="D360" s="18">
        <v>53000</v>
      </c>
      <c r="E360" s="18">
        <v>53000</v>
      </c>
      <c r="F360" s="18">
        <v>0</v>
      </c>
      <c r="G360" s="18">
        <v>0</v>
      </c>
      <c r="H360" s="18">
        <v>252.2</v>
      </c>
      <c r="I360" s="18">
        <f t="shared" si="39"/>
        <v>252.2</v>
      </c>
      <c r="J360" s="18">
        <f t="shared" si="40"/>
        <v>52747.8</v>
      </c>
      <c r="K360" s="39">
        <f t="shared" si="41"/>
        <v>0.99524150943396228</v>
      </c>
      <c r="L360" s="39">
        <f t="shared" si="42"/>
        <v>-1</v>
      </c>
      <c r="M360" s="39">
        <f t="shared" si="43"/>
        <v>-1</v>
      </c>
      <c r="O360" s="65"/>
      <c r="P360" s="65"/>
      <c r="Q360" s="65"/>
      <c r="R360" s="68"/>
      <c r="S360" s="68"/>
      <c r="T360" s="68"/>
      <c r="U360" s="68"/>
      <c r="V360" s="68"/>
      <c r="W360" s="65"/>
      <c r="X360" s="65"/>
      <c r="Y360" s="65"/>
    </row>
    <row r="361" spans="2:25" s="17" customFormat="1" x14ac:dyDescent="0.2">
      <c r="B361" s="50" t="s">
        <v>57</v>
      </c>
      <c r="C361" s="17" t="s">
        <v>58</v>
      </c>
      <c r="D361" s="18">
        <v>45300</v>
      </c>
      <c r="E361" s="18">
        <v>45300</v>
      </c>
      <c r="F361" s="18">
        <v>0</v>
      </c>
      <c r="G361" s="18">
        <v>0</v>
      </c>
      <c r="H361" s="18">
        <v>0</v>
      </c>
      <c r="I361" s="18">
        <f t="shared" si="39"/>
        <v>0</v>
      </c>
      <c r="J361" s="18">
        <f t="shared" si="40"/>
        <v>45300</v>
      </c>
      <c r="K361" s="39">
        <f t="shared" si="41"/>
        <v>1</v>
      </c>
      <c r="L361" s="39">
        <f t="shared" si="42"/>
        <v>-1</v>
      </c>
      <c r="M361" s="39">
        <f t="shared" si="43"/>
        <v>-1</v>
      </c>
      <c r="O361" s="65"/>
      <c r="P361" s="65"/>
      <c r="Q361" s="65"/>
      <c r="R361" s="68"/>
      <c r="S361" s="68"/>
      <c r="T361" s="68"/>
      <c r="U361" s="68"/>
      <c r="V361" s="68"/>
      <c r="W361" s="65"/>
      <c r="X361" s="65"/>
      <c r="Y361" s="65"/>
    </row>
    <row r="362" spans="2:25" s="17" customFormat="1" x14ac:dyDescent="0.2">
      <c r="B362" s="50" t="s">
        <v>59</v>
      </c>
      <c r="C362" s="17" t="s">
        <v>60</v>
      </c>
      <c r="D362" s="18">
        <v>1690192.81</v>
      </c>
      <c r="E362" s="18">
        <v>3690192.81</v>
      </c>
      <c r="F362" s="18">
        <v>51080.279999999992</v>
      </c>
      <c r="G362" s="18">
        <v>51080.279999999992</v>
      </c>
      <c r="H362" s="18">
        <v>417210.37000000005</v>
      </c>
      <c r="I362" s="18">
        <f t="shared" si="39"/>
        <v>468290.65</v>
      </c>
      <c r="J362" s="18">
        <f t="shared" si="40"/>
        <v>3221902.16</v>
      </c>
      <c r="K362" s="39">
        <f t="shared" si="41"/>
        <v>0.87309859562595593</v>
      </c>
      <c r="L362" s="39">
        <f t="shared" si="42"/>
        <v>-0.9861578289726276</v>
      </c>
      <c r="M362" s="39">
        <f t="shared" si="43"/>
        <v>-0.83389394767153102</v>
      </c>
      <c r="O362" s="65"/>
      <c r="P362" s="65"/>
      <c r="Q362" s="65"/>
      <c r="R362" s="68"/>
      <c r="S362" s="68"/>
      <c r="T362" s="68"/>
      <c r="U362" s="68"/>
      <c r="V362" s="68"/>
      <c r="W362" s="65"/>
      <c r="X362" s="65"/>
      <c r="Y362" s="65"/>
    </row>
    <row r="363" spans="2:25" s="17" customFormat="1" x14ac:dyDescent="0.2">
      <c r="B363" s="50" t="s">
        <v>61</v>
      </c>
      <c r="C363" s="17" t="s">
        <v>62</v>
      </c>
      <c r="D363" s="18">
        <v>45000</v>
      </c>
      <c r="E363" s="18">
        <v>45000</v>
      </c>
      <c r="F363" s="18">
        <v>0</v>
      </c>
      <c r="G363" s="18">
        <v>0</v>
      </c>
      <c r="H363" s="18">
        <v>2548</v>
      </c>
      <c r="I363" s="18">
        <f t="shared" si="39"/>
        <v>2548</v>
      </c>
      <c r="J363" s="18">
        <f t="shared" si="40"/>
        <v>42452</v>
      </c>
      <c r="K363" s="39">
        <f t="shared" si="41"/>
        <v>0.94337777777777776</v>
      </c>
      <c r="L363" s="39">
        <f t="shared" si="42"/>
        <v>-1</v>
      </c>
      <c r="M363" s="39">
        <f t="shared" si="43"/>
        <v>-1</v>
      </c>
      <c r="O363" s="65"/>
      <c r="P363" s="65"/>
      <c r="Q363" s="65"/>
      <c r="R363" s="68"/>
      <c r="S363" s="68"/>
      <c r="T363" s="68"/>
      <c r="U363" s="68"/>
      <c r="V363" s="68"/>
      <c r="W363" s="65"/>
      <c r="X363" s="65"/>
      <c r="Y363" s="65"/>
    </row>
    <row r="364" spans="2:25" s="17" customFormat="1" x14ac:dyDescent="0.2">
      <c r="B364" s="50" t="s">
        <v>119</v>
      </c>
      <c r="C364" s="17" t="s">
        <v>120</v>
      </c>
      <c r="D364" s="18">
        <v>11805467</v>
      </c>
      <c r="E364" s="18">
        <v>11805467</v>
      </c>
      <c r="F364" s="18">
        <v>1735925.6</v>
      </c>
      <c r="G364" s="18">
        <v>1735925.6</v>
      </c>
      <c r="H364" s="18">
        <v>9429074.4000000004</v>
      </c>
      <c r="I364" s="18">
        <f t="shared" si="39"/>
        <v>11165000</v>
      </c>
      <c r="J364" s="18">
        <f t="shared" si="40"/>
        <v>640467</v>
      </c>
      <c r="K364" s="39">
        <f t="shared" si="41"/>
        <v>5.4251729304736526E-2</v>
      </c>
      <c r="L364" s="39">
        <f t="shared" si="42"/>
        <v>-0.85295578734835309</v>
      </c>
      <c r="M364" s="39">
        <f t="shared" si="43"/>
        <v>0.76453055181976304</v>
      </c>
      <c r="O364" s="65"/>
      <c r="P364" s="65"/>
      <c r="Q364" s="65"/>
      <c r="R364" s="68"/>
      <c r="S364" s="68"/>
      <c r="T364" s="68"/>
      <c r="U364" s="68"/>
      <c r="V364" s="68"/>
      <c r="W364" s="65"/>
      <c r="X364" s="65"/>
      <c r="Y364" s="65"/>
    </row>
    <row r="365" spans="2:25" s="17" customFormat="1" x14ac:dyDescent="0.2">
      <c r="B365" s="50" t="s">
        <v>374</v>
      </c>
      <c r="C365" s="17" t="s">
        <v>375</v>
      </c>
      <c r="D365" s="18">
        <v>2500000</v>
      </c>
      <c r="E365" s="18">
        <v>2500000</v>
      </c>
      <c r="F365" s="18">
        <v>113431.61</v>
      </c>
      <c r="G365" s="18">
        <v>113431.61</v>
      </c>
      <c r="H365" s="18">
        <v>1886568.39</v>
      </c>
      <c r="I365" s="18">
        <f t="shared" si="39"/>
        <v>2000000</v>
      </c>
      <c r="J365" s="18">
        <f t="shared" si="40"/>
        <v>500000</v>
      </c>
      <c r="K365" s="39">
        <f t="shared" si="41"/>
        <v>0.2</v>
      </c>
      <c r="L365" s="39">
        <f t="shared" si="42"/>
        <v>-0.95462735600000004</v>
      </c>
      <c r="M365" s="39">
        <f t="shared" si="43"/>
        <v>-0.45552827200000001</v>
      </c>
      <c r="O365" s="65"/>
      <c r="P365" s="65"/>
      <c r="Q365" s="65"/>
      <c r="R365" s="68"/>
      <c r="S365" s="68"/>
      <c r="T365" s="68"/>
      <c r="U365" s="68"/>
      <c r="V365" s="68"/>
      <c r="W365" s="65"/>
      <c r="X365" s="65"/>
      <c r="Y365" s="65"/>
    </row>
    <row r="366" spans="2:25" s="17" customFormat="1" x14ac:dyDescent="0.2">
      <c r="B366" s="50" t="s">
        <v>475</v>
      </c>
      <c r="C366" s="17" t="s">
        <v>476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39"/>
        <v>0</v>
      </c>
      <c r="J366" s="18">
        <f t="shared" si="40"/>
        <v>0</v>
      </c>
      <c r="K366" s="39" t="str">
        <f t="shared" si="41"/>
        <v>NA</v>
      </c>
      <c r="L366" s="39" t="str">
        <f t="shared" si="42"/>
        <v>NA</v>
      </c>
      <c r="M366" s="39" t="str">
        <f t="shared" si="43"/>
        <v>NA</v>
      </c>
      <c r="O366" s="65"/>
      <c r="P366" s="65"/>
      <c r="Q366" s="65"/>
      <c r="R366" s="68"/>
      <c r="S366" s="68"/>
      <c r="T366" s="68"/>
      <c r="U366" s="68"/>
      <c r="V366" s="68"/>
      <c r="W366" s="65"/>
      <c r="X366" s="65"/>
      <c r="Y366" s="65"/>
    </row>
    <row r="367" spans="2:25" s="17" customFormat="1" x14ac:dyDescent="0.2">
      <c r="B367" s="50" t="s">
        <v>65</v>
      </c>
      <c r="C367" s="17" t="s">
        <v>66</v>
      </c>
      <c r="D367" s="18">
        <v>2000</v>
      </c>
      <c r="E367" s="18">
        <v>2000</v>
      </c>
      <c r="F367" s="18">
        <v>0</v>
      </c>
      <c r="G367" s="18">
        <v>0</v>
      </c>
      <c r="H367" s="18">
        <v>0</v>
      </c>
      <c r="I367" s="18">
        <f t="shared" si="39"/>
        <v>0</v>
      </c>
      <c r="J367" s="18">
        <f t="shared" si="40"/>
        <v>2000</v>
      </c>
      <c r="K367" s="39">
        <f t="shared" si="41"/>
        <v>1</v>
      </c>
      <c r="L367" s="39">
        <f t="shared" si="42"/>
        <v>-1</v>
      </c>
      <c r="M367" s="39">
        <f t="shared" si="43"/>
        <v>-1</v>
      </c>
      <c r="O367" s="65"/>
      <c r="P367" s="65"/>
      <c r="Q367" s="65"/>
      <c r="R367" s="68"/>
      <c r="S367" s="68"/>
      <c r="T367" s="68"/>
      <c r="U367" s="68"/>
      <c r="V367" s="68"/>
      <c r="W367" s="65"/>
      <c r="X367" s="65"/>
      <c r="Y367" s="65"/>
    </row>
    <row r="368" spans="2:25" s="17" customFormat="1" x14ac:dyDescent="0.2">
      <c r="B368" s="50" t="s">
        <v>425</v>
      </c>
      <c r="C368" s="17" t="s">
        <v>426</v>
      </c>
      <c r="D368" s="18">
        <v>750000</v>
      </c>
      <c r="E368" s="18">
        <v>750000</v>
      </c>
      <c r="F368" s="18">
        <v>0</v>
      </c>
      <c r="G368" s="18">
        <v>0</v>
      </c>
      <c r="H368" s="18">
        <v>0</v>
      </c>
      <c r="I368" s="18">
        <f t="shared" si="39"/>
        <v>0</v>
      </c>
      <c r="J368" s="18">
        <f t="shared" si="40"/>
        <v>750000</v>
      </c>
      <c r="K368" s="39">
        <f t="shared" si="41"/>
        <v>1</v>
      </c>
      <c r="L368" s="39">
        <f t="shared" si="42"/>
        <v>-1</v>
      </c>
      <c r="M368" s="39">
        <f t="shared" si="43"/>
        <v>-1</v>
      </c>
      <c r="O368" s="65"/>
      <c r="P368" s="65"/>
      <c r="Q368" s="65"/>
      <c r="R368" s="68"/>
      <c r="S368" s="68"/>
      <c r="T368" s="68"/>
      <c r="U368" s="68"/>
      <c r="V368" s="68"/>
      <c r="W368" s="65"/>
      <c r="X368" s="65"/>
      <c r="Y368" s="65"/>
    </row>
    <row r="369" spans="1:25" s="17" customFormat="1" x14ac:dyDescent="0.2">
      <c r="B369" s="50" t="s">
        <v>186</v>
      </c>
      <c r="C369" s="17" t="s">
        <v>187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f t="shared" si="39"/>
        <v>0</v>
      </c>
      <c r="J369" s="18">
        <f t="shared" si="40"/>
        <v>0</v>
      </c>
      <c r="K369" s="39" t="str">
        <f t="shared" si="41"/>
        <v>NA</v>
      </c>
      <c r="L369" s="39" t="str">
        <f t="shared" si="42"/>
        <v>NA</v>
      </c>
      <c r="M369" s="39" t="str">
        <f t="shared" si="43"/>
        <v>NA</v>
      </c>
      <c r="O369" s="65"/>
      <c r="P369" s="65"/>
      <c r="Q369" s="65"/>
      <c r="R369" s="68"/>
      <c r="S369" s="68"/>
      <c r="T369" s="68"/>
      <c r="U369" s="68"/>
      <c r="V369" s="68"/>
      <c r="W369" s="65"/>
      <c r="X369" s="65"/>
      <c r="Y369" s="65"/>
    </row>
    <row r="370" spans="1:25" s="17" customFormat="1" x14ac:dyDescent="0.2">
      <c r="B370" s="50" t="s">
        <v>67</v>
      </c>
      <c r="C370" s="17" t="s">
        <v>68</v>
      </c>
      <c r="D370" s="18">
        <v>6220000</v>
      </c>
      <c r="E370" s="18">
        <v>4220000</v>
      </c>
      <c r="F370" s="18">
        <v>4316.21</v>
      </c>
      <c r="G370" s="18">
        <v>4316.21</v>
      </c>
      <c r="H370" s="18">
        <v>256687.62</v>
      </c>
      <c r="I370" s="18">
        <f t="shared" si="39"/>
        <v>261003.83</v>
      </c>
      <c r="J370" s="18">
        <f t="shared" si="40"/>
        <v>3958996.17</v>
      </c>
      <c r="K370" s="39">
        <f t="shared" si="41"/>
        <v>0.93815075118483415</v>
      </c>
      <c r="L370" s="39">
        <f t="shared" si="42"/>
        <v>-0.99897720142180091</v>
      </c>
      <c r="M370" s="39">
        <f t="shared" si="43"/>
        <v>-0.98772641706161135</v>
      </c>
      <c r="O370" s="65"/>
      <c r="P370" s="65"/>
      <c r="Q370" s="65"/>
      <c r="R370" s="68"/>
      <c r="S370" s="68"/>
      <c r="T370" s="68"/>
      <c r="U370" s="68"/>
      <c r="V370" s="68"/>
      <c r="W370" s="65"/>
      <c r="X370" s="65"/>
      <c r="Y370" s="65"/>
    </row>
    <row r="371" spans="1:25" s="17" customFormat="1" x14ac:dyDescent="0.2">
      <c r="B371" s="50" t="s">
        <v>376</v>
      </c>
      <c r="C371" s="17" t="s">
        <v>377</v>
      </c>
      <c r="D371" s="18">
        <v>500000</v>
      </c>
      <c r="E371" s="18">
        <v>500000</v>
      </c>
      <c r="F371" s="18">
        <v>0</v>
      </c>
      <c r="G371" s="18">
        <v>0</v>
      </c>
      <c r="H371" s="18">
        <v>0</v>
      </c>
      <c r="I371" s="18">
        <f t="shared" si="39"/>
        <v>0</v>
      </c>
      <c r="J371" s="18">
        <f t="shared" si="40"/>
        <v>500000</v>
      </c>
      <c r="K371" s="39">
        <f t="shared" si="41"/>
        <v>1</v>
      </c>
      <c r="L371" s="39">
        <f t="shared" si="42"/>
        <v>-1</v>
      </c>
      <c r="M371" s="39">
        <f t="shared" si="43"/>
        <v>-1</v>
      </c>
      <c r="O371" s="65"/>
      <c r="P371" s="65"/>
      <c r="Q371" s="65"/>
      <c r="R371" s="68"/>
      <c r="S371" s="68"/>
      <c r="T371" s="68"/>
      <c r="U371" s="68"/>
      <c r="V371" s="68"/>
      <c r="W371" s="65"/>
      <c r="X371" s="65"/>
      <c r="Y371" s="65"/>
    </row>
    <row r="372" spans="1:25" s="17" customFormat="1" x14ac:dyDescent="0.2">
      <c r="B372" s="50" t="s">
        <v>378</v>
      </c>
      <c r="C372" s="17" t="s">
        <v>379</v>
      </c>
      <c r="D372" s="18">
        <v>500000</v>
      </c>
      <c r="E372" s="18">
        <v>500000</v>
      </c>
      <c r="F372" s="18">
        <v>0</v>
      </c>
      <c r="G372" s="18">
        <v>0</v>
      </c>
      <c r="H372" s="18">
        <v>0</v>
      </c>
      <c r="I372" s="18">
        <f t="shared" si="39"/>
        <v>0</v>
      </c>
      <c r="J372" s="18">
        <f t="shared" si="40"/>
        <v>500000</v>
      </c>
      <c r="K372" s="39">
        <f t="shared" si="41"/>
        <v>1</v>
      </c>
      <c r="L372" s="39">
        <f t="shared" si="42"/>
        <v>-1</v>
      </c>
      <c r="M372" s="39">
        <f t="shared" si="43"/>
        <v>-1</v>
      </c>
      <c r="O372" s="65"/>
      <c r="P372" s="65"/>
      <c r="Q372" s="65"/>
      <c r="R372" s="68"/>
      <c r="S372" s="68"/>
      <c r="T372" s="68"/>
      <c r="U372" s="68"/>
      <c r="V372" s="68"/>
      <c r="W372" s="65"/>
      <c r="X372" s="65"/>
      <c r="Y372" s="65"/>
    </row>
    <row r="373" spans="1:25" s="17" customFormat="1" x14ac:dyDescent="0.2">
      <c r="B373" s="50" t="s">
        <v>69</v>
      </c>
      <c r="C373" s="17" t="s">
        <v>70</v>
      </c>
      <c r="D373" s="18">
        <v>3200000</v>
      </c>
      <c r="E373" s="18">
        <v>3200000</v>
      </c>
      <c r="F373" s="18">
        <v>0</v>
      </c>
      <c r="G373" s="18">
        <v>0</v>
      </c>
      <c r="H373" s="18">
        <v>0</v>
      </c>
      <c r="I373" s="18">
        <f t="shared" si="39"/>
        <v>0</v>
      </c>
      <c r="J373" s="18">
        <f t="shared" si="40"/>
        <v>3200000</v>
      </c>
      <c r="K373" s="39">
        <f t="shared" si="41"/>
        <v>1</v>
      </c>
      <c r="L373" s="39">
        <f t="shared" si="42"/>
        <v>-1</v>
      </c>
      <c r="M373" s="39">
        <f t="shared" si="43"/>
        <v>-1</v>
      </c>
      <c r="O373" s="65"/>
      <c r="P373" s="65"/>
      <c r="Q373" s="65"/>
      <c r="R373" s="68"/>
      <c r="S373" s="68"/>
      <c r="T373" s="68"/>
      <c r="U373" s="68"/>
      <c r="V373" s="68"/>
      <c r="W373" s="65"/>
      <c r="X373" s="65"/>
      <c r="Y373" s="65"/>
    </row>
    <row r="374" spans="1:25" s="17" customFormat="1" x14ac:dyDescent="0.2">
      <c r="B374" s="50" t="s">
        <v>71</v>
      </c>
      <c r="C374" s="17" t="s">
        <v>72</v>
      </c>
      <c r="D374" s="18">
        <v>165000</v>
      </c>
      <c r="E374" s="18">
        <v>165000</v>
      </c>
      <c r="F374" s="18">
        <v>0</v>
      </c>
      <c r="G374" s="18">
        <v>0</v>
      </c>
      <c r="H374" s="18">
        <v>0</v>
      </c>
      <c r="I374" s="18">
        <f t="shared" si="39"/>
        <v>0</v>
      </c>
      <c r="J374" s="18">
        <f t="shared" si="40"/>
        <v>165000</v>
      </c>
      <c r="K374" s="39">
        <f t="shared" si="41"/>
        <v>1</v>
      </c>
      <c r="L374" s="39">
        <f t="shared" si="42"/>
        <v>-1</v>
      </c>
      <c r="M374" s="39">
        <f t="shared" si="43"/>
        <v>-1</v>
      </c>
      <c r="O374" s="65"/>
      <c r="P374" s="65"/>
      <c r="Q374" s="65"/>
      <c r="R374" s="68"/>
      <c r="S374" s="68"/>
      <c r="T374" s="68"/>
      <c r="U374" s="68"/>
      <c r="V374" s="68"/>
      <c r="W374" s="65"/>
      <c r="X374" s="65"/>
      <c r="Y374" s="65"/>
    </row>
    <row r="375" spans="1:25" s="17" customFormat="1" x14ac:dyDescent="0.2">
      <c r="B375" s="50" t="s">
        <v>73</v>
      </c>
      <c r="C375" s="17" t="s">
        <v>74</v>
      </c>
      <c r="D375" s="18">
        <v>1000000</v>
      </c>
      <c r="E375" s="18">
        <v>1000000</v>
      </c>
      <c r="F375" s="18">
        <v>0</v>
      </c>
      <c r="G375" s="18">
        <v>0</v>
      </c>
      <c r="H375" s="18">
        <v>0</v>
      </c>
      <c r="I375" s="18">
        <f t="shared" si="39"/>
        <v>0</v>
      </c>
      <c r="J375" s="18">
        <f t="shared" si="40"/>
        <v>1000000</v>
      </c>
      <c r="K375" s="39">
        <f t="shared" si="41"/>
        <v>1</v>
      </c>
      <c r="L375" s="39">
        <f t="shared" si="42"/>
        <v>-1</v>
      </c>
      <c r="M375" s="39">
        <f t="shared" si="43"/>
        <v>-1</v>
      </c>
      <c r="O375" s="65"/>
      <c r="P375" s="65"/>
      <c r="Q375" s="65"/>
      <c r="R375" s="68"/>
      <c r="S375" s="68"/>
      <c r="T375" s="68"/>
      <c r="U375" s="68"/>
      <c r="V375" s="68"/>
      <c r="W375" s="65"/>
      <c r="X375" s="65"/>
      <c r="Y375" s="65"/>
    </row>
    <row r="376" spans="1:25" s="70" customFormat="1" x14ac:dyDescent="0.2">
      <c r="A376" s="48" t="s">
        <v>121</v>
      </c>
      <c r="B376" s="51"/>
      <c r="C376" s="48"/>
      <c r="D376" s="23">
        <v>180982269.41999999</v>
      </c>
      <c r="E376" s="23">
        <v>180862269.41999999</v>
      </c>
      <c r="F376" s="23">
        <v>7467041.9200000018</v>
      </c>
      <c r="G376" s="23">
        <v>7467041.9200000018</v>
      </c>
      <c r="H376" s="23">
        <v>21684090.870000001</v>
      </c>
      <c r="I376" s="23">
        <f t="shared" si="39"/>
        <v>29151132.790000003</v>
      </c>
      <c r="J376" s="23">
        <f t="shared" si="40"/>
        <v>151711136.63</v>
      </c>
      <c r="K376" s="43">
        <f t="shared" si="41"/>
        <v>0.83882137007633706</v>
      </c>
      <c r="L376" s="43">
        <f t="shared" si="42"/>
        <v>-0.95871420864094126</v>
      </c>
      <c r="M376" s="43">
        <f t="shared" si="43"/>
        <v>-0.5045705036912943</v>
      </c>
      <c r="O376" s="71"/>
      <c r="P376" s="71"/>
      <c r="Q376" s="71"/>
      <c r="R376" s="72"/>
      <c r="S376" s="72"/>
      <c r="T376" s="72"/>
      <c r="U376" s="72"/>
      <c r="V376" s="72"/>
      <c r="W376" s="71"/>
      <c r="X376" s="71"/>
      <c r="Y376" s="71"/>
    </row>
    <row r="377" spans="1:25" s="17" customFormat="1" x14ac:dyDescent="0.2">
      <c r="A377" s="17" t="s">
        <v>122</v>
      </c>
      <c r="B377" s="50" t="s">
        <v>12</v>
      </c>
      <c r="C377" s="17" t="s">
        <v>13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f t="shared" si="39"/>
        <v>0</v>
      </c>
      <c r="J377" s="18">
        <f t="shared" si="40"/>
        <v>0</v>
      </c>
      <c r="K377" s="39" t="str">
        <f t="shared" si="41"/>
        <v>NA</v>
      </c>
      <c r="L377" s="39" t="str">
        <f t="shared" si="42"/>
        <v>NA</v>
      </c>
      <c r="M377" s="39" t="str">
        <f t="shared" si="43"/>
        <v>NA</v>
      </c>
      <c r="O377" s="65"/>
      <c r="P377" s="65"/>
      <c r="Q377" s="65"/>
      <c r="R377" s="68"/>
      <c r="S377" s="68"/>
      <c r="T377" s="68"/>
      <c r="U377" s="68"/>
      <c r="V377" s="68"/>
      <c r="W377" s="65"/>
      <c r="X377" s="65"/>
      <c r="Y377" s="65"/>
    </row>
    <row r="378" spans="1:25" s="17" customFormat="1" x14ac:dyDescent="0.2">
      <c r="B378" s="50" t="s">
        <v>97</v>
      </c>
      <c r="C378" s="17" t="s">
        <v>98</v>
      </c>
      <c r="D378" s="18">
        <v>0</v>
      </c>
      <c r="E378" s="18">
        <v>0</v>
      </c>
      <c r="F378" s="18">
        <v>0</v>
      </c>
      <c r="G378" s="18">
        <v>0</v>
      </c>
      <c r="H378" s="18">
        <v>0</v>
      </c>
      <c r="I378" s="18">
        <f t="shared" si="39"/>
        <v>0</v>
      </c>
      <c r="J378" s="18">
        <f t="shared" si="40"/>
        <v>0</v>
      </c>
      <c r="K378" s="39" t="str">
        <f t="shared" si="41"/>
        <v>NA</v>
      </c>
      <c r="L378" s="39" t="str">
        <f t="shared" si="42"/>
        <v>NA</v>
      </c>
      <c r="M378" s="39" t="str">
        <f t="shared" si="43"/>
        <v>NA</v>
      </c>
      <c r="O378" s="65"/>
      <c r="P378" s="65"/>
      <c r="Q378" s="65"/>
      <c r="R378" s="68"/>
      <c r="S378" s="68"/>
      <c r="T378" s="68"/>
      <c r="U378" s="68"/>
      <c r="V378" s="68"/>
      <c r="W378" s="65"/>
      <c r="X378" s="65"/>
      <c r="Y378" s="65"/>
    </row>
    <row r="379" spans="1:25" s="17" customFormat="1" x14ac:dyDescent="0.2">
      <c r="B379" s="50" t="s">
        <v>123</v>
      </c>
      <c r="C379" s="17" t="s">
        <v>124</v>
      </c>
      <c r="D379" s="18">
        <v>18793666.02</v>
      </c>
      <c r="E379" s="18">
        <v>18793666.02</v>
      </c>
      <c r="F379" s="18">
        <v>65357.479999999996</v>
      </c>
      <c r="G379" s="18">
        <v>65357.479999999996</v>
      </c>
      <c r="H379" s="18">
        <v>0</v>
      </c>
      <c r="I379" s="18">
        <f t="shared" si="39"/>
        <v>65357.479999999996</v>
      </c>
      <c r="J379" s="18">
        <f t="shared" si="40"/>
        <v>18728308.539999999</v>
      </c>
      <c r="K379" s="39">
        <f t="shared" si="41"/>
        <v>0.99652236663509675</v>
      </c>
      <c r="L379" s="39">
        <f t="shared" si="42"/>
        <v>-0.99652236663509675</v>
      </c>
      <c r="M379" s="39">
        <f t="shared" si="43"/>
        <v>-0.95826839962116128</v>
      </c>
      <c r="O379" s="65"/>
      <c r="P379" s="65"/>
      <c r="Q379" s="65"/>
      <c r="R379" s="68"/>
      <c r="S379" s="68"/>
      <c r="T379" s="68"/>
      <c r="U379" s="68"/>
      <c r="V379" s="68"/>
      <c r="W379" s="65"/>
      <c r="X379" s="65"/>
      <c r="Y379" s="65"/>
    </row>
    <row r="380" spans="1:25" s="17" customFormat="1" x14ac:dyDescent="0.2">
      <c r="B380" s="50" t="s">
        <v>300</v>
      </c>
      <c r="C380" s="17" t="s">
        <v>301</v>
      </c>
      <c r="D380" s="18">
        <v>10166648.550000001</v>
      </c>
      <c r="E380" s="18">
        <v>10166648.550000001</v>
      </c>
      <c r="F380" s="18">
        <v>942843.19</v>
      </c>
      <c r="G380" s="18">
        <v>942843.19</v>
      </c>
      <c r="H380" s="18">
        <v>0</v>
      </c>
      <c r="I380" s="18">
        <f t="shared" si="39"/>
        <v>942843.19</v>
      </c>
      <c r="J380" s="18">
        <f t="shared" si="40"/>
        <v>9223805.3600000013</v>
      </c>
      <c r="K380" s="39">
        <f t="shared" si="41"/>
        <v>0.90726116031619886</v>
      </c>
      <c r="L380" s="39">
        <f t="shared" si="42"/>
        <v>-0.90726116031619886</v>
      </c>
      <c r="M380" s="39">
        <f t="shared" si="43"/>
        <v>0.11286607620561438</v>
      </c>
      <c r="O380" s="65"/>
      <c r="P380" s="65"/>
      <c r="Q380" s="65"/>
      <c r="R380" s="68"/>
      <c r="S380" s="68"/>
      <c r="T380" s="68"/>
      <c r="U380" s="68"/>
      <c r="V380" s="68"/>
      <c r="W380" s="65"/>
      <c r="X380" s="65"/>
      <c r="Y380" s="65"/>
    </row>
    <row r="381" spans="1:25" s="17" customFormat="1" x14ac:dyDescent="0.2">
      <c r="B381" s="50" t="s">
        <v>27</v>
      </c>
      <c r="C381" s="17" t="s">
        <v>28</v>
      </c>
      <c r="D381" s="18">
        <v>10311878.02</v>
      </c>
      <c r="E381" s="18">
        <v>10311878.02</v>
      </c>
      <c r="F381" s="18">
        <v>320210.73000000004</v>
      </c>
      <c r="G381" s="18">
        <v>320210.73000000004</v>
      </c>
      <c r="H381" s="18">
        <v>0</v>
      </c>
      <c r="I381" s="18">
        <f t="shared" si="39"/>
        <v>320210.73000000004</v>
      </c>
      <c r="J381" s="18">
        <f t="shared" si="40"/>
        <v>9991667.2899999991</v>
      </c>
      <c r="K381" s="39">
        <f t="shared" si="41"/>
        <v>0.96894738966278027</v>
      </c>
      <c r="L381" s="39">
        <f t="shared" si="42"/>
        <v>-0.96894738966278027</v>
      </c>
      <c r="M381" s="39">
        <f t="shared" si="43"/>
        <v>-0.62736867595336421</v>
      </c>
      <c r="O381" s="65"/>
      <c r="P381" s="65"/>
      <c r="Q381" s="65"/>
      <c r="R381" s="68"/>
      <c r="S381" s="68"/>
      <c r="T381" s="68"/>
      <c r="U381" s="68"/>
      <c r="V381" s="68"/>
      <c r="W381" s="65"/>
      <c r="X381" s="65"/>
      <c r="Y381" s="65"/>
    </row>
    <row r="382" spans="1:25" s="17" customFormat="1" x14ac:dyDescent="0.2">
      <c r="B382" s="50" t="s">
        <v>91</v>
      </c>
      <c r="C382" s="17" t="s">
        <v>92</v>
      </c>
      <c r="D382" s="18">
        <v>126803</v>
      </c>
      <c r="E382" s="18">
        <v>126803</v>
      </c>
      <c r="F382" s="18">
        <v>8252.2800000000007</v>
      </c>
      <c r="G382" s="18">
        <v>8252.2800000000007</v>
      </c>
      <c r="H382" s="18">
        <v>0</v>
      </c>
      <c r="I382" s="18">
        <f t="shared" si="39"/>
        <v>8252.2800000000007</v>
      </c>
      <c r="J382" s="18">
        <f t="shared" si="40"/>
        <v>118550.72</v>
      </c>
      <c r="K382" s="39">
        <f t="shared" si="41"/>
        <v>0.93492046718137589</v>
      </c>
      <c r="L382" s="39">
        <f t="shared" si="42"/>
        <v>-0.93492046718137589</v>
      </c>
      <c r="M382" s="39">
        <f t="shared" si="43"/>
        <v>-0.21904560617650992</v>
      </c>
      <c r="O382" s="65"/>
      <c r="P382" s="65"/>
      <c r="Q382" s="65"/>
      <c r="R382" s="68"/>
      <c r="S382" s="68"/>
      <c r="T382" s="68"/>
      <c r="U382" s="68"/>
      <c r="V382" s="68"/>
      <c r="W382" s="65"/>
      <c r="X382" s="65"/>
      <c r="Y382" s="65"/>
    </row>
    <row r="383" spans="1:25" s="17" customFormat="1" x14ac:dyDescent="0.2">
      <c r="B383" s="50" t="s">
        <v>29</v>
      </c>
      <c r="C383" s="17" t="s">
        <v>30</v>
      </c>
      <c r="D383" s="18">
        <v>472450</v>
      </c>
      <c r="E383" s="18">
        <v>472450</v>
      </c>
      <c r="F383" s="18">
        <v>0</v>
      </c>
      <c r="G383" s="18">
        <v>0</v>
      </c>
      <c r="H383" s="18">
        <v>0</v>
      </c>
      <c r="I383" s="18">
        <f t="shared" si="39"/>
        <v>0</v>
      </c>
      <c r="J383" s="18">
        <f t="shared" si="40"/>
        <v>472450</v>
      </c>
      <c r="K383" s="39">
        <f t="shared" si="41"/>
        <v>1</v>
      </c>
      <c r="L383" s="39">
        <f t="shared" si="42"/>
        <v>-1</v>
      </c>
      <c r="M383" s="39">
        <f t="shared" si="43"/>
        <v>-1</v>
      </c>
      <c r="O383" s="65"/>
      <c r="P383" s="65"/>
      <c r="Q383" s="65"/>
      <c r="R383" s="68"/>
      <c r="S383" s="68"/>
      <c r="T383" s="68"/>
      <c r="U383" s="68"/>
      <c r="V383" s="68"/>
      <c r="W383" s="65"/>
      <c r="X383" s="65"/>
      <c r="Y383" s="65"/>
    </row>
    <row r="384" spans="1:25" s="17" customFormat="1" x14ac:dyDescent="0.2">
      <c r="B384" s="50" t="s">
        <v>31</v>
      </c>
      <c r="C384" s="17" t="s">
        <v>32</v>
      </c>
      <c r="D384" s="18">
        <v>7541100</v>
      </c>
      <c r="E384" s="18">
        <v>7541100</v>
      </c>
      <c r="F384" s="18">
        <v>85995</v>
      </c>
      <c r="G384" s="18">
        <v>85995</v>
      </c>
      <c r="H384" s="18">
        <v>0</v>
      </c>
      <c r="I384" s="18">
        <f t="shared" si="39"/>
        <v>85995</v>
      </c>
      <c r="J384" s="18">
        <f t="shared" si="40"/>
        <v>7455105</v>
      </c>
      <c r="K384" s="39">
        <f t="shared" si="41"/>
        <v>0.98859649122807014</v>
      </c>
      <c r="L384" s="39">
        <f t="shared" si="42"/>
        <v>-0.98859649122807014</v>
      </c>
      <c r="M384" s="39">
        <f t="shared" si="43"/>
        <v>-0.86315789473684212</v>
      </c>
      <c r="O384" s="65"/>
      <c r="P384" s="65"/>
      <c r="Q384" s="65"/>
      <c r="R384" s="68"/>
      <c r="S384" s="68"/>
      <c r="T384" s="68"/>
      <c r="U384" s="68"/>
      <c r="V384" s="68"/>
      <c r="W384" s="65"/>
      <c r="X384" s="65"/>
      <c r="Y384" s="65"/>
    </row>
    <row r="385" spans="2:25" s="17" customFormat="1" x14ac:dyDescent="0.2">
      <c r="B385" s="50" t="s">
        <v>33</v>
      </c>
      <c r="C385" s="17" t="s">
        <v>34</v>
      </c>
      <c r="D385" s="18">
        <v>1707063.55</v>
      </c>
      <c r="E385" s="18">
        <v>1707063.55</v>
      </c>
      <c r="F385" s="18">
        <v>105140</v>
      </c>
      <c r="G385" s="18">
        <v>105140</v>
      </c>
      <c r="H385" s="18">
        <v>0</v>
      </c>
      <c r="I385" s="18">
        <f t="shared" si="39"/>
        <v>105140</v>
      </c>
      <c r="J385" s="18">
        <f t="shared" si="40"/>
        <v>1601923.55</v>
      </c>
      <c r="K385" s="39">
        <f t="shared" si="41"/>
        <v>0.93840885419877895</v>
      </c>
      <c r="L385" s="39">
        <f t="shared" si="42"/>
        <v>-0.93840885419877895</v>
      </c>
      <c r="M385" s="39">
        <f t="shared" si="43"/>
        <v>-0.26090625038534743</v>
      </c>
      <c r="O385" s="65"/>
      <c r="P385" s="65"/>
      <c r="Q385" s="65"/>
      <c r="R385" s="68"/>
      <c r="S385" s="68"/>
      <c r="T385" s="68"/>
      <c r="U385" s="68"/>
      <c r="V385" s="68"/>
      <c r="W385" s="65"/>
      <c r="X385" s="65"/>
      <c r="Y385" s="65"/>
    </row>
    <row r="386" spans="2:25" s="17" customFormat="1" x14ac:dyDescent="0.2">
      <c r="B386" s="50" t="s">
        <v>35</v>
      </c>
      <c r="C386" s="17" t="s">
        <v>36</v>
      </c>
      <c r="D386" s="18">
        <v>176000</v>
      </c>
      <c r="E386" s="18">
        <v>176000</v>
      </c>
      <c r="F386" s="18">
        <v>0</v>
      </c>
      <c r="G386" s="18">
        <v>0</v>
      </c>
      <c r="H386" s="18">
        <v>0</v>
      </c>
      <c r="I386" s="18">
        <f t="shared" si="39"/>
        <v>0</v>
      </c>
      <c r="J386" s="18">
        <f t="shared" si="40"/>
        <v>176000</v>
      </c>
      <c r="K386" s="39">
        <f t="shared" si="41"/>
        <v>1</v>
      </c>
      <c r="L386" s="39">
        <f t="shared" si="42"/>
        <v>-1</v>
      </c>
      <c r="M386" s="39">
        <f t="shared" si="43"/>
        <v>-1</v>
      </c>
      <c r="O386" s="65"/>
      <c r="P386" s="65"/>
      <c r="Q386" s="65"/>
      <c r="R386" s="68"/>
      <c r="S386" s="68"/>
      <c r="T386" s="68"/>
      <c r="U386" s="68"/>
      <c r="V386" s="68"/>
      <c r="W386" s="65"/>
      <c r="X386" s="65"/>
      <c r="Y386" s="65"/>
    </row>
    <row r="387" spans="2:25" s="17" customFormat="1" x14ac:dyDescent="0.2">
      <c r="B387" s="50" t="s">
        <v>364</v>
      </c>
      <c r="C387" s="17" t="s">
        <v>365</v>
      </c>
      <c r="D387" s="18">
        <v>2100000</v>
      </c>
      <c r="E387" s="18">
        <v>2100000</v>
      </c>
      <c r="F387" s="18">
        <v>0</v>
      </c>
      <c r="G387" s="18">
        <v>0</v>
      </c>
      <c r="H387" s="18">
        <v>0</v>
      </c>
      <c r="I387" s="18">
        <f t="shared" si="39"/>
        <v>0</v>
      </c>
      <c r="J387" s="18">
        <f t="shared" si="40"/>
        <v>2100000</v>
      </c>
      <c r="K387" s="39">
        <f t="shared" si="41"/>
        <v>1</v>
      </c>
      <c r="L387" s="39">
        <f t="shared" si="42"/>
        <v>-1</v>
      </c>
      <c r="M387" s="39">
        <f t="shared" si="43"/>
        <v>-1</v>
      </c>
      <c r="O387" s="65"/>
      <c r="P387" s="65"/>
      <c r="Q387" s="65"/>
      <c r="R387" s="68"/>
      <c r="S387" s="68"/>
      <c r="T387" s="68"/>
      <c r="U387" s="68"/>
      <c r="V387" s="68"/>
      <c r="W387" s="65"/>
      <c r="X387" s="65"/>
      <c r="Y387" s="65"/>
    </row>
    <row r="388" spans="2:25" s="17" customFormat="1" x14ac:dyDescent="0.2">
      <c r="B388" s="50" t="s">
        <v>39</v>
      </c>
      <c r="C388" s="17" t="s">
        <v>40</v>
      </c>
      <c r="D388" s="18">
        <v>2075469.0699999998</v>
      </c>
      <c r="E388" s="18">
        <v>2075469.0699999998</v>
      </c>
      <c r="F388" s="18">
        <v>78063.459999999977</v>
      </c>
      <c r="G388" s="18">
        <v>78063.459999999977</v>
      </c>
      <c r="H388" s="18">
        <v>0</v>
      </c>
      <c r="I388" s="18">
        <f t="shared" si="39"/>
        <v>78063.459999999977</v>
      </c>
      <c r="J388" s="18">
        <f t="shared" si="40"/>
        <v>1997405.6099999999</v>
      </c>
      <c r="K388" s="39">
        <f t="shared" si="41"/>
        <v>0.9623875580087542</v>
      </c>
      <c r="L388" s="39">
        <f t="shared" si="42"/>
        <v>-0.9623875580087542</v>
      </c>
      <c r="M388" s="39">
        <f t="shared" si="43"/>
        <v>-0.5486506961050498</v>
      </c>
      <c r="O388" s="65"/>
      <c r="P388" s="65"/>
      <c r="Q388" s="65"/>
      <c r="R388" s="68"/>
      <c r="S388" s="68"/>
      <c r="T388" s="68"/>
      <c r="U388" s="68"/>
      <c r="V388" s="68"/>
      <c r="W388" s="65"/>
      <c r="X388" s="65"/>
      <c r="Y388" s="65"/>
    </row>
    <row r="389" spans="2:25" s="17" customFormat="1" x14ac:dyDescent="0.2">
      <c r="B389" s="50" t="s">
        <v>41</v>
      </c>
      <c r="C389" s="17" t="s">
        <v>42</v>
      </c>
      <c r="D389" s="18">
        <v>2196950</v>
      </c>
      <c r="E389" s="18">
        <v>2192950</v>
      </c>
      <c r="F389" s="18">
        <v>727.71</v>
      </c>
      <c r="G389" s="18">
        <v>727.71</v>
      </c>
      <c r="H389" s="18">
        <v>30418.15</v>
      </c>
      <c r="I389" s="18">
        <f t="shared" si="39"/>
        <v>31145.86</v>
      </c>
      <c r="J389" s="18">
        <f t="shared" si="40"/>
        <v>2161804.14</v>
      </c>
      <c r="K389" s="39">
        <f t="shared" si="41"/>
        <v>0.98579727763970915</v>
      </c>
      <c r="L389" s="39">
        <f t="shared" si="42"/>
        <v>-0.99966815932875808</v>
      </c>
      <c r="M389" s="39">
        <f t="shared" si="43"/>
        <v>-0.99601791194509681</v>
      </c>
      <c r="O389" s="65"/>
      <c r="P389" s="65"/>
      <c r="Q389" s="65"/>
      <c r="R389" s="68"/>
      <c r="S389" s="68"/>
      <c r="T389" s="68"/>
      <c r="U389" s="68"/>
      <c r="V389" s="68"/>
      <c r="W389" s="65"/>
      <c r="X389" s="65"/>
      <c r="Y389" s="65"/>
    </row>
    <row r="390" spans="2:25" s="17" customFormat="1" x14ac:dyDescent="0.2">
      <c r="B390" s="50" t="s">
        <v>265</v>
      </c>
      <c r="C390" s="17" t="s">
        <v>266</v>
      </c>
      <c r="D390" s="18">
        <v>40000</v>
      </c>
      <c r="E390" s="18">
        <v>40000</v>
      </c>
      <c r="F390" s="18">
        <v>0</v>
      </c>
      <c r="G390" s="18">
        <v>0</v>
      </c>
      <c r="H390" s="18">
        <v>0</v>
      </c>
      <c r="I390" s="18">
        <f t="shared" si="39"/>
        <v>0</v>
      </c>
      <c r="J390" s="18">
        <f t="shared" si="40"/>
        <v>40000</v>
      </c>
      <c r="K390" s="39">
        <f t="shared" si="41"/>
        <v>1</v>
      </c>
      <c r="L390" s="39">
        <f t="shared" si="42"/>
        <v>-1</v>
      </c>
      <c r="M390" s="39">
        <f t="shared" si="43"/>
        <v>-1</v>
      </c>
      <c r="O390" s="65"/>
      <c r="P390" s="65"/>
      <c r="Q390" s="65"/>
      <c r="R390" s="68"/>
      <c r="S390" s="68"/>
      <c r="T390" s="68"/>
      <c r="U390" s="68"/>
      <c r="V390" s="68"/>
      <c r="W390" s="65"/>
      <c r="X390" s="65"/>
      <c r="Y390" s="65"/>
    </row>
    <row r="391" spans="2:25" s="17" customFormat="1" x14ac:dyDescent="0.2">
      <c r="B391" s="50" t="s">
        <v>282</v>
      </c>
      <c r="C391" s="17" t="s">
        <v>283</v>
      </c>
      <c r="D391" s="18">
        <v>25000</v>
      </c>
      <c r="E391" s="18">
        <v>25000</v>
      </c>
      <c r="F391" s="18">
        <v>0</v>
      </c>
      <c r="G391" s="18">
        <v>0</v>
      </c>
      <c r="H391" s="18">
        <v>0</v>
      </c>
      <c r="I391" s="18">
        <f t="shared" si="39"/>
        <v>0</v>
      </c>
      <c r="J391" s="18">
        <f t="shared" si="40"/>
        <v>25000</v>
      </c>
      <c r="K391" s="39">
        <f t="shared" si="41"/>
        <v>1</v>
      </c>
      <c r="L391" s="39">
        <f t="shared" si="42"/>
        <v>-1</v>
      </c>
      <c r="M391" s="39">
        <f t="shared" si="43"/>
        <v>-1</v>
      </c>
      <c r="O391" s="65"/>
      <c r="P391" s="65"/>
      <c r="Q391" s="65"/>
      <c r="R391" s="68"/>
      <c r="S391" s="68"/>
      <c r="T391" s="68"/>
      <c r="U391" s="68"/>
      <c r="V391" s="68"/>
      <c r="W391" s="65"/>
      <c r="X391" s="65"/>
      <c r="Y391" s="65"/>
    </row>
    <row r="392" spans="2:25" s="17" customFormat="1" x14ac:dyDescent="0.2">
      <c r="B392" s="50" t="s">
        <v>43</v>
      </c>
      <c r="C392" s="17" t="s">
        <v>44</v>
      </c>
      <c r="D392" s="18">
        <v>2165500</v>
      </c>
      <c r="E392" s="18">
        <v>2165500</v>
      </c>
      <c r="F392" s="18">
        <v>0</v>
      </c>
      <c r="G392" s="18">
        <v>0</v>
      </c>
      <c r="H392" s="18">
        <v>0</v>
      </c>
      <c r="I392" s="18">
        <f t="shared" si="39"/>
        <v>0</v>
      </c>
      <c r="J392" s="18">
        <f t="shared" si="40"/>
        <v>2165500</v>
      </c>
      <c r="K392" s="39">
        <f t="shared" si="41"/>
        <v>1</v>
      </c>
      <c r="L392" s="39">
        <f t="shared" si="42"/>
        <v>-1</v>
      </c>
      <c r="M392" s="39">
        <f t="shared" si="43"/>
        <v>-1</v>
      </c>
      <c r="O392" s="65"/>
      <c r="P392" s="65"/>
      <c r="Q392" s="65"/>
      <c r="R392" s="68"/>
      <c r="S392" s="68"/>
      <c r="T392" s="68"/>
      <c r="U392" s="68"/>
      <c r="V392" s="68"/>
      <c r="W392" s="65"/>
      <c r="X392" s="65"/>
      <c r="Y392" s="65"/>
    </row>
    <row r="393" spans="2:25" s="17" customFormat="1" x14ac:dyDescent="0.2">
      <c r="B393" s="50" t="s">
        <v>417</v>
      </c>
      <c r="C393" s="17" t="s">
        <v>418</v>
      </c>
      <c r="D393" s="18">
        <v>500000</v>
      </c>
      <c r="E393" s="18">
        <v>620000</v>
      </c>
      <c r="F393" s="18">
        <v>0</v>
      </c>
      <c r="G393" s="18">
        <v>0</v>
      </c>
      <c r="H393" s="18">
        <v>0</v>
      </c>
      <c r="I393" s="18">
        <f t="shared" si="39"/>
        <v>0</v>
      </c>
      <c r="J393" s="18">
        <f t="shared" si="40"/>
        <v>620000</v>
      </c>
      <c r="K393" s="39">
        <f t="shared" si="41"/>
        <v>1</v>
      </c>
      <c r="L393" s="39">
        <f t="shared" si="42"/>
        <v>-1</v>
      </c>
      <c r="M393" s="39">
        <f t="shared" si="43"/>
        <v>-1</v>
      </c>
      <c r="O393" s="65"/>
      <c r="P393" s="65"/>
      <c r="Q393" s="65"/>
      <c r="R393" s="68"/>
      <c r="S393" s="68"/>
      <c r="T393" s="68"/>
      <c r="U393" s="68"/>
      <c r="V393" s="68"/>
      <c r="W393" s="65"/>
      <c r="X393" s="65"/>
      <c r="Y393" s="65"/>
    </row>
    <row r="394" spans="2:25" s="17" customFormat="1" x14ac:dyDescent="0.2">
      <c r="B394" s="50" t="s">
        <v>45</v>
      </c>
      <c r="C394" s="17" t="s">
        <v>46</v>
      </c>
      <c r="D394" s="18">
        <v>180000</v>
      </c>
      <c r="E394" s="18">
        <v>186500</v>
      </c>
      <c r="F394" s="18">
        <v>405.89</v>
      </c>
      <c r="G394" s="18">
        <v>405.89</v>
      </c>
      <c r="H394" s="18">
        <v>1094.1100000000001</v>
      </c>
      <c r="I394" s="18">
        <f t="shared" si="39"/>
        <v>1500</v>
      </c>
      <c r="J394" s="18">
        <f t="shared" si="40"/>
        <v>185000</v>
      </c>
      <c r="K394" s="39">
        <f t="shared" si="41"/>
        <v>0.99195710455764075</v>
      </c>
      <c r="L394" s="39">
        <f t="shared" si="42"/>
        <v>-0.99782364611260044</v>
      </c>
      <c r="M394" s="39">
        <f t="shared" si="43"/>
        <v>-0.97388375335120647</v>
      </c>
      <c r="O394" s="65"/>
      <c r="P394" s="65"/>
      <c r="Q394" s="65"/>
      <c r="R394" s="68"/>
      <c r="S394" s="68"/>
      <c r="T394" s="68"/>
      <c r="U394" s="68"/>
      <c r="V394" s="68"/>
      <c r="W394" s="65"/>
      <c r="X394" s="65"/>
      <c r="Y394" s="65"/>
    </row>
    <row r="395" spans="2:25" s="17" customFormat="1" x14ac:dyDescent="0.2">
      <c r="B395" s="50" t="s">
        <v>47</v>
      </c>
      <c r="C395" s="17" t="s">
        <v>48</v>
      </c>
      <c r="D395" s="18">
        <v>1500</v>
      </c>
      <c r="E395" s="18">
        <v>29500</v>
      </c>
      <c r="F395" s="18">
        <v>0</v>
      </c>
      <c r="G395" s="18">
        <v>0</v>
      </c>
      <c r="H395" s="18">
        <v>0</v>
      </c>
      <c r="I395" s="18">
        <f t="shared" si="39"/>
        <v>0</v>
      </c>
      <c r="J395" s="18">
        <f t="shared" si="40"/>
        <v>29500</v>
      </c>
      <c r="K395" s="39">
        <f t="shared" si="41"/>
        <v>1</v>
      </c>
      <c r="L395" s="39">
        <f t="shared" si="42"/>
        <v>-1</v>
      </c>
      <c r="M395" s="39">
        <f t="shared" si="43"/>
        <v>-1</v>
      </c>
      <c r="O395" s="65"/>
      <c r="P395" s="65"/>
      <c r="Q395" s="65"/>
      <c r="R395" s="68"/>
      <c r="S395" s="68"/>
      <c r="T395" s="68"/>
      <c r="U395" s="68"/>
      <c r="V395" s="68"/>
      <c r="W395" s="65"/>
      <c r="X395" s="65"/>
      <c r="Y395" s="65"/>
    </row>
    <row r="396" spans="2:25" s="17" customFormat="1" x14ac:dyDescent="0.2">
      <c r="B396" s="50" t="s">
        <v>49</v>
      </c>
      <c r="C396" s="17" t="s">
        <v>50</v>
      </c>
      <c r="D396" s="18">
        <v>145000</v>
      </c>
      <c r="E396" s="18">
        <v>145000</v>
      </c>
      <c r="F396" s="18">
        <v>0</v>
      </c>
      <c r="G396" s="18">
        <v>0</v>
      </c>
      <c r="H396" s="18">
        <v>0</v>
      </c>
      <c r="I396" s="18">
        <f t="shared" si="39"/>
        <v>0</v>
      </c>
      <c r="J396" s="18">
        <f t="shared" si="40"/>
        <v>145000</v>
      </c>
      <c r="K396" s="39">
        <f t="shared" si="41"/>
        <v>1</v>
      </c>
      <c r="L396" s="39">
        <f t="shared" si="42"/>
        <v>-1</v>
      </c>
      <c r="M396" s="39">
        <f t="shared" si="43"/>
        <v>-1</v>
      </c>
      <c r="O396" s="65"/>
      <c r="P396" s="65"/>
      <c r="Q396" s="65"/>
      <c r="R396" s="68"/>
      <c r="S396" s="68"/>
      <c r="T396" s="68"/>
      <c r="U396" s="68"/>
      <c r="V396" s="68"/>
      <c r="W396" s="65"/>
      <c r="X396" s="65"/>
      <c r="Y396" s="65"/>
    </row>
    <row r="397" spans="2:25" s="17" customFormat="1" x14ac:dyDescent="0.2">
      <c r="B397" s="50" t="s">
        <v>51</v>
      </c>
      <c r="C397" s="17" t="s">
        <v>52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39"/>
        <v>0</v>
      </c>
      <c r="J397" s="18">
        <f t="shared" si="40"/>
        <v>0</v>
      </c>
      <c r="K397" s="39" t="str">
        <f t="shared" si="41"/>
        <v>NA</v>
      </c>
      <c r="L397" s="39" t="str">
        <f t="shared" si="42"/>
        <v>NA</v>
      </c>
      <c r="M397" s="39" t="str">
        <f t="shared" si="43"/>
        <v>NA</v>
      </c>
      <c r="O397" s="65"/>
      <c r="P397" s="65"/>
      <c r="Q397" s="65"/>
      <c r="R397" s="68"/>
      <c r="S397" s="68"/>
      <c r="T397" s="68"/>
      <c r="U397" s="68"/>
      <c r="V397" s="68"/>
      <c r="W397" s="65"/>
      <c r="X397" s="65"/>
      <c r="Y397" s="65"/>
    </row>
    <row r="398" spans="2:25" s="17" customFormat="1" x14ac:dyDescent="0.2">
      <c r="B398" s="50" t="s">
        <v>53</v>
      </c>
      <c r="C398" s="17" t="s">
        <v>54</v>
      </c>
      <c r="D398" s="18">
        <v>6108060</v>
      </c>
      <c r="E398" s="18">
        <v>6105560</v>
      </c>
      <c r="F398" s="18">
        <v>0</v>
      </c>
      <c r="G398" s="18">
        <v>0</v>
      </c>
      <c r="H398" s="18">
        <v>18724.28</v>
      </c>
      <c r="I398" s="18">
        <f t="shared" si="39"/>
        <v>18724.28</v>
      </c>
      <c r="J398" s="18">
        <f t="shared" si="40"/>
        <v>6086835.7199999997</v>
      </c>
      <c r="K398" s="39">
        <f t="shared" si="41"/>
        <v>0.99693324117689441</v>
      </c>
      <c r="L398" s="39">
        <f t="shared" si="42"/>
        <v>-1</v>
      </c>
      <c r="M398" s="39">
        <f t="shared" si="43"/>
        <v>-1</v>
      </c>
      <c r="O398" s="65"/>
      <c r="P398" s="65"/>
      <c r="Q398" s="65"/>
      <c r="R398" s="68"/>
      <c r="S398" s="68"/>
      <c r="T398" s="68"/>
      <c r="U398" s="68"/>
      <c r="V398" s="68"/>
      <c r="W398" s="65"/>
      <c r="X398" s="65"/>
      <c r="Y398" s="65"/>
    </row>
    <row r="399" spans="2:25" s="17" customFormat="1" x14ac:dyDescent="0.2">
      <c r="B399" s="50" t="s">
        <v>55</v>
      </c>
      <c r="C399" s="17" t="s">
        <v>56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39"/>
        <v>0</v>
      </c>
      <c r="J399" s="18">
        <f t="shared" si="40"/>
        <v>0</v>
      </c>
      <c r="K399" s="39" t="str">
        <f t="shared" si="41"/>
        <v>NA</v>
      </c>
      <c r="L399" s="39" t="str">
        <f t="shared" si="42"/>
        <v>NA</v>
      </c>
      <c r="M399" s="39" t="str">
        <f t="shared" si="43"/>
        <v>NA</v>
      </c>
      <c r="O399" s="65"/>
      <c r="P399" s="65"/>
      <c r="Q399" s="65"/>
      <c r="R399" s="68"/>
      <c r="S399" s="68"/>
      <c r="T399" s="68"/>
      <c r="U399" s="68"/>
      <c r="V399" s="68"/>
      <c r="W399" s="65"/>
      <c r="X399" s="65"/>
      <c r="Y399" s="65"/>
    </row>
    <row r="400" spans="2:25" s="17" customFormat="1" x14ac:dyDescent="0.2">
      <c r="B400" s="50" t="s">
        <v>57</v>
      </c>
      <c r="C400" s="17" t="s">
        <v>58</v>
      </c>
      <c r="D400" s="18">
        <v>45500</v>
      </c>
      <c r="E400" s="18">
        <v>17500</v>
      </c>
      <c r="F400" s="18">
        <v>0</v>
      </c>
      <c r="G400" s="18">
        <v>0</v>
      </c>
      <c r="H400" s="18">
        <v>0</v>
      </c>
      <c r="I400" s="18">
        <f t="shared" si="39"/>
        <v>0</v>
      </c>
      <c r="J400" s="18">
        <f t="shared" si="40"/>
        <v>17500</v>
      </c>
      <c r="K400" s="39">
        <f t="shared" si="41"/>
        <v>1</v>
      </c>
      <c r="L400" s="39">
        <f t="shared" si="42"/>
        <v>-1</v>
      </c>
      <c r="M400" s="39">
        <f t="shared" si="43"/>
        <v>-1</v>
      </c>
      <c r="O400" s="65"/>
      <c r="P400" s="65"/>
      <c r="Q400" s="65"/>
      <c r="R400" s="68"/>
      <c r="S400" s="68"/>
      <c r="T400" s="68"/>
      <c r="U400" s="68"/>
      <c r="V400" s="68"/>
      <c r="W400" s="65"/>
      <c r="X400" s="65"/>
      <c r="Y400" s="65"/>
    </row>
    <row r="401" spans="1:25" s="17" customFormat="1" x14ac:dyDescent="0.2">
      <c r="B401" s="50" t="s">
        <v>59</v>
      </c>
      <c r="C401" s="17" t="s">
        <v>60</v>
      </c>
      <c r="D401" s="18">
        <v>265171.63</v>
      </c>
      <c r="E401" s="18">
        <v>265171.63</v>
      </c>
      <c r="F401" s="18">
        <v>40132.620000000003</v>
      </c>
      <c r="G401" s="18">
        <v>40132.620000000003</v>
      </c>
      <c r="H401" s="18">
        <v>156377.5</v>
      </c>
      <c r="I401" s="18">
        <f t="shared" si="39"/>
        <v>196510.12</v>
      </c>
      <c r="J401" s="18">
        <f t="shared" si="40"/>
        <v>68661.510000000009</v>
      </c>
      <c r="K401" s="39">
        <f t="shared" si="41"/>
        <v>0.25893233752042027</v>
      </c>
      <c r="L401" s="39">
        <f t="shared" si="42"/>
        <v>-0.84865417163970369</v>
      </c>
      <c r="M401" s="39">
        <f t="shared" si="43"/>
        <v>0.81614994032355581</v>
      </c>
      <c r="O401" s="65"/>
      <c r="P401" s="65"/>
      <c r="Q401" s="65"/>
      <c r="R401" s="68"/>
      <c r="S401" s="68"/>
      <c r="T401" s="68"/>
      <c r="U401" s="68"/>
      <c r="V401" s="68"/>
      <c r="W401" s="65"/>
      <c r="X401" s="65"/>
      <c r="Y401" s="65"/>
    </row>
    <row r="402" spans="1:25" s="17" customFormat="1" x14ac:dyDescent="0.2">
      <c r="B402" s="50" t="s">
        <v>61</v>
      </c>
      <c r="C402" s="17" t="s">
        <v>62</v>
      </c>
      <c r="D402" s="18">
        <v>58108</v>
      </c>
      <c r="E402" s="18">
        <v>58108</v>
      </c>
      <c r="F402" s="18">
        <v>2120</v>
      </c>
      <c r="G402" s="18">
        <v>2120</v>
      </c>
      <c r="H402" s="18">
        <v>-2120</v>
      </c>
      <c r="I402" s="18">
        <f t="shared" si="39"/>
        <v>0</v>
      </c>
      <c r="J402" s="18">
        <f t="shared" si="40"/>
        <v>58108</v>
      </c>
      <c r="K402" s="39">
        <f t="shared" si="41"/>
        <v>1</v>
      </c>
      <c r="L402" s="39">
        <f t="shared" si="42"/>
        <v>-0.96351621119295106</v>
      </c>
      <c r="M402" s="39">
        <f t="shared" si="43"/>
        <v>-0.56219453431541266</v>
      </c>
      <c r="O402" s="65"/>
      <c r="P402" s="65"/>
      <c r="Q402" s="65"/>
      <c r="R402" s="68"/>
      <c r="S402" s="68"/>
      <c r="T402" s="68"/>
      <c r="U402" s="68"/>
      <c r="V402" s="68"/>
      <c r="W402" s="65"/>
      <c r="X402" s="65"/>
      <c r="Y402" s="65"/>
    </row>
    <row r="403" spans="1:25" s="17" customFormat="1" x14ac:dyDescent="0.2">
      <c r="B403" s="50" t="s">
        <v>119</v>
      </c>
      <c r="C403" s="17" t="s">
        <v>120</v>
      </c>
      <c r="D403" s="18">
        <v>8100000</v>
      </c>
      <c r="E403" s="18">
        <v>8100000</v>
      </c>
      <c r="F403" s="18">
        <v>182090.7</v>
      </c>
      <c r="G403" s="18">
        <v>182090.7</v>
      </c>
      <c r="H403" s="18">
        <v>-18229.2</v>
      </c>
      <c r="I403" s="18">
        <f t="shared" si="39"/>
        <v>163861.5</v>
      </c>
      <c r="J403" s="18">
        <f t="shared" si="40"/>
        <v>7936138.5</v>
      </c>
      <c r="K403" s="39">
        <f t="shared" si="41"/>
        <v>0.97977018518518522</v>
      </c>
      <c r="L403" s="39">
        <f t="shared" si="42"/>
        <v>-0.97751966666666668</v>
      </c>
      <c r="M403" s="39">
        <f t="shared" si="43"/>
        <v>-0.730236</v>
      </c>
      <c r="O403" s="65"/>
      <c r="P403" s="65"/>
      <c r="Q403" s="65"/>
      <c r="R403" s="68"/>
      <c r="S403" s="68"/>
      <c r="T403" s="68"/>
      <c r="U403" s="68"/>
      <c r="V403" s="68"/>
      <c r="W403" s="65"/>
      <c r="X403" s="65"/>
      <c r="Y403" s="65"/>
    </row>
    <row r="404" spans="1:25" s="17" customFormat="1" x14ac:dyDescent="0.2">
      <c r="B404" s="50" t="s">
        <v>477</v>
      </c>
      <c r="C404" s="17" t="s">
        <v>478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39"/>
        <v>0</v>
      </c>
      <c r="J404" s="18">
        <f t="shared" si="40"/>
        <v>0</v>
      </c>
      <c r="K404" s="39" t="str">
        <f t="shared" si="41"/>
        <v>NA</v>
      </c>
      <c r="L404" s="39" t="str">
        <f t="shared" si="42"/>
        <v>NA</v>
      </c>
      <c r="M404" s="39" t="str">
        <f t="shared" si="43"/>
        <v>NA</v>
      </c>
      <c r="O404" s="65"/>
      <c r="P404" s="65"/>
      <c r="Q404" s="65"/>
      <c r="R404" s="68"/>
      <c r="S404" s="68"/>
      <c r="T404" s="68"/>
      <c r="U404" s="68"/>
      <c r="V404" s="68"/>
      <c r="W404" s="65"/>
      <c r="X404" s="65"/>
      <c r="Y404" s="65"/>
    </row>
    <row r="405" spans="1:25" s="17" customFormat="1" x14ac:dyDescent="0.2">
      <c r="B405" s="50" t="s">
        <v>67</v>
      </c>
      <c r="C405" s="17" t="s">
        <v>68</v>
      </c>
      <c r="D405" s="18">
        <v>2600000</v>
      </c>
      <c r="E405" s="18">
        <v>2600000</v>
      </c>
      <c r="F405" s="18">
        <v>0</v>
      </c>
      <c r="G405" s="18">
        <v>0</v>
      </c>
      <c r="H405" s="18">
        <v>0</v>
      </c>
      <c r="I405" s="18">
        <f t="shared" si="39"/>
        <v>0</v>
      </c>
      <c r="J405" s="18">
        <f t="shared" si="40"/>
        <v>2600000</v>
      </c>
      <c r="K405" s="39">
        <f t="shared" si="41"/>
        <v>1</v>
      </c>
      <c r="L405" s="39">
        <f t="shared" si="42"/>
        <v>-1</v>
      </c>
      <c r="M405" s="39">
        <f t="shared" si="43"/>
        <v>-1</v>
      </c>
      <c r="O405" s="65"/>
      <c r="P405" s="65"/>
      <c r="Q405" s="65"/>
      <c r="R405" s="68"/>
      <c r="S405" s="68"/>
      <c r="T405" s="68"/>
      <c r="U405" s="68"/>
      <c r="V405" s="68"/>
      <c r="W405" s="65"/>
      <c r="X405" s="65"/>
      <c r="Y405" s="65"/>
    </row>
    <row r="406" spans="1:25" s="17" customFormat="1" x14ac:dyDescent="0.2">
      <c r="B406" s="50" t="s">
        <v>188</v>
      </c>
      <c r="C406" s="17" t="s">
        <v>189</v>
      </c>
      <c r="D406" s="18">
        <v>3250000</v>
      </c>
      <c r="E406" s="18">
        <v>4771800</v>
      </c>
      <c r="F406" s="18">
        <v>0</v>
      </c>
      <c r="G406" s="18">
        <v>0</v>
      </c>
      <c r="H406" s="18">
        <v>0</v>
      </c>
      <c r="I406" s="18">
        <f t="shared" si="39"/>
        <v>0</v>
      </c>
      <c r="J406" s="18">
        <f t="shared" si="40"/>
        <v>4771800</v>
      </c>
      <c r="K406" s="39">
        <f t="shared" si="41"/>
        <v>1</v>
      </c>
      <c r="L406" s="39">
        <f t="shared" si="42"/>
        <v>-1</v>
      </c>
      <c r="M406" s="39">
        <f t="shared" si="43"/>
        <v>-1</v>
      </c>
      <c r="O406" s="65"/>
      <c r="P406" s="65"/>
      <c r="Q406" s="65"/>
      <c r="R406" s="68"/>
      <c r="S406" s="68"/>
      <c r="T406" s="68"/>
      <c r="U406" s="68"/>
      <c r="V406" s="68"/>
      <c r="W406" s="65"/>
      <c r="X406" s="65"/>
      <c r="Y406" s="65"/>
    </row>
    <row r="407" spans="1:25" s="17" customFormat="1" x14ac:dyDescent="0.2">
      <c r="B407" s="50" t="s">
        <v>69</v>
      </c>
      <c r="C407" s="17" t="s">
        <v>70</v>
      </c>
      <c r="D407" s="18">
        <v>30000</v>
      </c>
      <c r="E407" s="18">
        <v>30000</v>
      </c>
      <c r="F407" s="18">
        <v>0</v>
      </c>
      <c r="G407" s="18">
        <v>0</v>
      </c>
      <c r="H407" s="18">
        <v>0</v>
      </c>
      <c r="I407" s="18">
        <f t="shared" si="39"/>
        <v>0</v>
      </c>
      <c r="J407" s="18">
        <f t="shared" si="40"/>
        <v>30000</v>
      </c>
      <c r="K407" s="39">
        <f t="shared" si="41"/>
        <v>1</v>
      </c>
      <c r="L407" s="39">
        <f t="shared" si="42"/>
        <v>-1</v>
      </c>
      <c r="M407" s="39">
        <f t="shared" si="43"/>
        <v>-1</v>
      </c>
      <c r="O407" s="65"/>
      <c r="P407" s="65"/>
      <c r="Q407" s="65"/>
      <c r="R407" s="68"/>
      <c r="S407" s="68"/>
      <c r="T407" s="68"/>
      <c r="U407" s="68"/>
      <c r="V407" s="68"/>
      <c r="W407" s="65"/>
      <c r="X407" s="65"/>
      <c r="Y407" s="65"/>
    </row>
    <row r="408" spans="1:25" s="17" customFormat="1" x14ac:dyDescent="0.2">
      <c r="B408" s="50" t="s">
        <v>71</v>
      </c>
      <c r="C408" s="17" t="s">
        <v>72</v>
      </c>
      <c r="D408" s="18">
        <v>167000</v>
      </c>
      <c r="E408" s="18">
        <v>167000</v>
      </c>
      <c r="F408" s="18">
        <v>62</v>
      </c>
      <c r="G408" s="18">
        <v>62</v>
      </c>
      <c r="H408" s="18">
        <v>-62</v>
      </c>
      <c r="I408" s="18">
        <f t="shared" si="39"/>
        <v>0</v>
      </c>
      <c r="J408" s="18">
        <f t="shared" si="40"/>
        <v>167000</v>
      </c>
      <c r="K408" s="39">
        <f t="shared" si="41"/>
        <v>1</v>
      </c>
      <c r="L408" s="39">
        <f t="shared" si="42"/>
        <v>-0.99962874251497003</v>
      </c>
      <c r="M408" s="39">
        <f t="shared" si="43"/>
        <v>-0.99554491017964075</v>
      </c>
      <c r="O408" s="65"/>
      <c r="P408" s="65"/>
      <c r="Q408" s="65"/>
      <c r="R408" s="68"/>
      <c r="S408" s="68"/>
      <c r="T408" s="68"/>
      <c r="U408" s="68"/>
      <c r="V408" s="68"/>
      <c r="W408" s="65"/>
      <c r="X408" s="65"/>
      <c r="Y408" s="65"/>
    </row>
    <row r="409" spans="1:25" s="17" customFormat="1" x14ac:dyDescent="0.2">
      <c r="B409" s="50" t="s">
        <v>73</v>
      </c>
      <c r="C409" s="17" t="s">
        <v>74</v>
      </c>
      <c r="D409" s="18">
        <v>1000000</v>
      </c>
      <c r="E409" s="18">
        <v>1000000</v>
      </c>
      <c r="F409" s="18">
        <v>0</v>
      </c>
      <c r="G409" s="18">
        <v>0</v>
      </c>
      <c r="H409" s="18">
        <v>0</v>
      </c>
      <c r="I409" s="18">
        <f t="shared" si="39"/>
        <v>0</v>
      </c>
      <c r="J409" s="18">
        <f t="shared" si="40"/>
        <v>1000000</v>
      </c>
      <c r="K409" s="39">
        <f t="shared" si="41"/>
        <v>1</v>
      </c>
      <c r="L409" s="39">
        <f t="shared" si="42"/>
        <v>-1</v>
      </c>
      <c r="M409" s="39">
        <f t="shared" si="43"/>
        <v>-1</v>
      </c>
      <c r="O409" s="65"/>
      <c r="P409" s="65"/>
      <c r="Q409" s="65"/>
      <c r="R409" s="68"/>
      <c r="S409" s="68"/>
      <c r="T409" s="68"/>
      <c r="U409" s="68"/>
      <c r="V409" s="68"/>
      <c r="W409" s="65"/>
      <c r="X409" s="65"/>
      <c r="Y409" s="65"/>
    </row>
    <row r="410" spans="1:25" s="17" customFormat="1" x14ac:dyDescent="0.2">
      <c r="B410" s="50" t="s">
        <v>125</v>
      </c>
      <c r="C410" s="17" t="s">
        <v>126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f t="shared" si="39"/>
        <v>0</v>
      </c>
      <c r="J410" s="18">
        <f t="shared" si="40"/>
        <v>0</v>
      </c>
      <c r="K410" s="39" t="str">
        <f t="shared" si="41"/>
        <v>NA</v>
      </c>
      <c r="L410" s="39" t="str">
        <f t="shared" si="42"/>
        <v>NA</v>
      </c>
      <c r="M410" s="39" t="str">
        <f t="shared" si="43"/>
        <v>NA</v>
      </c>
      <c r="O410" s="65"/>
      <c r="P410" s="65"/>
      <c r="Q410" s="65"/>
      <c r="R410" s="68"/>
      <c r="S410" s="68"/>
      <c r="T410" s="68"/>
      <c r="U410" s="68"/>
      <c r="V410" s="68"/>
      <c r="W410" s="65"/>
      <c r="X410" s="65"/>
      <c r="Y410" s="65"/>
    </row>
    <row r="411" spans="1:25" s="70" customFormat="1" x14ac:dyDescent="0.2">
      <c r="A411" s="48" t="s">
        <v>127</v>
      </c>
      <c r="B411" s="51"/>
      <c r="C411" s="48"/>
      <c r="D411" s="23">
        <v>80348867.840000004</v>
      </c>
      <c r="E411" s="23">
        <v>81990667.840000004</v>
      </c>
      <c r="F411" s="23">
        <v>1831401.0599999998</v>
      </c>
      <c r="G411" s="23">
        <v>1831401.0599999998</v>
      </c>
      <c r="H411" s="23">
        <v>186202.84</v>
      </c>
      <c r="I411" s="23">
        <f t="shared" si="39"/>
        <v>2017603.9</v>
      </c>
      <c r="J411" s="23">
        <f t="shared" si="40"/>
        <v>79973063.939999998</v>
      </c>
      <c r="K411" s="43">
        <f t="shared" si="41"/>
        <v>0.97539227386295668</v>
      </c>
      <c r="L411" s="43">
        <f t="shared" si="42"/>
        <v>-0.97766329866255175</v>
      </c>
      <c r="M411" s="43">
        <f t="shared" si="43"/>
        <v>-0.73195958395062155</v>
      </c>
      <c r="O411" s="71"/>
      <c r="P411" s="71"/>
      <c r="Q411" s="71"/>
      <c r="R411" s="72"/>
      <c r="S411" s="72"/>
      <c r="T411" s="72"/>
      <c r="U411" s="72"/>
      <c r="V411" s="72"/>
      <c r="W411" s="71"/>
      <c r="X411" s="71"/>
      <c r="Y411" s="71"/>
    </row>
    <row r="412" spans="1:25" s="17" customFormat="1" x14ac:dyDescent="0.2">
      <c r="A412" s="17" t="s">
        <v>128</v>
      </c>
      <c r="B412" s="50" t="s">
        <v>16</v>
      </c>
      <c r="C412" s="17" t="s">
        <v>15</v>
      </c>
      <c r="D412" s="18">
        <v>0</v>
      </c>
      <c r="E412" s="18">
        <v>0</v>
      </c>
      <c r="F412" s="18">
        <v>60413.75</v>
      </c>
      <c r="G412" s="18">
        <v>60413.75</v>
      </c>
      <c r="H412" s="18">
        <v>0</v>
      </c>
      <c r="I412" s="18">
        <f t="shared" si="39"/>
        <v>60413.75</v>
      </c>
      <c r="J412" s="18">
        <f t="shared" si="40"/>
        <v>-60413.75</v>
      </c>
      <c r="K412" s="39" t="str">
        <f t="shared" si="41"/>
        <v>NA</v>
      </c>
      <c r="L412" s="39" t="str">
        <f t="shared" si="42"/>
        <v>NA</v>
      </c>
      <c r="M412" s="39" t="str">
        <f t="shared" si="43"/>
        <v>NA</v>
      </c>
      <c r="O412" s="65"/>
      <c r="P412" s="65"/>
      <c r="Q412" s="65"/>
      <c r="R412" s="68"/>
      <c r="S412" s="68"/>
      <c r="T412" s="68"/>
      <c r="U412" s="68"/>
      <c r="V412" s="68"/>
      <c r="W412" s="65"/>
      <c r="X412" s="65"/>
      <c r="Y412" s="65"/>
    </row>
    <row r="413" spans="1:25" s="17" customFormat="1" x14ac:dyDescent="0.2">
      <c r="B413" s="50" t="s">
        <v>97</v>
      </c>
      <c r="C413" s="17" t="s">
        <v>98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39"/>
        <v>0</v>
      </c>
      <c r="J413" s="18">
        <f t="shared" si="40"/>
        <v>0</v>
      </c>
      <c r="K413" s="39" t="str">
        <f t="shared" si="41"/>
        <v>NA</v>
      </c>
      <c r="L413" s="39" t="str">
        <f t="shared" si="42"/>
        <v>NA</v>
      </c>
      <c r="M413" s="39" t="str">
        <f t="shared" si="43"/>
        <v>NA</v>
      </c>
      <c r="O413" s="65"/>
      <c r="P413" s="65"/>
      <c r="Q413" s="65"/>
      <c r="R413" s="68"/>
      <c r="S413" s="68"/>
      <c r="T413" s="68"/>
      <c r="U413" s="68"/>
      <c r="V413" s="68"/>
      <c r="W413" s="65"/>
      <c r="X413" s="65"/>
      <c r="Y413" s="65"/>
    </row>
    <row r="414" spans="1:25" s="17" customFormat="1" x14ac:dyDescent="0.2">
      <c r="B414" s="50" t="s">
        <v>279</v>
      </c>
      <c r="C414" s="17" t="s">
        <v>280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f t="shared" si="39"/>
        <v>0</v>
      </c>
      <c r="J414" s="18">
        <f t="shared" si="40"/>
        <v>0</v>
      </c>
      <c r="K414" s="39" t="str">
        <f t="shared" si="41"/>
        <v>NA</v>
      </c>
      <c r="L414" s="39" t="str">
        <f t="shared" si="42"/>
        <v>NA</v>
      </c>
      <c r="M414" s="39" t="str">
        <f t="shared" si="43"/>
        <v>NA</v>
      </c>
      <c r="O414" s="65"/>
      <c r="P414" s="65"/>
      <c r="Q414" s="65"/>
      <c r="R414" s="68"/>
      <c r="S414" s="68"/>
      <c r="T414" s="68"/>
      <c r="U414" s="68"/>
      <c r="V414" s="68"/>
      <c r="W414" s="65"/>
      <c r="X414" s="65"/>
      <c r="Y414" s="65"/>
    </row>
    <row r="415" spans="1:25" s="17" customFormat="1" x14ac:dyDescent="0.2">
      <c r="B415" s="50" t="s">
        <v>77</v>
      </c>
      <c r="C415" s="17" t="s">
        <v>78</v>
      </c>
      <c r="D415" s="18">
        <v>1554748.45</v>
      </c>
      <c r="E415" s="18">
        <v>1554748.45</v>
      </c>
      <c r="F415" s="18">
        <v>115719.28</v>
      </c>
      <c r="G415" s="18">
        <v>115719.28</v>
      </c>
      <c r="H415" s="18">
        <v>0</v>
      </c>
      <c r="I415" s="18">
        <f t="shared" si="39"/>
        <v>115719.28</v>
      </c>
      <c r="J415" s="18">
        <f t="shared" si="40"/>
        <v>1439029.17</v>
      </c>
      <c r="K415" s="39">
        <f t="shared" si="41"/>
        <v>0.92557041623035541</v>
      </c>
      <c r="L415" s="39">
        <f t="shared" si="42"/>
        <v>-0.92557041623035541</v>
      </c>
      <c r="M415" s="39">
        <f t="shared" si="43"/>
        <v>-0.10684499476426558</v>
      </c>
      <c r="O415" s="65"/>
      <c r="P415" s="65"/>
      <c r="Q415" s="65"/>
      <c r="R415" s="68"/>
      <c r="S415" s="68"/>
      <c r="T415" s="68"/>
      <c r="U415" s="68"/>
      <c r="V415" s="68"/>
      <c r="W415" s="65"/>
      <c r="X415" s="65"/>
      <c r="Y415" s="65"/>
    </row>
    <row r="416" spans="1:25" s="17" customFormat="1" x14ac:dyDescent="0.2">
      <c r="B416" s="50" t="s">
        <v>312</v>
      </c>
      <c r="C416" s="17" t="s">
        <v>313</v>
      </c>
      <c r="D416" s="18">
        <v>112479</v>
      </c>
      <c r="E416" s="18">
        <v>112479</v>
      </c>
      <c r="F416" s="18">
        <v>0</v>
      </c>
      <c r="G416" s="18">
        <v>0</v>
      </c>
      <c r="H416" s="18">
        <v>0</v>
      </c>
      <c r="I416" s="18">
        <f t="shared" si="39"/>
        <v>0</v>
      </c>
      <c r="J416" s="18">
        <f t="shared" si="40"/>
        <v>112479</v>
      </c>
      <c r="K416" s="39">
        <f t="shared" si="41"/>
        <v>1</v>
      </c>
      <c r="L416" s="39">
        <f t="shared" si="42"/>
        <v>-1</v>
      </c>
      <c r="M416" s="39">
        <f t="shared" si="43"/>
        <v>-1</v>
      </c>
      <c r="O416" s="65"/>
      <c r="P416" s="65"/>
      <c r="Q416" s="65"/>
      <c r="R416" s="68"/>
      <c r="S416" s="68"/>
      <c r="T416" s="68"/>
      <c r="U416" s="68"/>
      <c r="V416" s="68"/>
      <c r="W416" s="65"/>
      <c r="X416" s="65"/>
      <c r="Y416" s="65"/>
    </row>
    <row r="417" spans="2:25" s="17" customFormat="1" x14ac:dyDescent="0.2">
      <c r="B417" s="50" t="s">
        <v>111</v>
      </c>
      <c r="C417" s="17" t="s">
        <v>112</v>
      </c>
      <c r="D417" s="18">
        <v>61245</v>
      </c>
      <c r="E417" s="18">
        <v>61245</v>
      </c>
      <c r="F417" s="18">
        <v>0</v>
      </c>
      <c r="G417" s="18">
        <v>0</v>
      </c>
      <c r="H417" s="18">
        <v>0</v>
      </c>
      <c r="I417" s="18">
        <f t="shared" si="39"/>
        <v>0</v>
      </c>
      <c r="J417" s="18">
        <f t="shared" si="40"/>
        <v>61245</v>
      </c>
      <c r="K417" s="39">
        <f t="shared" si="41"/>
        <v>1</v>
      </c>
      <c r="L417" s="39">
        <f t="shared" si="42"/>
        <v>-1</v>
      </c>
      <c r="M417" s="39">
        <f t="shared" si="43"/>
        <v>-1</v>
      </c>
      <c r="O417" s="65"/>
      <c r="P417" s="65"/>
      <c r="Q417" s="65"/>
      <c r="R417" s="68"/>
      <c r="S417" s="68"/>
      <c r="T417" s="68"/>
      <c r="U417" s="68"/>
      <c r="V417" s="68"/>
      <c r="W417" s="65"/>
      <c r="X417" s="65"/>
      <c r="Y417" s="65"/>
    </row>
    <row r="418" spans="2:25" s="17" customFormat="1" x14ac:dyDescent="0.2">
      <c r="B418" s="50" t="s">
        <v>275</v>
      </c>
      <c r="C418" s="17" t="s">
        <v>276</v>
      </c>
      <c r="D418" s="18">
        <v>43847</v>
      </c>
      <c r="E418" s="18">
        <v>43847</v>
      </c>
      <c r="F418" s="18">
        <v>0</v>
      </c>
      <c r="G418" s="18">
        <v>0</v>
      </c>
      <c r="H418" s="18">
        <v>0</v>
      </c>
      <c r="I418" s="18">
        <f t="shared" si="39"/>
        <v>0</v>
      </c>
      <c r="J418" s="18">
        <f t="shared" si="40"/>
        <v>43847</v>
      </c>
      <c r="K418" s="39">
        <f t="shared" si="41"/>
        <v>1</v>
      </c>
      <c r="L418" s="39">
        <f t="shared" si="42"/>
        <v>-1</v>
      </c>
      <c r="M418" s="39">
        <f t="shared" si="43"/>
        <v>-1</v>
      </c>
      <c r="O418" s="65"/>
      <c r="P418" s="65"/>
      <c r="Q418" s="65"/>
      <c r="R418" s="68"/>
      <c r="S418" s="68"/>
      <c r="T418" s="68"/>
      <c r="U418" s="68"/>
      <c r="V418" s="68"/>
      <c r="W418" s="65"/>
      <c r="X418" s="65"/>
      <c r="Y418" s="65"/>
    </row>
    <row r="419" spans="2:25" s="17" customFormat="1" x14ac:dyDescent="0.2">
      <c r="B419" s="50" t="s">
        <v>300</v>
      </c>
      <c r="C419" s="17" t="s">
        <v>301</v>
      </c>
      <c r="D419" s="18">
        <v>45955</v>
      </c>
      <c r="E419" s="18">
        <v>45955</v>
      </c>
      <c r="F419" s="18">
        <v>0</v>
      </c>
      <c r="G419" s="18">
        <v>0</v>
      </c>
      <c r="H419" s="18">
        <v>0</v>
      </c>
      <c r="I419" s="18">
        <f t="shared" si="39"/>
        <v>0</v>
      </c>
      <c r="J419" s="18">
        <f t="shared" si="40"/>
        <v>45955</v>
      </c>
      <c r="K419" s="39">
        <f t="shared" si="41"/>
        <v>1</v>
      </c>
      <c r="L419" s="39">
        <f t="shared" si="42"/>
        <v>-1</v>
      </c>
      <c r="M419" s="39">
        <f t="shared" si="43"/>
        <v>-1</v>
      </c>
      <c r="O419" s="65"/>
      <c r="P419" s="65"/>
      <c r="Q419" s="65"/>
      <c r="R419" s="68"/>
      <c r="S419" s="68"/>
      <c r="T419" s="68"/>
      <c r="U419" s="68"/>
      <c r="V419" s="68"/>
      <c r="W419" s="65"/>
      <c r="X419" s="65"/>
      <c r="Y419" s="65"/>
    </row>
    <row r="420" spans="2:25" s="17" customFormat="1" x14ac:dyDescent="0.2">
      <c r="B420" s="50" t="s">
        <v>27</v>
      </c>
      <c r="C420" s="17" t="s">
        <v>28</v>
      </c>
      <c r="D420" s="18">
        <v>3328963.39</v>
      </c>
      <c r="E420" s="18">
        <v>3328963.39</v>
      </c>
      <c r="F420" s="18">
        <v>188281.93000000002</v>
      </c>
      <c r="G420" s="18">
        <v>188281.93000000002</v>
      </c>
      <c r="H420" s="18">
        <v>0</v>
      </c>
      <c r="I420" s="18">
        <f t="shared" si="39"/>
        <v>188281.93000000002</v>
      </c>
      <c r="J420" s="18">
        <f t="shared" si="40"/>
        <v>3140681.46</v>
      </c>
      <c r="K420" s="39">
        <f t="shared" si="41"/>
        <v>0.9434412734710188</v>
      </c>
      <c r="L420" s="39">
        <f t="shared" si="42"/>
        <v>-0.9434412734710188</v>
      </c>
      <c r="M420" s="39">
        <f t="shared" si="43"/>
        <v>-0.32129528165222621</v>
      </c>
      <c r="O420" s="65"/>
      <c r="P420" s="65"/>
      <c r="Q420" s="65"/>
      <c r="R420" s="68"/>
      <c r="S420" s="68"/>
      <c r="T420" s="68"/>
      <c r="U420" s="68"/>
      <c r="V420" s="68"/>
      <c r="W420" s="65"/>
      <c r="X420" s="65"/>
      <c r="Y420" s="65"/>
    </row>
    <row r="421" spans="2:25" s="17" customFormat="1" x14ac:dyDescent="0.2">
      <c r="B421" s="50" t="s">
        <v>91</v>
      </c>
      <c r="C421" s="17" t="s">
        <v>92</v>
      </c>
      <c r="D421" s="18">
        <v>11610225.26</v>
      </c>
      <c r="E421" s="18">
        <v>11610225.26</v>
      </c>
      <c r="F421" s="18">
        <v>879837.31000000017</v>
      </c>
      <c r="G421" s="18">
        <v>879837.31000000017</v>
      </c>
      <c r="H421" s="18">
        <v>0</v>
      </c>
      <c r="I421" s="18">
        <f t="shared" si="39"/>
        <v>879837.31000000017</v>
      </c>
      <c r="J421" s="18">
        <f t="shared" si="40"/>
        <v>10730387.949999999</v>
      </c>
      <c r="K421" s="39">
        <f t="shared" si="41"/>
        <v>0.92421875628621519</v>
      </c>
      <c r="L421" s="39">
        <f t="shared" si="42"/>
        <v>-0.92421875628621519</v>
      </c>
      <c r="M421" s="39">
        <f t="shared" si="43"/>
        <v>-9.0625075434582675E-2</v>
      </c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</row>
    <row r="422" spans="2:25" s="17" customFormat="1" x14ac:dyDescent="0.2">
      <c r="B422" s="50" t="s">
        <v>29</v>
      </c>
      <c r="C422" s="17" t="s">
        <v>30</v>
      </c>
      <c r="D422" s="18">
        <v>284380</v>
      </c>
      <c r="E422" s="18">
        <v>284380</v>
      </c>
      <c r="F422" s="18">
        <v>40192.93</v>
      </c>
      <c r="G422" s="18">
        <v>40192.93</v>
      </c>
      <c r="H422" s="18">
        <v>0</v>
      </c>
      <c r="I422" s="18">
        <f t="shared" si="39"/>
        <v>40192.93</v>
      </c>
      <c r="J422" s="18">
        <f t="shared" si="40"/>
        <v>244187.07</v>
      </c>
      <c r="K422" s="39">
        <f t="shared" si="41"/>
        <v>0.85866470919192628</v>
      </c>
      <c r="L422" s="39">
        <f t="shared" si="42"/>
        <v>-0.85866470919192628</v>
      </c>
      <c r="M422" s="39">
        <f t="shared" si="43"/>
        <v>0.69602348969688455</v>
      </c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</row>
    <row r="423" spans="2:25" s="17" customFormat="1" x14ac:dyDescent="0.2">
      <c r="B423" s="50" t="s">
        <v>384</v>
      </c>
      <c r="C423" s="17" t="s">
        <v>388</v>
      </c>
      <c r="D423" s="18">
        <v>10000</v>
      </c>
      <c r="E423" s="18">
        <v>10000</v>
      </c>
      <c r="F423" s="18">
        <v>0</v>
      </c>
      <c r="G423" s="18">
        <v>0</v>
      </c>
      <c r="H423" s="18">
        <v>0</v>
      </c>
      <c r="I423" s="18">
        <f t="shared" si="39"/>
        <v>0</v>
      </c>
      <c r="J423" s="18">
        <f t="shared" si="40"/>
        <v>10000</v>
      </c>
      <c r="K423" s="39">
        <f t="shared" si="41"/>
        <v>1</v>
      </c>
      <c r="L423" s="39">
        <f t="shared" si="42"/>
        <v>-1</v>
      </c>
      <c r="M423" s="39">
        <f t="shared" si="43"/>
        <v>-1</v>
      </c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</row>
    <row r="424" spans="2:25" s="17" customFormat="1" ht="12" customHeight="1" x14ac:dyDescent="0.2">
      <c r="B424" s="50" t="s">
        <v>31</v>
      </c>
      <c r="C424" s="17" t="s">
        <v>32</v>
      </c>
      <c r="D424" s="18">
        <v>2018520</v>
      </c>
      <c r="E424" s="18">
        <v>2018520</v>
      </c>
      <c r="F424" s="18">
        <v>137733.75</v>
      </c>
      <c r="G424" s="18">
        <v>137733.75</v>
      </c>
      <c r="H424" s="18">
        <v>0</v>
      </c>
      <c r="I424" s="18">
        <f t="shared" si="39"/>
        <v>137733.75</v>
      </c>
      <c r="J424" s="18">
        <f t="shared" si="40"/>
        <v>1880786.25</v>
      </c>
      <c r="K424" s="39">
        <f t="shared" si="41"/>
        <v>0.93176498127340823</v>
      </c>
      <c r="L424" s="39">
        <f t="shared" si="42"/>
        <v>-0.93176498127340823</v>
      </c>
      <c r="M424" s="39">
        <f t="shared" si="43"/>
        <v>-0.18117977528089887</v>
      </c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</row>
    <row r="425" spans="2:25" s="17" customFormat="1" ht="12" customHeight="1" x14ac:dyDescent="0.2">
      <c r="B425" s="50" t="s">
        <v>33</v>
      </c>
      <c r="C425" s="17" t="s">
        <v>34</v>
      </c>
      <c r="D425" s="18">
        <v>3123804.0100000002</v>
      </c>
      <c r="E425" s="18">
        <v>3123804.0100000002</v>
      </c>
      <c r="F425" s="18">
        <v>213798.78999999995</v>
      </c>
      <c r="G425" s="18">
        <v>213798.78999999995</v>
      </c>
      <c r="H425" s="18">
        <v>0</v>
      </c>
      <c r="I425" s="18">
        <f t="shared" si="39"/>
        <v>213798.78999999995</v>
      </c>
      <c r="J425" s="18">
        <f t="shared" si="40"/>
        <v>2910005.22</v>
      </c>
      <c r="K425" s="39">
        <f t="shared" si="41"/>
        <v>0.93155819337078061</v>
      </c>
      <c r="L425" s="39">
        <f t="shared" si="42"/>
        <v>-0.93155819337078061</v>
      </c>
      <c r="M425" s="39">
        <f t="shared" si="43"/>
        <v>-0.17869832044936801</v>
      </c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</row>
    <row r="426" spans="2:25" s="17" customFormat="1" ht="12" customHeight="1" x14ac:dyDescent="0.2">
      <c r="B426" s="50" t="s">
        <v>314</v>
      </c>
      <c r="C426" s="17" t="s">
        <v>315</v>
      </c>
      <c r="D426" s="18">
        <v>0</v>
      </c>
      <c r="E426" s="18">
        <v>0</v>
      </c>
      <c r="F426" s="18">
        <v>9336.4699999999993</v>
      </c>
      <c r="G426" s="18">
        <v>9336.4699999999993</v>
      </c>
      <c r="H426" s="18">
        <v>0</v>
      </c>
      <c r="I426" s="18">
        <f t="shared" si="39"/>
        <v>9336.4699999999993</v>
      </c>
      <c r="J426" s="18">
        <f t="shared" si="40"/>
        <v>-9336.4699999999993</v>
      </c>
      <c r="K426" s="39" t="str">
        <f t="shared" si="41"/>
        <v>NA</v>
      </c>
      <c r="L426" s="39" t="str">
        <f t="shared" si="42"/>
        <v>NA</v>
      </c>
      <c r="M426" s="39" t="str">
        <f t="shared" si="43"/>
        <v>NA</v>
      </c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</row>
    <row r="427" spans="2:25" s="17" customFormat="1" ht="12" customHeight="1" x14ac:dyDescent="0.2">
      <c r="B427" s="50" t="s">
        <v>35</v>
      </c>
      <c r="C427" s="17" t="s">
        <v>36</v>
      </c>
      <c r="D427" s="18">
        <v>10000</v>
      </c>
      <c r="E427" s="18">
        <v>10000</v>
      </c>
      <c r="F427" s="18">
        <v>0</v>
      </c>
      <c r="G427" s="18">
        <v>0</v>
      </c>
      <c r="H427" s="18">
        <v>0</v>
      </c>
      <c r="I427" s="18">
        <f t="shared" si="39"/>
        <v>0</v>
      </c>
      <c r="J427" s="18">
        <f t="shared" si="40"/>
        <v>10000</v>
      </c>
      <c r="K427" s="39">
        <f t="shared" si="41"/>
        <v>1</v>
      </c>
      <c r="L427" s="39">
        <f t="shared" si="42"/>
        <v>-1</v>
      </c>
      <c r="M427" s="39">
        <f t="shared" si="43"/>
        <v>-1</v>
      </c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</row>
    <row r="428" spans="2:25" s="17" customFormat="1" ht="12" customHeight="1" x14ac:dyDescent="0.2">
      <c r="B428" s="50" t="s">
        <v>364</v>
      </c>
      <c r="C428" s="17" t="s">
        <v>365</v>
      </c>
      <c r="D428" s="18">
        <v>555000</v>
      </c>
      <c r="E428" s="18">
        <v>555000</v>
      </c>
      <c r="F428" s="18">
        <v>0</v>
      </c>
      <c r="G428" s="18">
        <v>0</v>
      </c>
      <c r="H428" s="18">
        <v>0</v>
      </c>
      <c r="I428" s="18">
        <f t="shared" si="39"/>
        <v>0</v>
      </c>
      <c r="J428" s="18">
        <f t="shared" si="40"/>
        <v>555000</v>
      </c>
      <c r="K428" s="39">
        <f t="shared" si="41"/>
        <v>1</v>
      </c>
      <c r="L428" s="39">
        <f t="shared" si="42"/>
        <v>-1</v>
      </c>
      <c r="M428" s="39">
        <f t="shared" si="43"/>
        <v>-1</v>
      </c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</row>
    <row r="429" spans="2:25" s="17" customFormat="1" ht="12" customHeight="1" x14ac:dyDescent="0.2">
      <c r="B429" s="50" t="s">
        <v>39</v>
      </c>
      <c r="C429" s="17" t="s">
        <v>40</v>
      </c>
      <c r="D429" s="18">
        <v>454181.31999999995</v>
      </c>
      <c r="E429" s="18">
        <v>454181.31999999995</v>
      </c>
      <c r="F429" s="18">
        <v>49054.450000000004</v>
      </c>
      <c r="G429" s="18">
        <v>49054.450000000004</v>
      </c>
      <c r="H429" s="18">
        <v>0</v>
      </c>
      <c r="I429" s="18">
        <f t="shared" si="39"/>
        <v>49054.450000000004</v>
      </c>
      <c r="J429" s="18">
        <f t="shared" si="40"/>
        <v>405126.86999999994</v>
      </c>
      <c r="K429" s="39">
        <f t="shared" si="41"/>
        <v>0.89199368657433997</v>
      </c>
      <c r="L429" s="39">
        <f t="shared" si="42"/>
        <v>-0.89199368657433997</v>
      </c>
      <c r="M429" s="39">
        <f t="shared" si="43"/>
        <v>0.29607576110792078</v>
      </c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</row>
    <row r="430" spans="2:25" s="17" customFormat="1" ht="12" customHeight="1" x14ac:dyDescent="0.2">
      <c r="B430" s="50" t="s">
        <v>41</v>
      </c>
      <c r="C430" s="17" t="s">
        <v>42</v>
      </c>
      <c r="D430" s="18">
        <v>1174081.76</v>
      </c>
      <c r="E430" s="18">
        <v>1314226.96</v>
      </c>
      <c r="F430" s="18">
        <v>13573</v>
      </c>
      <c r="G430" s="18">
        <v>13573</v>
      </c>
      <c r="H430" s="18">
        <v>467223.32</v>
      </c>
      <c r="I430" s="18">
        <f t="shared" si="39"/>
        <v>480796.32</v>
      </c>
      <c r="J430" s="18">
        <f t="shared" si="40"/>
        <v>833430.6399999999</v>
      </c>
      <c r="K430" s="39">
        <f t="shared" si="41"/>
        <v>0.63416035842089247</v>
      </c>
      <c r="L430" s="39">
        <f t="shared" si="42"/>
        <v>-0.98967225569623074</v>
      </c>
      <c r="M430" s="39">
        <f t="shared" si="43"/>
        <v>-0.87606706835476877</v>
      </c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</row>
    <row r="431" spans="2:25" s="17" customFormat="1" ht="12" customHeight="1" x14ac:dyDescent="0.2">
      <c r="B431" s="50" t="s">
        <v>316</v>
      </c>
      <c r="C431" s="17" t="s">
        <v>317</v>
      </c>
      <c r="D431" s="18">
        <v>60000</v>
      </c>
      <c r="E431" s="18">
        <v>60000</v>
      </c>
      <c r="F431" s="18">
        <v>0</v>
      </c>
      <c r="G431" s="18">
        <v>0</v>
      </c>
      <c r="H431" s="18">
        <v>1041.9000000000001</v>
      </c>
      <c r="I431" s="18">
        <f t="shared" si="39"/>
        <v>1041.9000000000001</v>
      </c>
      <c r="J431" s="18">
        <f t="shared" si="40"/>
        <v>58958.1</v>
      </c>
      <c r="K431" s="39">
        <f t="shared" si="41"/>
        <v>0.98263499999999993</v>
      </c>
      <c r="L431" s="39">
        <f t="shared" si="42"/>
        <v>-1</v>
      </c>
      <c r="M431" s="39">
        <f t="shared" si="43"/>
        <v>-1</v>
      </c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</row>
    <row r="432" spans="2:25" s="17" customFormat="1" ht="12" customHeight="1" x14ac:dyDescent="0.2">
      <c r="B432" s="50" t="s">
        <v>415</v>
      </c>
      <c r="C432" s="17" t="s">
        <v>416</v>
      </c>
      <c r="D432" s="18">
        <v>44131.5</v>
      </c>
      <c r="E432" s="18">
        <v>1804591.5</v>
      </c>
      <c r="F432" s="18">
        <v>0</v>
      </c>
      <c r="G432" s="18">
        <v>0</v>
      </c>
      <c r="H432" s="18">
        <v>1699200</v>
      </c>
      <c r="I432" s="18">
        <f t="shared" si="39"/>
        <v>1699200</v>
      </c>
      <c r="J432" s="18">
        <f t="shared" si="40"/>
        <v>105391.5</v>
      </c>
      <c r="K432" s="39">
        <f t="shared" si="41"/>
        <v>5.8401859922314829E-2</v>
      </c>
      <c r="L432" s="39">
        <f t="shared" si="42"/>
        <v>-1</v>
      </c>
      <c r="M432" s="39">
        <f t="shared" si="43"/>
        <v>-1</v>
      </c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</row>
    <row r="433" spans="1:25" s="17" customFormat="1" ht="12" customHeight="1" x14ac:dyDescent="0.2">
      <c r="B433" s="50" t="s">
        <v>93</v>
      </c>
      <c r="C433" s="17" t="s">
        <v>94</v>
      </c>
      <c r="D433" s="18">
        <v>0</v>
      </c>
      <c r="E433" s="18">
        <v>0</v>
      </c>
      <c r="F433" s="18">
        <v>0</v>
      </c>
      <c r="G433" s="18">
        <v>0</v>
      </c>
      <c r="H433" s="18">
        <v>0</v>
      </c>
      <c r="I433" s="18">
        <f t="shared" si="39"/>
        <v>0</v>
      </c>
      <c r="J433" s="18">
        <f t="shared" si="40"/>
        <v>0</v>
      </c>
      <c r="K433" s="39" t="str">
        <f t="shared" si="41"/>
        <v>NA</v>
      </c>
      <c r="L433" s="39" t="str">
        <f t="shared" si="42"/>
        <v>NA</v>
      </c>
      <c r="M433" s="39" t="str">
        <f t="shared" si="43"/>
        <v>NA</v>
      </c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</row>
    <row r="434" spans="1:25" s="17" customFormat="1" ht="12" customHeight="1" x14ac:dyDescent="0.2">
      <c r="B434" s="50" t="s">
        <v>267</v>
      </c>
      <c r="C434" s="17" t="s">
        <v>268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f t="shared" si="39"/>
        <v>0</v>
      </c>
      <c r="J434" s="18">
        <f t="shared" si="40"/>
        <v>0</v>
      </c>
      <c r="K434" s="39" t="str">
        <f t="shared" si="41"/>
        <v>NA</v>
      </c>
      <c r="L434" s="39" t="str">
        <f t="shared" si="42"/>
        <v>NA</v>
      </c>
      <c r="M434" s="39" t="str">
        <f t="shared" si="43"/>
        <v>NA</v>
      </c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</row>
    <row r="435" spans="1:25" s="17" customFormat="1" ht="12" customHeight="1" x14ac:dyDescent="0.2">
      <c r="B435" s="50" t="s">
        <v>45</v>
      </c>
      <c r="C435" s="17" t="s">
        <v>46</v>
      </c>
      <c r="D435" s="18">
        <v>2983923.94</v>
      </c>
      <c r="E435" s="18">
        <v>3013923.94</v>
      </c>
      <c r="F435" s="18">
        <v>323635.21000000002</v>
      </c>
      <c r="G435" s="18">
        <v>323635.21000000002</v>
      </c>
      <c r="H435" s="18">
        <v>9223.42</v>
      </c>
      <c r="I435" s="18">
        <f t="shared" si="39"/>
        <v>332858.63</v>
      </c>
      <c r="J435" s="18">
        <f t="shared" si="40"/>
        <v>2681065.31</v>
      </c>
      <c r="K435" s="39">
        <f t="shared" si="41"/>
        <v>0.88955971131773159</v>
      </c>
      <c r="L435" s="39">
        <f t="shared" si="42"/>
        <v>-0.89261998098067463</v>
      </c>
      <c r="M435" s="39">
        <f t="shared" si="43"/>
        <v>0.2885602282319043</v>
      </c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</row>
    <row r="436" spans="1:25" s="17" customFormat="1" ht="12" customHeight="1" x14ac:dyDescent="0.2">
      <c r="B436" s="50" t="s">
        <v>47</v>
      </c>
      <c r="C436" s="17" t="s">
        <v>48</v>
      </c>
      <c r="D436" s="18">
        <v>1260</v>
      </c>
      <c r="E436" s="18">
        <v>1260</v>
      </c>
      <c r="F436" s="18">
        <v>0</v>
      </c>
      <c r="G436" s="18">
        <v>0</v>
      </c>
      <c r="H436" s="18">
        <v>0</v>
      </c>
      <c r="I436" s="18">
        <f t="shared" si="39"/>
        <v>0</v>
      </c>
      <c r="J436" s="18">
        <f t="shared" si="40"/>
        <v>1260</v>
      </c>
      <c r="K436" s="39">
        <f t="shared" si="41"/>
        <v>1</v>
      </c>
      <c r="L436" s="39">
        <f t="shared" si="42"/>
        <v>-1</v>
      </c>
      <c r="M436" s="39">
        <f t="shared" si="43"/>
        <v>-1</v>
      </c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</row>
    <row r="437" spans="1:25" s="17" customFormat="1" ht="12" customHeight="1" x14ac:dyDescent="0.2">
      <c r="B437" s="50" t="s">
        <v>49</v>
      </c>
      <c r="C437" s="17" t="s">
        <v>50</v>
      </c>
      <c r="D437" s="18">
        <v>210000</v>
      </c>
      <c r="E437" s="18">
        <v>210000</v>
      </c>
      <c r="F437" s="18">
        <v>3210.37</v>
      </c>
      <c r="G437" s="18">
        <v>3210.37</v>
      </c>
      <c r="H437" s="18">
        <v>0</v>
      </c>
      <c r="I437" s="18">
        <f t="shared" si="34"/>
        <v>3210.37</v>
      </c>
      <c r="J437" s="18">
        <f t="shared" si="35"/>
        <v>206789.63</v>
      </c>
      <c r="K437" s="39">
        <f t="shared" si="36"/>
        <v>0.98471252380952379</v>
      </c>
      <c r="L437" s="39">
        <f t="shared" si="37"/>
        <v>-0.98471252380952379</v>
      </c>
      <c r="M437" s="39">
        <f t="shared" si="38"/>
        <v>-0.81655028571428578</v>
      </c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</row>
    <row r="438" spans="1:25" s="17" customFormat="1" ht="12" customHeight="1" x14ac:dyDescent="0.2">
      <c r="B438" s="50" t="s">
        <v>53</v>
      </c>
      <c r="C438" s="17" t="s">
        <v>54</v>
      </c>
      <c r="D438" s="18">
        <v>629600</v>
      </c>
      <c r="E438" s="18">
        <v>689600</v>
      </c>
      <c r="F438" s="18">
        <v>-375.17999999999984</v>
      </c>
      <c r="G438" s="18">
        <v>-375.17999999999984</v>
      </c>
      <c r="H438" s="18">
        <v>14770.35</v>
      </c>
      <c r="I438" s="18">
        <f t="shared" si="34"/>
        <v>14395.17</v>
      </c>
      <c r="J438" s="18">
        <f t="shared" si="35"/>
        <v>675204.83</v>
      </c>
      <c r="K438" s="39">
        <f t="shared" si="36"/>
        <v>0.97912533352668207</v>
      </c>
      <c r="L438" s="39">
        <f t="shared" si="37"/>
        <v>-1.000544054524362</v>
      </c>
      <c r="M438" s="39">
        <f t="shared" si="38"/>
        <v>-1.0065286542923433</v>
      </c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</row>
    <row r="439" spans="1:25" s="17" customFormat="1" ht="12" customHeight="1" x14ac:dyDescent="0.2">
      <c r="B439" s="50" t="s">
        <v>55</v>
      </c>
      <c r="C439" s="17" t="s">
        <v>56</v>
      </c>
      <c r="D439" s="18">
        <v>0</v>
      </c>
      <c r="E439" s="18">
        <v>0</v>
      </c>
      <c r="F439" s="18">
        <v>0</v>
      </c>
      <c r="G439" s="18">
        <v>0</v>
      </c>
      <c r="H439" s="18">
        <v>0</v>
      </c>
      <c r="I439" s="18">
        <f t="shared" si="34"/>
        <v>0</v>
      </c>
      <c r="J439" s="18">
        <f t="shared" si="35"/>
        <v>0</v>
      </c>
      <c r="K439" s="39" t="str">
        <f t="shared" si="36"/>
        <v>NA</v>
      </c>
      <c r="L439" s="39" t="str">
        <f t="shared" si="37"/>
        <v>NA</v>
      </c>
      <c r="M439" s="39" t="str">
        <f t="shared" si="38"/>
        <v>NA</v>
      </c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</row>
    <row r="440" spans="1:25" s="17" customFormat="1" ht="12" customHeight="1" x14ac:dyDescent="0.2">
      <c r="B440" s="50" t="s">
        <v>57</v>
      </c>
      <c r="C440" s="17" t="s">
        <v>58</v>
      </c>
      <c r="D440" s="18">
        <v>0</v>
      </c>
      <c r="E440" s="18">
        <v>651621.86</v>
      </c>
      <c r="F440" s="18">
        <v>528795.86</v>
      </c>
      <c r="G440" s="18">
        <v>528795.86</v>
      </c>
      <c r="H440" s="18">
        <v>122826</v>
      </c>
      <c r="I440" s="18">
        <f t="shared" si="34"/>
        <v>651621.86</v>
      </c>
      <c r="J440" s="18">
        <f t="shared" si="35"/>
        <v>0</v>
      </c>
      <c r="K440" s="39">
        <f t="shared" si="36"/>
        <v>0</v>
      </c>
      <c r="L440" s="39">
        <f t="shared" si="37"/>
        <v>-0.18849275559908318</v>
      </c>
      <c r="M440" s="39">
        <f t="shared" si="38"/>
        <v>8.7380869328110027</v>
      </c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</row>
    <row r="441" spans="1:25" s="17" customFormat="1" ht="12" customHeight="1" x14ac:dyDescent="0.2">
      <c r="B441" s="50" t="s">
        <v>59</v>
      </c>
      <c r="C441" s="17" t="s">
        <v>60</v>
      </c>
      <c r="D441" s="18">
        <v>133000</v>
      </c>
      <c r="E441" s="18">
        <v>133000</v>
      </c>
      <c r="F441" s="18">
        <v>0</v>
      </c>
      <c r="G441" s="18">
        <v>0</v>
      </c>
      <c r="H441" s="18">
        <v>284.75</v>
      </c>
      <c r="I441" s="18">
        <f t="shared" si="34"/>
        <v>284.75</v>
      </c>
      <c r="J441" s="18">
        <f t="shared" si="35"/>
        <v>132715.25</v>
      </c>
      <c r="K441" s="39">
        <f t="shared" si="36"/>
        <v>0.99785902255639103</v>
      </c>
      <c r="L441" s="39">
        <f t="shared" si="37"/>
        <v>-1</v>
      </c>
      <c r="M441" s="39">
        <f t="shared" si="38"/>
        <v>-1</v>
      </c>
      <c r="O441" s="65"/>
      <c r="P441" s="65"/>
      <c r="Q441" s="65"/>
      <c r="R441" s="68"/>
      <c r="S441" s="68"/>
      <c r="T441" s="68"/>
      <c r="U441" s="68"/>
      <c r="V441" s="68"/>
      <c r="W441" s="65"/>
      <c r="X441" s="65"/>
      <c r="Y441" s="65"/>
    </row>
    <row r="442" spans="1:25" s="17" customFormat="1" ht="12" customHeight="1" x14ac:dyDescent="0.2">
      <c r="B442" s="50" t="s">
        <v>61</v>
      </c>
      <c r="C442" s="17" t="s">
        <v>62</v>
      </c>
      <c r="D442" s="18">
        <v>42000</v>
      </c>
      <c r="E442" s="18">
        <v>42000</v>
      </c>
      <c r="F442" s="18">
        <v>0</v>
      </c>
      <c r="G442" s="18">
        <v>0</v>
      </c>
      <c r="H442" s="18">
        <v>3828</v>
      </c>
      <c r="I442" s="18">
        <f t="shared" si="34"/>
        <v>3828</v>
      </c>
      <c r="J442" s="18">
        <f t="shared" si="35"/>
        <v>38172</v>
      </c>
      <c r="K442" s="39">
        <f t="shared" si="36"/>
        <v>0.90885714285714281</v>
      </c>
      <c r="L442" s="39">
        <f t="shared" si="37"/>
        <v>-1</v>
      </c>
      <c r="M442" s="39">
        <f t="shared" si="38"/>
        <v>-1</v>
      </c>
      <c r="O442" s="65"/>
      <c r="P442" s="65"/>
      <c r="Q442" s="65"/>
      <c r="R442" s="68"/>
      <c r="S442" s="68"/>
      <c r="T442" s="68"/>
      <c r="U442" s="68"/>
      <c r="V442" s="68"/>
      <c r="W442" s="65"/>
      <c r="X442" s="65"/>
      <c r="Y442" s="65"/>
    </row>
    <row r="443" spans="1:25" s="17" customFormat="1" ht="12" customHeight="1" x14ac:dyDescent="0.2">
      <c r="B443" s="50" t="s">
        <v>65</v>
      </c>
      <c r="C443" s="17" t="s">
        <v>66</v>
      </c>
      <c r="D443" s="18">
        <v>0</v>
      </c>
      <c r="E443" s="18">
        <v>0</v>
      </c>
      <c r="F443" s="18">
        <v>0</v>
      </c>
      <c r="G443" s="18">
        <v>0</v>
      </c>
      <c r="H443" s="18">
        <v>0</v>
      </c>
      <c r="I443" s="18">
        <f t="shared" si="34"/>
        <v>0</v>
      </c>
      <c r="J443" s="18">
        <f t="shared" si="35"/>
        <v>0</v>
      </c>
      <c r="K443" s="39" t="str">
        <f t="shared" si="36"/>
        <v>NA</v>
      </c>
      <c r="L443" s="39" t="str">
        <f t="shared" si="37"/>
        <v>NA</v>
      </c>
      <c r="M443" s="39" t="str">
        <f t="shared" si="38"/>
        <v>NA</v>
      </c>
      <c r="O443" s="65"/>
      <c r="P443" s="65"/>
      <c r="Q443" s="65"/>
      <c r="R443" s="68"/>
      <c r="S443" s="68"/>
      <c r="T443" s="68"/>
      <c r="U443" s="68"/>
      <c r="V443" s="68"/>
      <c r="W443" s="65"/>
      <c r="X443" s="65"/>
      <c r="Y443" s="65"/>
    </row>
    <row r="444" spans="1:25" s="17" customFormat="1" x14ac:dyDescent="0.2">
      <c r="B444" s="50" t="s">
        <v>67</v>
      </c>
      <c r="C444" s="17" t="s">
        <v>68</v>
      </c>
      <c r="D444" s="18">
        <v>45000</v>
      </c>
      <c r="E444" s="18">
        <v>45000</v>
      </c>
      <c r="F444" s="18">
        <v>0</v>
      </c>
      <c r="G444" s="18">
        <v>0</v>
      </c>
      <c r="H444" s="18">
        <v>0</v>
      </c>
      <c r="I444" s="18">
        <f t="shared" si="34"/>
        <v>0</v>
      </c>
      <c r="J444" s="18">
        <f t="shared" si="35"/>
        <v>45000</v>
      </c>
      <c r="K444" s="39">
        <f t="shared" si="36"/>
        <v>1</v>
      </c>
      <c r="L444" s="39">
        <f t="shared" si="37"/>
        <v>-1</v>
      </c>
      <c r="M444" s="39">
        <f t="shared" si="38"/>
        <v>-1</v>
      </c>
      <c r="O444" s="65"/>
      <c r="P444" s="65"/>
      <c r="Q444" s="65"/>
      <c r="R444" s="68"/>
      <c r="S444" s="68"/>
      <c r="T444" s="68"/>
      <c r="U444" s="68"/>
      <c r="V444" s="68"/>
      <c r="W444" s="65"/>
      <c r="X444" s="65"/>
      <c r="Y444" s="65"/>
    </row>
    <row r="445" spans="1:25" s="17" customFormat="1" x14ac:dyDescent="0.2">
      <c r="B445" s="50" t="s">
        <v>356</v>
      </c>
      <c r="C445" s="17" t="s">
        <v>357</v>
      </c>
      <c r="D445" s="18">
        <v>0</v>
      </c>
      <c r="E445" s="18">
        <v>0</v>
      </c>
      <c r="F445" s="18">
        <v>0</v>
      </c>
      <c r="G445" s="18">
        <v>0</v>
      </c>
      <c r="H445" s="18">
        <v>0</v>
      </c>
      <c r="I445" s="18">
        <f t="shared" si="34"/>
        <v>0</v>
      </c>
      <c r="J445" s="18">
        <f t="shared" si="35"/>
        <v>0</v>
      </c>
      <c r="K445" s="39" t="str">
        <f t="shared" si="36"/>
        <v>NA</v>
      </c>
      <c r="L445" s="39" t="str">
        <f t="shared" si="37"/>
        <v>NA</v>
      </c>
      <c r="M445" s="39" t="str">
        <f t="shared" si="38"/>
        <v>NA</v>
      </c>
      <c r="O445" s="65"/>
      <c r="P445" s="65"/>
      <c r="Q445" s="65"/>
      <c r="R445" s="68"/>
      <c r="S445" s="68"/>
      <c r="T445" s="68"/>
      <c r="U445" s="68"/>
      <c r="V445" s="68"/>
      <c r="W445" s="65"/>
      <c r="X445" s="65"/>
      <c r="Y445" s="65"/>
    </row>
    <row r="446" spans="1:25" s="17" customFormat="1" x14ac:dyDescent="0.2">
      <c r="B446" s="50" t="s">
        <v>71</v>
      </c>
      <c r="C446" s="17" t="s">
        <v>72</v>
      </c>
      <c r="D446" s="18">
        <v>310868.99</v>
      </c>
      <c r="E446" s="18">
        <v>310868.99</v>
      </c>
      <c r="F446" s="18">
        <v>1994</v>
      </c>
      <c r="G446" s="18">
        <v>1994</v>
      </c>
      <c r="H446" s="18">
        <v>0</v>
      </c>
      <c r="I446" s="18">
        <f t="shared" si="34"/>
        <v>1994</v>
      </c>
      <c r="J446" s="18">
        <f t="shared" si="35"/>
        <v>308874.99</v>
      </c>
      <c r="K446" s="39">
        <f t="shared" si="36"/>
        <v>0.99358572239707799</v>
      </c>
      <c r="L446" s="39">
        <f t="shared" si="37"/>
        <v>-0.99358572239707799</v>
      </c>
      <c r="M446" s="39">
        <f t="shared" si="38"/>
        <v>-0.92302866876493539</v>
      </c>
      <c r="O446" s="65"/>
      <c r="P446" s="65"/>
      <c r="Q446" s="65"/>
      <c r="R446" s="68"/>
      <c r="S446" s="68"/>
      <c r="T446" s="68"/>
      <c r="U446" s="68"/>
      <c r="V446" s="68"/>
      <c r="W446" s="65"/>
      <c r="X446" s="65"/>
      <c r="Y446" s="65"/>
    </row>
    <row r="447" spans="1:25" s="17" customFormat="1" x14ac:dyDescent="0.2">
      <c r="B447" s="50" t="s">
        <v>73</v>
      </c>
      <c r="C447" s="17" t="s">
        <v>74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f t="shared" si="34"/>
        <v>0</v>
      </c>
      <c r="J447" s="18">
        <f t="shared" si="35"/>
        <v>0</v>
      </c>
      <c r="K447" s="39" t="str">
        <f t="shared" si="36"/>
        <v>NA</v>
      </c>
      <c r="L447" s="39" t="str">
        <f t="shared" si="37"/>
        <v>NA</v>
      </c>
      <c r="M447" s="39" t="str">
        <f t="shared" si="38"/>
        <v>NA</v>
      </c>
      <c r="O447" s="65"/>
      <c r="P447" s="65"/>
      <c r="Q447" s="65"/>
      <c r="R447" s="68"/>
      <c r="S447" s="68"/>
      <c r="T447" s="68"/>
      <c r="U447" s="68"/>
      <c r="V447" s="68"/>
      <c r="W447" s="65"/>
      <c r="X447" s="65"/>
      <c r="Y447" s="65"/>
    </row>
    <row r="448" spans="1:25" s="70" customFormat="1" x14ac:dyDescent="0.2">
      <c r="A448" s="48" t="s">
        <v>129</v>
      </c>
      <c r="B448" s="51"/>
      <c r="C448" s="48"/>
      <c r="D448" s="23">
        <v>28847214.620000005</v>
      </c>
      <c r="E448" s="23">
        <v>31489441.680000003</v>
      </c>
      <c r="F448" s="23">
        <v>2565201.9200000004</v>
      </c>
      <c r="G448" s="23">
        <v>2565201.9200000004</v>
      </c>
      <c r="H448" s="23">
        <v>2318397.7400000002</v>
      </c>
      <c r="I448" s="23">
        <f t="shared" si="34"/>
        <v>4883599.66</v>
      </c>
      <c r="J448" s="23">
        <f t="shared" si="35"/>
        <v>26605842.020000003</v>
      </c>
      <c r="K448" s="43">
        <f t="shared" si="36"/>
        <v>0.84491310739555803</v>
      </c>
      <c r="L448" s="43">
        <f t="shared" si="37"/>
        <v>-0.91853771349559221</v>
      </c>
      <c r="M448" s="43">
        <f t="shared" si="38"/>
        <v>-2.2452561947106483E-2</v>
      </c>
      <c r="O448" s="71"/>
      <c r="P448" s="71"/>
      <c r="Q448" s="71"/>
      <c r="R448" s="72"/>
      <c r="S448" s="72"/>
      <c r="T448" s="72"/>
      <c r="U448" s="72"/>
      <c r="V448" s="72"/>
      <c r="W448" s="71"/>
      <c r="X448" s="71"/>
      <c r="Y448" s="71"/>
    </row>
    <row r="449" spans="1:25" s="17" customFormat="1" x14ac:dyDescent="0.2">
      <c r="A449" s="17" t="s">
        <v>130</v>
      </c>
      <c r="B449" s="50" t="s">
        <v>27</v>
      </c>
      <c r="C449" s="17" t="s">
        <v>28</v>
      </c>
      <c r="D449" s="18">
        <v>758056.07</v>
      </c>
      <c r="E449" s="18">
        <v>758056.07</v>
      </c>
      <c r="F449" s="18">
        <v>0</v>
      </c>
      <c r="G449" s="18">
        <v>0</v>
      </c>
      <c r="H449" s="18">
        <v>0</v>
      </c>
      <c r="I449" s="18">
        <f t="shared" si="34"/>
        <v>0</v>
      </c>
      <c r="J449" s="18">
        <f t="shared" si="35"/>
        <v>758056.07</v>
      </c>
      <c r="K449" s="39">
        <f t="shared" si="36"/>
        <v>1</v>
      </c>
      <c r="L449" s="39">
        <f t="shared" si="37"/>
        <v>-1</v>
      </c>
      <c r="M449" s="39">
        <f t="shared" si="38"/>
        <v>-1</v>
      </c>
      <c r="O449" s="65"/>
      <c r="P449" s="65"/>
      <c r="Q449" s="65"/>
      <c r="R449" s="68"/>
      <c r="S449" s="68"/>
      <c r="T449" s="68"/>
      <c r="U449" s="68"/>
      <c r="V449" s="68"/>
      <c r="W449" s="65"/>
      <c r="X449" s="65"/>
      <c r="Y449" s="65"/>
    </row>
    <row r="450" spans="1:25" s="17" customFormat="1" x14ac:dyDescent="0.2">
      <c r="B450" s="50" t="s">
        <v>29</v>
      </c>
      <c r="C450" s="17" t="s">
        <v>30</v>
      </c>
      <c r="D450" s="18">
        <v>33713</v>
      </c>
      <c r="E450" s="18">
        <v>33713</v>
      </c>
      <c r="F450" s="18">
        <v>4878.46</v>
      </c>
      <c r="G450" s="18">
        <v>4878.46</v>
      </c>
      <c r="H450" s="18">
        <v>0</v>
      </c>
      <c r="I450" s="18">
        <f t="shared" si="34"/>
        <v>4878.46</v>
      </c>
      <c r="J450" s="18">
        <f t="shared" si="35"/>
        <v>28834.54</v>
      </c>
      <c r="K450" s="39">
        <f t="shared" si="36"/>
        <v>0.85529439682021779</v>
      </c>
      <c r="L450" s="39">
        <f t="shared" si="37"/>
        <v>-0.85529439682021779</v>
      </c>
      <c r="M450" s="39">
        <f t="shared" si="38"/>
        <v>0.73646723815738746</v>
      </c>
      <c r="O450" s="65"/>
      <c r="P450" s="65"/>
      <c r="Q450" s="65"/>
      <c r="R450" s="68"/>
      <c r="S450" s="68"/>
      <c r="T450" s="68"/>
      <c r="U450" s="68"/>
      <c r="V450" s="68"/>
      <c r="W450" s="65"/>
      <c r="X450" s="65"/>
      <c r="Y450" s="65"/>
    </row>
    <row r="451" spans="1:25" s="17" customFormat="1" x14ac:dyDescent="0.2">
      <c r="B451" s="50" t="s">
        <v>31</v>
      </c>
      <c r="C451" s="17" t="s">
        <v>32</v>
      </c>
      <c r="D451" s="18">
        <v>11340</v>
      </c>
      <c r="E451" s="18">
        <v>11340</v>
      </c>
      <c r="F451" s="18">
        <v>945</v>
      </c>
      <c r="G451" s="18">
        <v>945</v>
      </c>
      <c r="H451" s="18">
        <v>0</v>
      </c>
      <c r="I451" s="18">
        <f t="shared" si="34"/>
        <v>945</v>
      </c>
      <c r="J451" s="18">
        <f t="shared" si="35"/>
        <v>10395</v>
      </c>
      <c r="K451" s="39">
        <f t="shared" si="36"/>
        <v>0.91666666666666663</v>
      </c>
      <c r="L451" s="39">
        <f t="shared" si="37"/>
        <v>-0.91666666666666663</v>
      </c>
      <c r="M451" s="39">
        <f t="shared" si="38"/>
        <v>0</v>
      </c>
      <c r="O451" s="65"/>
      <c r="P451" s="65"/>
      <c r="Q451" s="65"/>
      <c r="R451" s="68"/>
      <c r="S451" s="68"/>
      <c r="T451" s="68"/>
      <c r="U451" s="68"/>
      <c r="V451" s="68"/>
      <c r="W451" s="65"/>
      <c r="X451" s="65"/>
      <c r="Y451" s="65"/>
    </row>
    <row r="452" spans="1:25" s="17" customFormat="1" x14ac:dyDescent="0.2">
      <c r="B452" s="50" t="s">
        <v>33</v>
      </c>
      <c r="C452" s="17" t="s">
        <v>34</v>
      </c>
      <c r="D452" s="18">
        <v>6680.72</v>
      </c>
      <c r="E452" s="18">
        <v>6680.72</v>
      </c>
      <c r="F452" s="18">
        <v>579.11</v>
      </c>
      <c r="G452" s="18">
        <v>579.11</v>
      </c>
      <c r="H452" s="18">
        <v>0</v>
      </c>
      <c r="I452" s="18">
        <f t="shared" si="34"/>
        <v>579.11</v>
      </c>
      <c r="J452" s="18">
        <f t="shared" si="35"/>
        <v>6101.6100000000006</v>
      </c>
      <c r="K452" s="39">
        <f t="shared" si="36"/>
        <v>0.91331622938844925</v>
      </c>
      <c r="L452" s="39">
        <f t="shared" si="37"/>
        <v>-0.91331622938844925</v>
      </c>
      <c r="M452" s="39">
        <f t="shared" si="38"/>
        <v>4.0205247338610195E-2</v>
      </c>
      <c r="O452" s="65"/>
      <c r="P452" s="65"/>
      <c r="Q452" s="65"/>
      <c r="R452" s="68"/>
      <c r="S452" s="68"/>
      <c r="T452" s="68"/>
      <c r="U452" s="68"/>
      <c r="V452" s="68"/>
      <c r="W452" s="65"/>
      <c r="X452" s="65"/>
      <c r="Y452" s="65"/>
    </row>
    <row r="453" spans="1:25" s="17" customFormat="1" x14ac:dyDescent="0.2">
      <c r="B453" s="50" t="s">
        <v>364</v>
      </c>
      <c r="C453" s="17" t="s">
        <v>365</v>
      </c>
      <c r="D453" s="18">
        <v>42000</v>
      </c>
      <c r="E453" s="18">
        <v>42000</v>
      </c>
      <c r="F453" s="18">
        <v>0</v>
      </c>
      <c r="G453" s="18">
        <v>0</v>
      </c>
      <c r="H453" s="18">
        <v>0</v>
      </c>
      <c r="I453" s="18">
        <f t="shared" si="34"/>
        <v>0</v>
      </c>
      <c r="J453" s="18">
        <f t="shared" si="35"/>
        <v>42000</v>
      </c>
      <c r="K453" s="39">
        <f t="shared" si="36"/>
        <v>1</v>
      </c>
      <c r="L453" s="39">
        <f t="shared" si="37"/>
        <v>-1</v>
      </c>
      <c r="M453" s="39">
        <f t="shared" si="38"/>
        <v>-1</v>
      </c>
      <c r="O453" s="65"/>
      <c r="P453" s="65"/>
      <c r="Q453" s="65"/>
      <c r="R453" s="68"/>
      <c r="S453" s="68"/>
      <c r="T453" s="68"/>
      <c r="U453" s="68"/>
      <c r="V453" s="68"/>
      <c r="W453" s="65"/>
      <c r="X453" s="65"/>
      <c r="Y453" s="65"/>
    </row>
    <row r="454" spans="1:25" s="17" customFormat="1" x14ac:dyDescent="0.2">
      <c r="B454" s="50" t="s">
        <v>39</v>
      </c>
      <c r="C454" s="17" t="s">
        <v>40</v>
      </c>
      <c r="D454" s="18">
        <v>20981.95</v>
      </c>
      <c r="E454" s="18">
        <v>20981.95</v>
      </c>
      <c r="F454" s="18">
        <v>132.08000000000001</v>
      </c>
      <c r="G454" s="18">
        <v>132.08000000000001</v>
      </c>
      <c r="H454" s="18">
        <v>0</v>
      </c>
      <c r="I454" s="18">
        <f t="shared" si="34"/>
        <v>132.08000000000001</v>
      </c>
      <c r="J454" s="18">
        <f t="shared" si="35"/>
        <v>20849.87</v>
      </c>
      <c r="K454" s="39">
        <f t="shared" si="36"/>
        <v>0.99370506554443216</v>
      </c>
      <c r="L454" s="39">
        <f t="shared" si="37"/>
        <v>-0.99370506554443216</v>
      </c>
      <c r="M454" s="39">
        <f t="shared" si="38"/>
        <v>-0.92446078653318686</v>
      </c>
      <c r="O454" s="65"/>
      <c r="P454" s="65"/>
      <c r="Q454" s="65"/>
      <c r="R454" s="68"/>
      <c r="S454" s="68"/>
      <c r="T454" s="68"/>
      <c r="U454" s="68"/>
      <c r="V454" s="68"/>
      <c r="W454" s="65"/>
      <c r="X454" s="65"/>
      <c r="Y454" s="65"/>
    </row>
    <row r="455" spans="1:25" s="17" customFormat="1" x14ac:dyDescent="0.2">
      <c r="B455" s="50" t="s">
        <v>41</v>
      </c>
      <c r="C455" s="17" t="s">
        <v>42</v>
      </c>
      <c r="D455" s="18">
        <v>0</v>
      </c>
      <c r="E455" s="18">
        <v>36268.550000000003</v>
      </c>
      <c r="F455" s="18">
        <v>0</v>
      </c>
      <c r="G455" s="18">
        <v>0</v>
      </c>
      <c r="H455" s="18">
        <v>0</v>
      </c>
      <c r="I455" s="18">
        <f t="shared" si="34"/>
        <v>0</v>
      </c>
      <c r="J455" s="18">
        <f t="shared" si="35"/>
        <v>36268.550000000003</v>
      </c>
      <c r="K455" s="39">
        <f t="shared" si="36"/>
        <v>1</v>
      </c>
      <c r="L455" s="39">
        <f t="shared" si="37"/>
        <v>-1</v>
      </c>
      <c r="M455" s="39">
        <f t="shared" si="38"/>
        <v>-1</v>
      </c>
      <c r="O455" s="65"/>
      <c r="P455" s="65"/>
      <c r="Q455" s="65"/>
      <c r="R455" s="68"/>
      <c r="S455" s="68"/>
      <c r="T455" s="68"/>
      <c r="U455" s="68"/>
      <c r="V455" s="68"/>
      <c r="W455" s="65"/>
      <c r="X455" s="65"/>
      <c r="Y455" s="65"/>
    </row>
    <row r="456" spans="1:25" s="17" customFormat="1" x14ac:dyDescent="0.2">
      <c r="B456" s="50" t="s">
        <v>53</v>
      </c>
      <c r="C456" s="17" t="s">
        <v>54</v>
      </c>
      <c r="D456" s="18">
        <v>60000</v>
      </c>
      <c r="E456" s="18">
        <v>60000</v>
      </c>
      <c r="F456" s="18">
        <v>0</v>
      </c>
      <c r="G456" s="18">
        <v>0</v>
      </c>
      <c r="H456" s="18">
        <v>0</v>
      </c>
      <c r="I456" s="18">
        <f t="shared" si="34"/>
        <v>0</v>
      </c>
      <c r="J456" s="18">
        <f t="shared" si="35"/>
        <v>60000</v>
      </c>
      <c r="K456" s="39">
        <f t="shared" si="36"/>
        <v>1</v>
      </c>
      <c r="L456" s="39">
        <f t="shared" si="37"/>
        <v>-1</v>
      </c>
      <c r="M456" s="39">
        <f t="shared" si="38"/>
        <v>-1</v>
      </c>
      <c r="O456" s="65"/>
      <c r="P456" s="65"/>
      <c r="Q456" s="65"/>
      <c r="R456" s="68"/>
      <c r="S456" s="68"/>
      <c r="T456" s="68"/>
      <c r="U456" s="68"/>
      <c r="V456" s="68"/>
      <c r="W456" s="65"/>
      <c r="X456" s="65"/>
      <c r="Y456" s="65"/>
    </row>
    <row r="457" spans="1:25" s="17" customFormat="1" x14ac:dyDescent="0.2">
      <c r="B457" s="50" t="s">
        <v>73</v>
      </c>
      <c r="C457" s="17" t="s">
        <v>74</v>
      </c>
      <c r="D457" s="18">
        <v>1000000</v>
      </c>
      <c r="E457" s="18">
        <v>1000000</v>
      </c>
      <c r="F457" s="18">
        <v>0</v>
      </c>
      <c r="G457" s="18">
        <v>0</v>
      </c>
      <c r="H457" s="18">
        <v>0</v>
      </c>
      <c r="I457" s="18">
        <f t="shared" si="34"/>
        <v>0</v>
      </c>
      <c r="J457" s="18">
        <f t="shared" si="35"/>
        <v>1000000</v>
      </c>
      <c r="K457" s="39">
        <f t="shared" si="36"/>
        <v>1</v>
      </c>
      <c r="L457" s="39">
        <f t="shared" si="37"/>
        <v>-1</v>
      </c>
      <c r="M457" s="39">
        <f t="shared" si="38"/>
        <v>-1</v>
      </c>
      <c r="O457" s="65"/>
      <c r="P457" s="65"/>
      <c r="Q457" s="65"/>
      <c r="R457" s="68"/>
      <c r="S457" s="68"/>
      <c r="T457" s="68"/>
      <c r="U457" s="68"/>
      <c r="V457" s="68"/>
      <c r="W457" s="65"/>
      <c r="X457" s="65"/>
      <c r="Y457" s="65"/>
    </row>
    <row r="458" spans="1:25" s="70" customFormat="1" x14ac:dyDescent="0.2">
      <c r="A458" s="48" t="s">
        <v>131</v>
      </c>
      <c r="B458" s="51"/>
      <c r="C458" s="48"/>
      <c r="D458" s="23">
        <v>1932771.7399999998</v>
      </c>
      <c r="E458" s="23">
        <v>1969040.29</v>
      </c>
      <c r="F458" s="23">
        <v>6534.65</v>
      </c>
      <c r="G458" s="23">
        <v>6534.65</v>
      </c>
      <c r="H458" s="23">
        <v>0</v>
      </c>
      <c r="I458" s="23">
        <f t="shared" si="34"/>
        <v>6534.65</v>
      </c>
      <c r="J458" s="23">
        <f t="shared" si="35"/>
        <v>1962505.6400000001</v>
      </c>
      <c r="K458" s="43">
        <f t="shared" si="36"/>
        <v>0.99668130203673999</v>
      </c>
      <c r="L458" s="43">
        <f t="shared" si="37"/>
        <v>-0.99668130203673999</v>
      </c>
      <c r="M458" s="43">
        <f t="shared" si="38"/>
        <v>-0.96017562444087934</v>
      </c>
      <c r="O458" s="71"/>
      <c r="P458" s="71"/>
      <c r="Q458" s="71"/>
      <c r="R458" s="72"/>
      <c r="S458" s="72"/>
      <c r="T458" s="72"/>
      <c r="U458" s="72"/>
      <c r="V458" s="72"/>
      <c r="W458" s="71"/>
      <c r="X458" s="71"/>
      <c r="Y458" s="71"/>
    </row>
    <row r="459" spans="1:25" s="17" customFormat="1" x14ac:dyDescent="0.2">
      <c r="A459" s="17" t="s">
        <v>132</v>
      </c>
      <c r="B459" s="50" t="s">
        <v>364</v>
      </c>
      <c r="C459" s="17" t="s">
        <v>365</v>
      </c>
      <c r="D459" s="18">
        <v>1005000</v>
      </c>
      <c r="E459" s="18">
        <v>1005000</v>
      </c>
      <c r="F459" s="18">
        <v>0</v>
      </c>
      <c r="G459" s="18">
        <v>0</v>
      </c>
      <c r="H459" s="18">
        <v>0</v>
      </c>
      <c r="I459" s="18">
        <f t="shared" si="34"/>
        <v>0</v>
      </c>
      <c r="J459" s="18">
        <f t="shared" si="35"/>
        <v>1005000</v>
      </c>
      <c r="K459" s="39">
        <f t="shared" si="36"/>
        <v>1</v>
      </c>
      <c r="L459" s="39">
        <f t="shared" si="37"/>
        <v>-1</v>
      </c>
      <c r="M459" s="39">
        <f t="shared" si="38"/>
        <v>-1</v>
      </c>
      <c r="O459" s="65"/>
      <c r="P459" s="65"/>
      <c r="Q459" s="65"/>
      <c r="R459" s="68"/>
      <c r="S459" s="68"/>
      <c r="T459" s="68"/>
      <c r="U459" s="68"/>
      <c r="V459" s="68"/>
      <c r="W459" s="65"/>
      <c r="X459" s="65"/>
      <c r="Y459" s="65"/>
    </row>
    <row r="460" spans="1:25" s="17" customFormat="1" x14ac:dyDescent="0.2">
      <c r="B460" s="50" t="s">
        <v>67</v>
      </c>
      <c r="C460" s="17" t="s">
        <v>68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34"/>
        <v>0</v>
      </c>
      <c r="J460" s="18">
        <f t="shared" si="35"/>
        <v>0</v>
      </c>
      <c r="K460" s="39" t="str">
        <f t="shared" si="36"/>
        <v>NA</v>
      </c>
      <c r="L460" s="39" t="str">
        <f t="shared" si="37"/>
        <v>NA</v>
      </c>
      <c r="M460" s="39" t="str">
        <f t="shared" si="38"/>
        <v>NA</v>
      </c>
      <c r="O460" s="65"/>
      <c r="P460" s="65"/>
      <c r="Q460" s="65"/>
      <c r="R460" s="68"/>
      <c r="S460" s="68"/>
      <c r="T460" s="68"/>
      <c r="U460" s="68"/>
      <c r="V460" s="68"/>
      <c r="W460" s="65"/>
      <c r="X460" s="65"/>
      <c r="Y460" s="65"/>
    </row>
    <row r="461" spans="1:25" s="70" customFormat="1" x14ac:dyDescent="0.2">
      <c r="A461" s="48" t="s">
        <v>133</v>
      </c>
      <c r="B461" s="51"/>
      <c r="C461" s="48"/>
      <c r="D461" s="23">
        <v>1005000</v>
      </c>
      <c r="E461" s="23">
        <v>1005000</v>
      </c>
      <c r="F461" s="23">
        <v>0</v>
      </c>
      <c r="G461" s="23">
        <v>0</v>
      </c>
      <c r="H461" s="23">
        <v>0</v>
      </c>
      <c r="I461" s="23">
        <f t="shared" si="34"/>
        <v>0</v>
      </c>
      <c r="J461" s="23">
        <f t="shared" si="35"/>
        <v>1005000</v>
      </c>
      <c r="K461" s="43">
        <f t="shared" si="36"/>
        <v>1</v>
      </c>
      <c r="L461" s="43">
        <f t="shared" si="37"/>
        <v>-1</v>
      </c>
      <c r="M461" s="43">
        <f t="shared" si="38"/>
        <v>-1</v>
      </c>
      <c r="O461" s="71"/>
      <c r="P461" s="71"/>
      <c r="Q461" s="71"/>
      <c r="R461" s="72"/>
      <c r="S461" s="72"/>
      <c r="T461" s="72"/>
      <c r="U461" s="72"/>
      <c r="V461" s="72"/>
      <c r="W461" s="71"/>
      <c r="X461" s="71"/>
      <c r="Y461" s="71"/>
    </row>
    <row r="462" spans="1:25" s="17" customFormat="1" x14ac:dyDescent="0.2">
      <c r="A462" s="17" t="s">
        <v>190</v>
      </c>
      <c r="B462" s="50" t="s">
        <v>300</v>
      </c>
      <c r="C462" s="17" t="s">
        <v>301</v>
      </c>
      <c r="D462" s="18">
        <v>37764.57</v>
      </c>
      <c r="E462" s="18">
        <v>37764.57</v>
      </c>
      <c r="F462" s="18">
        <v>0</v>
      </c>
      <c r="G462" s="18">
        <v>0</v>
      </c>
      <c r="H462" s="18">
        <v>0</v>
      </c>
      <c r="I462" s="18">
        <f t="shared" si="34"/>
        <v>0</v>
      </c>
      <c r="J462" s="18">
        <f t="shared" si="35"/>
        <v>37764.57</v>
      </c>
      <c r="K462" s="39">
        <f t="shared" si="36"/>
        <v>1</v>
      </c>
      <c r="L462" s="39">
        <f t="shared" si="37"/>
        <v>-1</v>
      </c>
      <c r="M462" s="39">
        <f t="shared" si="38"/>
        <v>-1</v>
      </c>
      <c r="O462" s="65"/>
      <c r="P462" s="65"/>
      <c r="Q462" s="65"/>
      <c r="R462" s="68"/>
      <c r="S462" s="68"/>
      <c r="T462" s="68"/>
      <c r="U462" s="68"/>
      <c r="V462" s="68"/>
      <c r="W462" s="65"/>
      <c r="X462" s="65"/>
      <c r="Y462" s="65"/>
    </row>
    <row r="463" spans="1:25" s="17" customFormat="1" x14ac:dyDescent="0.2">
      <c r="B463" s="50" t="s">
        <v>29</v>
      </c>
      <c r="C463" s="17" t="s">
        <v>30</v>
      </c>
      <c r="D463" s="18">
        <v>1300000</v>
      </c>
      <c r="E463" s="18">
        <v>1300000</v>
      </c>
      <c r="F463" s="18">
        <v>0</v>
      </c>
      <c r="G463" s="18">
        <v>0</v>
      </c>
      <c r="H463" s="18">
        <v>0</v>
      </c>
      <c r="I463" s="18">
        <f t="shared" si="34"/>
        <v>0</v>
      </c>
      <c r="J463" s="18">
        <f t="shared" si="35"/>
        <v>1300000</v>
      </c>
      <c r="K463" s="39">
        <f t="shared" si="36"/>
        <v>1</v>
      </c>
      <c r="L463" s="39">
        <f t="shared" si="37"/>
        <v>-1</v>
      </c>
      <c r="M463" s="39">
        <f t="shared" si="38"/>
        <v>-1</v>
      </c>
      <c r="O463" s="65"/>
      <c r="P463" s="65"/>
      <c r="Q463" s="65"/>
      <c r="R463" s="68"/>
      <c r="S463" s="68"/>
      <c r="T463" s="68"/>
      <c r="U463" s="68"/>
      <c r="V463" s="68"/>
      <c r="W463" s="65"/>
      <c r="X463" s="65"/>
      <c r="Y463" s="65"/>
    </row>
    <row r="464" spans="1:25" s="17" customFormat="1" x14ac:dyDescent="0.2">
      <c r="B464" s="50" t="s">
        <v>33</v>
      </c>
      <c r="C464" s="17" t="s">
        <v>34</v>
      </c>
      <c r="D464" s="18">
        <v>7481.16</v>
      </c>
      <c r="E464" s="18">
        <v>7481.16</v>
      </c>
      <c r="F464" s="18">
        <v>0</v>
      </c>
      <c r="G464" s="18">
        <v>0</v>
      </c>
      <c r="H464" s="18">
        <v>0</v>
      </c>
      <c r="I464" s="18">
        <f t="shared" si="34"/>
        <v>0</v>
      </c>
      <c r="J464" s="18">
        <f t="shared" si="35"/>
        <v>7481.16</v>
      </c>
      <c r="K464" s="39">
        <f t="shared" si="36"/>
        <v>1</v>
      </c>
      <c r="L464" s="39">
        <f t="shared" si="37"/>
        <v>-1</v>
      </c>
      <c r="M464" s="39">
        <f t="shared" si="38"/>
        <v>-1</v>
      </c>
      <c r="O464" s="65"/>
      <c r="P464" s="65"/>
      <c r="Q464" s="65"/>
      <c r="R464" s="68"/>
      <c r="S464" s="68"/>
      <c r="T464" s="68"/>
      <c r="U464" s="68"/>
      <c r="V464" s="68"/>
      <c r="W464" s="65"/>
      <c r="X464" s="65"/>
      <c r="Y464" s="65"/>
    </row>
    <row r="465" spans="1:25" s="17" customFormat="1" x14ac:dyDescent="0.2">
      <c r="B465" s="50" t="s">
        <v>39</v>
      </c>
      <c r="C465" s="17" t="s">
        <v>40</v>
      </c>
      <c r="D465" s="18">
        <v>1000.76</v>
      </c>
      <c r="E465" s="18">
        <v>1000.76</v>
      </c>
      <c r="F465" s="18">
        <v>0</v>
      </c>
      <c r="G465" s="18">
        <v>0</v>
      </c>
      <c r="H465" s="18">
        <v>0</v>
      </c>
      <c r="I465" s="18">
        <f t="shared" si="34"/>
        <v>0</v>
      </c>
      <c r="J465" s="18">
        <f t="shared" si="35"/>
        <v>1000.76</v>
      </c>
      <c r="K465" s="39">
        <f t="shared" si="36"/>
        <v>1</v>
      </c>
      <c r="L465" s="39">
        <f t="shared" si="37"/>
        <v>-1</v>
      </c>
      <c r="M465" s="39">
        <f t="shared" si="38"/>
        <v>-1</v>
      </c>
      <c r="O465" s="65"/>
      <c r="P465" s="65"/>
      <c r="Q465" s="65"/>
      <c r="R465" s="68"/>
      <c r="S465" s="68"/>
      <c r="T465" s="68"/>
      <c r="U465" s="68"/>
      <c r="V465" s="68"/>
      <c r="W465" s="65"/>
      <c r="X465" s="65"/>
      <c r="Y465" s="65"/>
    </row>
    <row r="466" spans="1:25" s="70" customFormat="1" x14ac:dyDescent="0.2">
      <c r="A466" s="48" t="s">
        <v>191</v>
      </c>
      <c r="B466" s="51"/>
      <c r="C466" s="48"/>
      <c r="D466" s="23">
        <v>1346246.49</v>
      </c>
      <c r="E466" s="23">
        <v>1346246.49</v>
      </c>
      <c r="F466" s="23">
        <v>0</v>
      </c>
      <c r="G466" s="23">
        <v>0</v>
      </c>
      <c r="H466" s="23">
        <v>0</v>
      </c>
      <c r="I466" s="23">
        <f t="shared" si="34"/>
        <v>0</v>
      </c>
      <c r="J466" s="23">
        <f t="shared" si="35"/>
        <v>1346246.49</v>
      </c>
      <c r="K466" s="43">
        <f t="shared" si="36"/>
        <v>1</v>
      </c>
      <c r="L466" s="43">
        <f t="shared" si="37"/>
        <v>-1</v>
      </c>
      <c r="M466" s="43">
        <f t="shared" si="38"/>
        <v>-1</v>
      </c>
      <c r="O466" s="71"/>
      <c r="P466" s="71"/>
      <c r="Q466" s="71"/>
      <c r="R466" s="72"/>
      <c r="S466" s="72"/>
      <c r="T466" s="72"/>
      <c r="U466" s="72"/>
      <c r="V466" s="72"/>
      <c r="W466" s="71"/>
      <c r="X466" s="71"/>
      <c r="Y466" s="71"/>
    </row>
    <row r="467" spans="1:25" s="17" customFormat="1" x14ac:dyDescent="0.2">
      <c r="A467" s="17" t="s">
        <v>192</v>
      </c>
      <c r="B467" s="50" t="s">
        <v>431</v>
      </c>
      <c r="C467" s="17" t="s">
        <v>432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34"/>
        <v>0</v>
      </c>
      <c r="J467" s="18">
        <f t="shared" si="35"/>
        <v>0</v>
      </c>
      <c r="K467" s="39" t="str">
        <f t="shared" si="36"/>
        <v>NA</v>
      </c>
      <c r="L467" s="39" t="str">
        <f t="shared" si="37"/>
        <v>NA</v>
      </c>
      <c r="M467" s="39" t="str">
        <f t="shared" si="38"/>
        <v>NA</v>
      </c>
      <c r="O467" s="65"/>
      <c r="P467" s="65"/>
      <c r="Q467" s="65"/>
      <c r="R467" s="68"/>
      <c r="S467" s="68"/>
      <c r="T467" s="68"/>
      <c r="U467" s="68"/>
      <c r="V467" s="68"/>
      <c r="W467" s="65"/>
      <c r="X467" s="65"/>
      <c r="Y467" s="65"/>
    </row>
    <row r="468" spans="1:25" s="17" customFormat="1" x14ac:dyDescent="0.2">
      <c r="B468" s="50" t="s">
        <v>425</v>
      </c>
      <c r="C468" s="17" t="s">
        <v>426</v>
      </c>
      <c r="D468" s="18">
        <v>0</v>
      </c>
      <c r="E468" s="18">
        <v>0</v>
      </c>
      <c r="F468" s="18">
        <v>0</v>
      </c>
      <c r="G468" s="18">
        <v>0</v>
      </c>
      <c r="H468" s="18">
        <v>0</v>
      </c>
      <c r="I468" s="18">
        <f t="shared" si="34"/>
        <v>0</v>
      </c>
      <c r="J468" s="18">
        <f t="shared" si="35"/>
        <v>0</v>
      </c>
      <c r="K468" s="39" t="str">
        <f t="shared" si="36"/>
        <v>NA</v>
      </c>
      <c r="L468" s="39" t="str">
        <f t="shared" si="37"/>
        <v>NA</v>
      </c>
      <c r="M468" s="39" t="str">
        <f t="shared" si="38"/>
        <v>NA</v>
      </c>
      <c r="O468" s="65"/>
      <c r="P468" s="65"/>
      <c r="Q468" s="65"/>
      <c r="R468" s="68"/>
      <c r="S468" s="68"/>
      <c r="T468" s="68"/>
      <c r="U468" s="68"/>
      <c r="V468" s="68"/>
      <c r="W468" s="65"/>
      <c r="X468" s="65"/>
      <c r="Y468" s="65"/>
    </row>
    <row r="469" spans="1:25" s="17" customFormat="1" x14ac:dyDescent="0.2">
      <c r="B469" s="50" t="s">
        <v>186</v>
      </c>
      <c r="C469" s="17" t="s">
        <v>187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f t="shared" si="34"/>
        <v>0</v>
      </c>
      <c r="J469" s="18">
        <f t="shared" si="35"/>
        <v>0</v>
      </c>
      <c r="K469" s="39" t="str">
        <f t="shared" si="36"/>
        <v>NA</v>
      </c>
      <c r="L469" s="39" t="str">
        <f t="shared" si="37"/>
        <v>NA</v>
      </c>
      <c r="M469" s="39" t="str">
        <f t="shared" si="38"/>
        <v>NA</v>
      </c>
      <c r="O469" s="65"/>
      <c r="P469" s="65"/>
      <c r="Q469" s="65"/>
      <c r="R469" s="68"/>
      <c r="S469" s="68"/>
      <c r="T469" s="68"/>
      <c r="U469" s="68"/>
      <c r="V469" s="68"/>
      <c r="W469" s="65"/>
      <c r="X469" s="65"/>
      <c r="Y469" s="65"/>
    </row>
    <row r="470" spans="1:25" s="17" customFormat="1" x14ac:dyDescent="0.2">
      <c r="B470" s="50" t="s">
        <v>67</v>
      </c>
      <c r="C470" s="17" t="s">
        <v>68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f t="shared" si="34"/>
        <v>0</v>
      </c>
      <c r="J470" s="18">
        <f t="shared" si="35"/>
        <v>0</v>
      </c>
      <c r="K470" s="39" t="str">
        <f t="shared" si="36"/>
        <v>NA</v>
      </c>
      <c r="L470" s="39" t="str">
        <f t="shared" si="37"/>
        <v>NA</v>
      </c>
      <c r="M470" s="39" t="str">
        <f t="shared" si="38"/>
        <v>NA</v>
      </c>
      <c r="O470" s="65"/>
      <c r="P470" s="65"/>
      <c r="Q470" s="65"/>
      <c r="R470" s="68"/>
      <c r="S470" s="68"/>
      <c r="T470" s="68"/>
      <c r="U470" s="68"/>
      <c r="V470" s="68"/>
      <c r="W470" s="65"/>
      <c r="X470" s="65"/>
      <c r="Y470" s="65"/>
    </row>
    <row r="471" spans="1:25" s="70" customFormat="1" x14ac:dyDescent="0.2">
      <c r="A471" s="48" t="s">
        <v>193</v>
      </c>
      <c r="B471" s="51"/>
      <c r="C471" s="48"/>
      <c r="D471" s="23">
        <v>0</v>
      </c>
      <c r="E471" s="23">
        <v>0</v>
      </c>
      <c r="F471" s="23">
        <v>0</v>
      </c>
      <c r="G471" s="23">
        <v>0</v>
      </c>
      <c r="H471" s="23">
        <v>0</v>
      </c>
      <c r="I471" s="23">
        <f t="shared" si="34"/>
        <v>0</v>
      </c>
      <c r="J471" s="23">
        <f t="shared" si="35"/>
        <v>0</v>
      </c>
      <c r="K471" s="43" t="str">
        <f t="shared" si="36"/>
        <v>NA</v>
      </c>
      <c r="L471" s="43" t="str">
        <f t="shared" si="37"/>
        <v>NA</v>
      </c>
      <c r="M471" s="43" t="str">
        <f t="shared" si="38"/>
        <v>NA</v>
      </c>
      <c r="O471" s="71"/>
      <c r="P471" s="71"/>
      <c r="Q471" s="71"/>
      <c r="R471" s="72"/>
      <c r="S471" s="72"/>
      <c r="T471" s="72"/>
      <c r="U471" s="72"/>
      <c r="V471" s="72"/>
      <c r="W471" s="71"/>
      <c r="X471" s="71"/>
      <c r="Y471" s="71"/>
    </row>
    <row r="472" spans="1:25" s="17" customFormat="1" x14ac:dyDescent="0.2">
      <c r="A472" s="17" t="s">
        <v>134</v>
      </c>
      <c r="B472" s="50" t="s">
        <v>73</v>
      </c>
      <c r="C472" s="17" t="s">
        <v>74</v>
      </c>
      <c r="D472" s="18">
        <v>0</v>
      </c>
      <c r="E472" s="18">
        <v>0</v>
      </c>
      <c r="F472" s="18">
        <v>0</v>
      </c>
      <c r="G472" s="18">
        <v>0</v>
      </c>
      <c r="H472" s="18">
        <v>0</v>
      </c>
      <c r="I472" s="18">
        <f t="shared" si="34"/>
        <v>0</v>
      </c>
      <c r="J472" s="18">
        <f t="shared" si="35"/>
        <v>0</v>
      </c>
      <c r="K472" s="39" t="str">
        <f t="shared" si="36"/>
        <v>NA</v>
      </c>
      <c r="L472" s="39" t="str">
        <f t="shared" si="37"/>
        <v>NA</v>
      </c>
      <c r="M472" s="39" t="str">
        <f t="shared" si="38"/>
        <v>NA</v>
      </c>
      <c r="O472" s="65"/>
      <c r="P472" s="65"/>
      <c r="Q472" s="65"/>
      <c r="R472" s="68"/>
      <c r="S472" s="68"/>
      <c r="T472" s="68"/>
      <c r="U472" s="68"/>
      <c r="V472" s="68"/>
      <c r="W472" s="65"/>
      <c r="X472" s="65"/>
      <c r="Y472" s="65"/>
    </row>
    <row r="473" spans="1:25" s="17" customFormat="1" x14ac:dyDescent="0.2">
      <c r="B473" s="50" t="s">
        <v>135</v>
      </c>
      <c r="C473" s="17" t="s">
        <v>136</v>
      </c>
      <c r="D473" s="18">
        <v>7837334</v>
      </c>
      <c r="E473" s="18">
        <v>7837334</v>
      </c>
      <c r="F473" s="18">
        <v>0</v>
      </c>
      <c r="G473" s="18">
        <v>0</v>
      </c>
      <c r="H473" s="18">
        <v>0</v>
      </c>
      <c r="I473" s="18">
        <f t="shared" si="34"/>
        <v>0</v>
      </c>
      <c r="J473" s="18">
        <f t="shared" si="35"/>
        <v>7837334</v>
      </c>
      <c r="K473" s="39">
        <f t="shared" si="36"/>
        <v>1</v>
      </c>
      <c r="L473" s="39">
        <f t="shared" si="37"/>
        <v>-1</v>
      </c>
      <c r="M473" s="39">
        <f t="shared" si="38"/>
        <v>-1</v>
      </c>
      <c r="O473" s="65"/>
      <c r="P473" s="65"/>
      <c r="Q473" s="65"/>
      <c r="R473" s="68"/>
      <c r="S473" s="68"/>
      <c r="T473" s="68"/>
      <c r="U473" s="68"/>
      <c r="V473" s="68"/>
      <c r="W473" s="65"/>
      <c r="X473" s="65"/>
      <c r="Y473" s="65"/>
    </row>
    <row r="474" spans="1:25" s="17" customFormat="1" x14ac:dyDescent="0.2">
      <c r="B474" s="50" t="s">
        <v>125</v>
      </c>
      <c r="C474" s="17" t="s">
        <v>126</v>
      </c>
      <c r="D474" s="18">
        <v>0</v>
      </c>
      <c r="E474" s="18">
        <v>0</v>
      </c>
      <c r="F474" s="18">
        <v>0</v>
      </c>
      <c r="G474" s="18">
        <v>0</v>
      </c>
      <c r="H474" s="18">
        <v>0</v>
      </c>
      <c r="I474" s="18">
        <f t="shared" si="34"/>
        <v>0</v>
      </c>
      <c r="J474" s="18">
        <f t="shared" si="35"/>
        <v>0</v>
      </c>
      <c r="K474" s="39" t="str">
        <f t="shared" si="36"/>
        <v>NA</v>
      </c>
      <c r="L474" s="39" t="str">
        <f t="shared" si="37"/>
        <v>NA</v>
      </c>
      <c r="M474" s="39" t="str">
        <f t="shared" si="38"/>
        <v>NA</v>
      </c>
      <c r="O474" s="65"/>
      <c r="P474" s="65"/>
      <c r="Q474" s="65"/>
      <c r="R474" s="68"/>
      <c r="S474" s="68"/>
      <c r="T474" s="68"/>
      <c r="U474" s="68"/>
      <c r="V474" s="68"/>
      <c r="W474" s="65"/>
      <c r="X474" s="65"/>
      <c r="Y474" s="65"/>
    </row>
    <row r="475" spans="1:25" s="70" customFormat="1" x14ac:dyDescent="0.2">
      <c r="A475" s="48" t="s">
        <v>137</v>
      </c>
      <c r="B475" s="51"/>
      <c r="C475" s="48"/>
      <c r="D475" s="23">
        <v>7837334</v>
      </c>
      <c r="E475" s="23">
        <v>7837334</v>
      </c>
      <c r="F475" s="23">
        <v>0</v>
      </c>
      <c r="G475" s="23">
        <v>0</v>
      </c>
      <c r="H475" s="23">
        <v>0</v>
      </c>
      <c r="I475" s="23">
        <f t="shared" si="34"/>
        <v>0</v>
      </c>
      <c r="J475" s="23">
        <f t="shared" si="35"/>
        <v>7837334</v>
      </c>
      <c r="K475" s="43">
        <f t="shared" si="36"/>
        <v>1</v>
      </c>
      <c r="L475" s="43">
        <f t="shared" si="37"/>
        <v>-1</v>
      </c>
      <c r="M475" s="43">
        <f t="shared" si="38"/>
        <v>-1</v>
      </c>
      <c r="O475" s="71"/>
      <c r="P475" s="71"/>
      <c r="Q475" s="71"/>
      <c r="R475" s="72"/>
      <c r="S475" s="72"/>
      <c r="T475" s="72"/>
      <c r="U475" s="72"/>
      <c r="V475" s="72"/>
      <c r="W475" s="71"/>
      <c r="X475" s="71"/>
      <c r="Y475" s="71"/>
    </row>
    <row r="476" spans="1:25" s="17" customFormat="1" x14ac:dyDescent="0.2">
      <c r="A476" s="17" t="s">
        <v>138</v>
      </c>
      <c r="B476" s="50" t="s">
        <v>139</v>
      </c>
      <c r="C476" s="17" t="s">
        <v>140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f t="shared" si="34"/>
        <v>0</v>
      </c>
      <c r="J476" s="18">
        <f t="shared" si="35"/>
        <v>0</v>
      </c>
      <c r="K476" s="39" t="str">
        <f t="shared" si="36"/>
        <v>NA</v>
      </c>
      <c r="L476" s="39" t="str">
        <f t="shared" si="37"/>
        <v>NA</v>
      </c>
      <c r="M476" s="39" t="str">
        <f t="shared" si="38"/>
        <v>NA</v>
      </c>
      <c r="O476" s="65"/>
      <c r="P476" s="65"/>
      <c r="Q476" s="65"/>
      <c r="R476" s="68"/>
      <c r="S476" s="68"/>
      <c r="T476" s="68"/>
      <c r="U476" s="68"/>
      <c r="V476" s="68"/>
      <c r="W476" s="65"/>
      <c r="X476" s="65"/>
      <c r="Y476" s="65"/>
    </row>
    <row r="477" spans="1:25" s="17" customFormat="1" x14ac:dyDescent="0.2">
      <c r="B477" s="50" t="s">
        <v>194</v>
      </c>
      <c r="C477" s="17" t="s">
        <v>195</v>
      </c>
      <c r="D477" s="18">
        <v>0</v>
      </c>
      <c r="E477" s="18">
        <v>0</v>
      </c>
      <c r="F477" s="18">
        <v>0</v>
      </c>
      <c r="G477" s="18">
        <v>0</v>
      </c>
      <c r="H477" s="18">
        <v>0</v>
      </c>
      <c r="I477" s="18">
        <f t="shared" si="34"/>
        <v>0</v>
      </c>
      <c r="J477" s="18">
        <f t="shared" si="35"/>
        <v>0</v>
      </c>
      <c r="K477" s="39" t="str">
        <f t="shared" si="36"/>
        <v>NA</v>
      </c>
      <c r="L477" s="39" t="str">
        <f t="shared" si="37"/>
        <v>NA</v>
      </c>
      <c r="M477" s="39" t="str">
        <f t="shared" si="38"/>
        <v>NA</v>
      </c>
      <c r="O477" s="65"/>
      <c r="P477" s="65"/>
      <c r="Q477" s="65"/>
      <c r="R477" s="68"/>
      <c r="S477" s="68"/>
      <c r="T477" s="68"/>
      <c r="U477" s="68"/>
      <c r="V477" s="68"/>
      <c r="W477" s="65"/>
      <c r="X477" s="65"/>
      <c r="Y477" s="65"/>
    </row>
    <row r="478" spans="1:25" s="70" customFormat="1" x14ac:dyDescent="0.2">
      <c r="A478" s="48" t="s">
        <v>141</v>
      </c>
      <c r="B478" s="51"/>
      <c r="C478" s="48"/>
      <c r="D478" s="23">
        <v>0</v>
      </c>
      <c r="E478" s="23">
        <v>0</v>
      </c>
      <c r="F478" s="23">
        <v>0</v>
      </c>
      <c r="G478" s="23">
        <v>0</v>
      </c>
      <c r="H478" s="23">
        <v>0</v>
      </c>
      <c r="I478" s="23">
        <f t="shared" ref="I478" si="44">SUM(G478:H478)</f>
        <v>0</v>
      </c>
      <c r="J478" s="23">
        <f t="shared" ref="J478" si="45">E478-I478</f>
        <v>0</v>
      </c>
      <c r="K478" s="43" t="str">
        <f t="shared" ref="K478" si="46">IF(E478=0,"NA",J478/E478)</f>
        <v>NA</v>
      </c>
      <c r="L478" s="43" t="str">
        <f t="shared" ref="L478" si="47">IF(E478=0,"NA",(  ( F478 - (E478/$L$6)) / (E478/$L$6)))</f>
        <v>NA</v>
      </c>
      <c r="M478" s="43" t="str">
        <f t="shared" ref="M478" si="48">IF(E478=0,"NA",(  ( G478 - ($M$6*(E478/12))) / ($M$6*(E478/12))))</f>
        <v>NA</v>
      </c>
      <c r="O478" s="71"/>
      <c r="P478" s="71"/>
      <c r="Q478" s="71"/>
      <c r="R478" s="72"/>
      <c r="S478" s="72"/>
      <c r="T478" s="72"/>
      <c r="U478" s="72"/>
      <c r="V478" s="72"/>
      <c r="W478" s="71"/>
      <c r="X478" s="71"/>
      <c r="Y478" s="71"/>
    </row>
    <row r="479" spans="1:25" s="17" customFormat="1" x14ac:dyDescent="0.2">
      <c r="A479" s="25"/>
      <c r="B479" s="33"/>
      <c r="C479" s="25"/>
      <c r="D479" s="18"/>
      <c r="E479" s="18"/>
      <c r="F479" s="18"/>
      <c r="G479" s="18"/>
      <c r="H479" s="18"/>
      <c r="I479" s="18"/>
      <c r="J479" s="18"/>
      <c r="K479" s="39"/>
      <c r="L479" s="39"/>
      <c r="M479" s="39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</row>
    <row r="480" spans="1:25" ht="15.75" x14ac:dyDescent="0.25">
      <c r="A480" s="27" t="s">
        <v>178</v>
      </c>
      <c r="B480" s="34"/>
      <c r="C480" s="27"/>
      <c r="D480" s="6">
        <f>+D94+D141+D176+D189+D210+D261+D277+D309+D376+D411+D448+D458+D461+D466+D471+D475+D478</f>
        <v>1331340248.0500002</v>
      </c>
      <c r="E480" s="6">
        <f t="shared" ref="E480:J480" si="49">+E94+E141+E176+E189+E210+E261+E277+E309+E376+E411+E448+E458+E461+E466+E471+E475+E478</f>
        <v>1333495465.8800001</v>
      </c>
      <c r="F480" s="6">
        <f t="shared" si="49"/>
        <v>27713541.34</v>
      </c>
      <c r="G480" s="6">
        <f t="shared" si="49"/>
        <v>27713541.34</v>
      </c>
      <c r="H480" s="6">
        <f t="shared" si="49"/>
        <v>28071265.189999998</v>
      </c>
      <c r="I480" s="6">
        <f t="shared" si="49"/>
        <v>55784806.530000009</v>
      </c>
      <c r="J480" s="6">
        <f t="shared" si="49"/>
        <v>1277710659.3500001</v>
      </c>
      <c r="K480" s="40">
        <f>IF(E480=0,"NA",J480/E480)</f>
        <v>0.958166482033603</v>
      </c>
      <c r="L480" s="40">
        <f>IF(E480=0,"NA",(  ( F480 - (E480/$L$6)) / (E480/$L$6)))</f>
        <v>-0.97921737115040641</v>
      </c>
      <c r="M480" s="40">
        <f>IF(E480=0,"NA",(  ( G480 - ($M$6*(E480/12))) / ($M$6*(E480/12))))</f>
        <v>-0.75060845380487629</v>
      </c>
    </row>
    <row r="482" spans="2:27" x14ac:dyDescent="0.2">
      <c r="B482" s="66"/>
      <c r="C482" s="67"/>
    </row>
    <row r="483" spans="2:27" x14ac:dyDescent="0.2">
      <c r="K483" s="14"/>
    </row>
    <row r="484" spans="2:27" x14ac:dyDescent="0.2">
      <c r="K484" s="14"/>
    </row>
    <row r="485" spans="2:27" x14ac:dyDescent="0.2">
      <c r="K485" s="10"/>
      <c r="L485" s="10"/>
      <c r="M485" s="10"/>
    </row>
    <row r="486" spans="2:27" x14ac:dyDescent="0.2">
      <c r="K486" s="14"/>
    </row>
    <row r="488" spans="2:27" x14ac:dyDescent="0.2">
      <c r="K488" s="14"/>
    </row>
    <row r="489" spans="2:27" x14ac:dyDescent="0.2">
      <c r="K489" s="14"/>
    </row>
    <row r="490" spans="2:27" x14ac:dyDescent="0.2">
      <c r="B490" s="26"/>
      <c r="C490" s="26"/>
      <c r="D490" s="35"/>
      <c r="E490" s="19"/>
      <c r="K490" s="14"/>
      <c r="L490" s="14"/>
      <c r="M490" s="14"/>
      <c r="N490" s="41"/>
      <c r="O490" s="41"/>
      <c r="P490" s="10"/>
      <c r="W490" s="65"/>
      <c r="X490" s="65"/>
      <c r="Z490" s="64"/>
      <c r="AA490" s="64"/>
    </row>
    <row r="491" spans="2:27" x14ac:dyDescent="0.2">
      <c r="B491" s="26"/>
      <c r="C491" s="26"/>
      <c r="D491" s="35"/>
      <c r="E491" s="19"/>
      <c r="K491" s="14"/>
      <c r="L491" s="14"/>
      <c r="M491" s="14"/>
      <c r="N491" s="41"/>
      <c r="O491" s="41"/>
      <c r="P491" s="10"/>
      <c r="W491" s="65"/>
      <c r="X491" s="65"/>
      <c r="Z491" s="64"/>
      <c r="AA491" s="64"/>
    </row>
    <row r="492" spans="2:27" x14ac:dyDescent="0.2">
      <c r="K492" s="14"/>
    </row>
    <row r="493" spans="2:27" x14ac:dyDescent="0.2">
      <c r="K493" s="14"/>
    </row>
    <row r="494" spans="2:27" x14ac:dyDescent="0.2">
      <c r="K494" s="14"/>
    </row>
  </sheetData>
  <autoFilter ref="A7:M480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00"/>
  <sheetViews>
    <sheetView workbookViewId="0">
      <pane ySplit="7" topLeftCell="A8" activePane="bottomLeft" state="frozen"/>
      <selection activeCell="F7" sqref="F7"/>
      <selection pane="bottomLeft" activeCell="A8" sqref="A8"/>
    </sheetView>
  </sheetViews>
  <sheetFormatPr defaultRowHeight="12.75" x14ac:dyDescent="0.2"/>
  <cols>
    <col min="1" max="1" width="50.42578125" style="25" bestFit="1" customWidth="1"/>
    <col min="2" max="2" width="8" style="33" customWidth="1"/>
    <col min="3" max="3" width="29.42578125" style="25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60" customWidth="1"/>
    <col min="12" max="12" width="10.85546875" style="39" customWidth="1"/>
    <col min="13" max="13" width="14.42578125" style="39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5" t="s">
        <v>515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6">
        <v>44773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1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30" t="s">
        <v>234</v>
      </c>
      <c r="B7" s="31" t="s">
        <v>9</v>
      </c>
      <c r="C7" s="31" t="s">
        <v>10</v>
      </c>
      <c r="D7" s="4" t="s">
        <v>344</v>
      </c>
      <c r="E7" s="4" t="s">
        <v>345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226</v>
      </c>
      <c r="M7" s="38" t="s">
        <v>227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142</v>
      </c>
      <c r="B8" s="50" t="s">
        <v>143</v>
      </c>
      <c r="C8" s="17" t="s">
        <v>144</v>
      </c>
      <c r="D8" s="18">
        <v>26750</v>
      </c>
      <c r="E8" s="18">
        <v>80500</v>
      </c>
      <c r="F8" s="18">
        <v>0</v>
      </c>
      <c r="G8" s="18">
        <v>0</v>
      </c>
      <c r="H8" s="18">
        <v>0</v>
      </c>
      <c r="I8" s="18">
        <f t="shared" ref="I8:I29" si="0">SUM(G8:H8)</f>
        <v>0</v>
      </c>
      <c r="J8" s="18">
        <f t="shared" ref="J8:J29" si="1">E8-I8</f>
        <v>80500</v>
      </c>
      <c r="K8" s="39">
        <f>IF(E8=0,"NA",J8/E8)</f>
        <v>1</v>
      </c>
      <c r="L8" s="39">
        <f>IF(E8=0,"NA",(  ( F8 - (E8/$L$6)) / (E8/$L$6)))</f>
        <v>-1</v>
      </c>
      <c r="M8" s="39">
        <f>IF(E8=0,"NA",(  ( G8 - ($M$6*(E8/12))) / ($M$6*(E8/12))))</f>
        <v>-1</v>
      </c>
      <c r="R8" s="25"/>
      <c r="S8" s="25"/>
      <c r="T8" s="25"/>
      <c r="U8" s="25"/>
      <c r="V8" s="25"/>
    </row>
    <row r="9" spans="1:22" x14ac:dyDescent="0.2">
      <c r="A9" s="17"/>
      <c r="B9" s="50" t="s">
        <v>243</v>
      </c>
      <c r="C9" s="17" t="s">
        <v>244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si="0"/>
        <v>0</v>
      </c>
      <c r="J9" s="18">
        <f t="shared" si="1"/>
        <v>0</v>
      </c>
      <c r="K9" s="39" t="str">
        <f t="shared" ref="K9:K29" si="2">IF(E9=0,"NA",J9/E9)</f>
        <v>NA</v>
      </c>
      <c r="L9" s="39" t="str">
        <f t="shared" ref="L9:L29" si="3">IF(E9=0,"NA",(  ( F9 - (E9/$L$6)) / (E9/$L$6)))</f>
        <v>NA</v>
      </c>
      <c r="M9" s="39" t="str">
        <f t="shared" ref="M9:M29" si="4">IF(E9=0,"NA",(  ( G9 - ($M$6*(E9/12))) / ($M$6*(E9/12))))</f>
        <v>NA</v>
      </c>
      <c r="R9" s="25"/>
      <c r="S9" s="25"/>
      <c r="T9" s="25"/>
      <c r="U9" s="25"/>
      <c r="V9" s="25"/>
    </row>
    <row r="10" spans="1:22" x14ac:dyDescent="0.2">
      <c r="A10" s="17"/>
      <c r="B10" s="50" t="s">
        <v>145</v>
      </c>
      <c r="C10" s="17" t="s">
        <v>146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si="0"/>
        <v>0</v>
      </c>
      <c r="J10" s="18">
        <f t="shared" si="1"/>
        <v>5650</v>
      </c>
      <c r="K10" s="39">
        <f t="shared" si="2"/>
        <v>1</v>
      </c>
      <c r="L10" s="39">
        <f t="shared" si="3"/>
        <v>-1</v>
      </c>
      <c r="M10" s="39">
        <f t="shared" si="4"/>
        <v>-1</v>
      </c>
      <c r="R10" s="25"/>
      <c r="S10" s="25"/>
      <c r="T10" s="25"/>
      <c r="U10" s="25"/>
      <c r="V10" s="25"/>
    </row>
    <row r="11" spans="1:22" x14ac:dyDescent="0.2">
      <c r="A11" s="17"/>
      <c r="B11" s="50" t="s">
        <v>245</v>
      </c>
      <c r="C11" s="17" t="s">
        <v>246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0"/>
        <v>0</v>
      </c>
      <c r="J11" s="18">
        <f t="shared" si="1"/>
        <v>0</v>
      </c>
      <c r="K11" s="39" t="str">
        <f t="shared" si="2"/>
        <v>NA</v>
      </c>
      <c r="L11" s="39" t="str">
        <f t="shared" si="3"/>
        <v>NA</v>
      </c>
      <c r="M11" s="39" t="str">
        <f t="shared" si="4"/>
        <v>NA</v>
      </c>
      <c r="R11" s="25"/>
      <c r="S11" s="25"/>
      <c r="T11" s="25"/>
      <c r="U11" s="25"/>
      <c r="V11" s="25"/>
    </row>
    <row r="12" spans="1:22" x14ac:dyDescent="0.2">
      <c r="A12" s="17"/>
      <c r="B12" s="50" t="s">
        <v>147</v>
      </c>
      <c r="C12" s="17" t="s">
        <v>148</v>
      </c>
      <c r="D12" s="18">
        <v>900</v>
      </c>
      <c r="E12" s="18">
        <v>1800</v>
      </c>
      <c r="F12" s="18">
        <v>0</v>
      </c>
      <c r="G12" s="18">
        <v>0</v>
      </c>
      <c r="H12" s="18">
        <v>0</v>
      </c>
      <c r="I12" s="18">
        <f t="shared" si="0"/>
        <v>0</v>
      </c>
      <c r="J12" s="18">
        <f t="shared" si="1"/>
        <v>1800</v>
      </c>
      <c r="K12" s="39">
        <f t="shared" si="2"/>
        <v>1</v>
      </c>
      <c r="L12" s="39">
        <f t="shared" si="3"/>
        <v>-1</v>
      </c>
      <c r="M12" s="39">
        <f t="shared" si="4"/>
        <v>-1</v>
      </c>
      <c r="R12" s="25"/>
      <c r="S12" s="25"/>
      <c r="T12" s="25"/>
      <c r="U12" s="25"/>
      <c r="V12" s="25"/>
    </row>
    <row r="13" spans="1:22" x14ac:dyDescent="0.2">
      <c r="A13" s="17"/>
      <c r="B13" s="50" t="s">
        <v>149</v>
      </c>
      <c r="C13" s="17" t="s">
        <v>150</v>
      </c>
      <c r="D13" s="18">
        <v>31230744.550000001</v>
      </c>
      <c r="E13" s="18">
        <v>31230744.550000001</v>
      </c>
      <c r="F13" s="18">
        <v>2072456.0899999999</v>
      </c>
      <c r="G13" s="18">
        <v>2072456.0899999999</v>
      </c>
      <c r="H13" s="18">
        <v>0</v>
      </c>
      <c r="I13" s="18">
        <f t="shared" si="0"/>
        <v>2072456.0899999999</v>
      </c>
      <c r="J13" s="18">
        <f t="shared" si="1"/>
        <v>29158288.460000001</v>
      </c>
      <c r="K13" s="39">
        <f t="shared" si="2"/>
        <v>0.93364051610482657</v>
      </c>
      <c r="L13" s="39">
        <f t="shared" si="3"/>
        <v>-0.93364051610482657</v>
      </c>
      <c r="M13" s="39">
        <f t="shared" si="4"/>
        <v>-0.20368619325791906</v>
      </c>
      <c r="R13" s="25"/>
      <c r="S13" s="25"/>
      <c r="T13" s="25"/>
      <c r="U13" s="25"/>
      <c r="V13" s="25"/>
    </row>
    <row r="14" spans="1:22" x14ac:dyDescent="0.2">
      <c r="A14" s="17"/>
      <c r="B14" s="50" t="s">
        <v>151</v>
      </c>
      <c r="C14" s="17" t="s">
        <v>152</v>
      </c>
      <c r="D14" s="18">
        <v>-309752</v>
      </c>
      <c r="E14" s="18">
        <v>-309752</v>
      </c>
      <c r="F14" s="18">
        <v>210.1</v>
      </c>
      <c r="G14" s="18">
        <v>210.1</v>
      </c>
      <c r="H14" s="18">
        <v>0</v>
      </c>
      <c r="I14" s="18">
        <f t="shared" si="0"/>
        <v>210.1</v>
      </c>
      <c r="J14" s="18">
        <f t="shared" si="1"/>
        <v>-309962.09999999998</v>
      </c>
      <c r="K14" s="39">
        <f t="shared" si="2"/>
        <v>1.0006782845631343</v>
      </c>
      <c r="L14" s="39">
        <f t="shared" si="3"/>
        <v>-1.0006782845631343</v>
      </c>
      <c r="M14" s="39">
        <f t="shared" si="4"/>
        <v>-1.0081394147576126</v>
      </c>
      <c r="R14" s="25"/>
      <c r="S14" s="25"/>
      <c r="T14" s="25"/>
      <c r="U14" s="25"/>
      <c r="V14" s="25"/>
    </row>
    <row r="15" spans="1:22" x14ac:dyDescent="0.2">
      <c r="A15" s="48" t="s">
        <v>153</v>
      </c>
      <c r="B15" s="51"/>
      <c r="C15" s="48"/>
      <c r="D15" s="23">
        <v>30954292.550000001</v>
      </c>
      <c r="E15" s="23">
        <v>31008942.550000001</v>
      </c>
      <c r="F15" s="23">
        <v>2072666.19</v>
      </c>
      <c r="G15" s="23">
        <v>2072666.19</v>
      </c>
      <c r="H15" s="23">
        <v>0</v>
      </c>
      <c r="I15" s="23">
        <f t="shared" ref="I15:I28" si="5">SUM(G15:H15)</f>
        <v>2072666.19</v>
      </c>
      <c r="J15" s="23">
        <f t="shared" ref="J15:J28" si="6">E15-I15</f>
        <v>28936276.359999999</v>
      </c>
      <c r="K15" s="43">
        <f t="shared" ref="K15:K28" si="7">IF(E15=0,"NA",J15/E15)</f>
        <v>0.93315908187910779</v>
      </c>
      <c r="L15" s="43">
        <f t="shared" ref="L15:L28" si="8">IF(E15=0,"NA",(  ( F15 - (E15/$L$6)) / (E15/$L$6)))</f>
        <v>-0.93315908187910779</v>
      </c>
      <c r="M15" s="43">
        <f t="shared" ref="M15:M28" si="9">IF(E15=0,"NA",(  ( G15 - ($M$6*(E15/12))) / ($M$6*(E15/12))))</f>
        <v>-0.1979089825492937</v>
      </c>
      <c r="R15" s="25"/>
      <c r="S15" s="25"/>
      <c r="T15" s="25"/>
      <c r="U15" s="25"/>
      <c r="V15" s="25"/>
    </row>
    <row r="16" spans="1:22" x14ac:dyDescent="0.2">
      <c r="A16" s="17" t="s">
        <v>154</v>
      </c>
      <c r="B16" s="50" t="s">
        <v>155</v>
      </c>
      <c r="C16" s="17" t="s">
        <v>156</v>
      </c>
      <c r="D16" s="18">
        <v>0</v>
      </c>
      <c r="E16" s="18">
        <v>0</v>
      </c>
      <c r="F16" s="18">
        <v>375.58</v>
      </c>
      <c r="G16" s="18">
        <v>375.58</v>
      </c>
      <c r="H16" s="18">
        <v>0</v>
      </c>
      <c r="I16" s="18">
        <f t="shared" si="5"/>
        <v>375.58</v>
      </c>
      <c r="J16" s="18">
        <f t="shared" si="6"/>
        <v>-375.58</v>
      </c>
      <c r="K16" s="39" t="str">
        <f t="shared" si="7"/>
        <v>NA</v>
      </c>
      <c r="L16" s="39" t="str">
        <f t="shared" si="8"/>
        <v>NA</v>
      </c>
      <c r="M16" s="39" t="str">
        <f t="shared" si="9"/>
        <v>NA</v>
      </c>
      <c r="R16" s="25"/>
      <c r="S16" s="25"/>
      <c r="T16" s="25"/>
      <c r="U16" s="25"/>
      <c r="V16" s="25"/>
    </row>
    <row r="17" spans="1:22" x14ac:dyDescent="0.2">
      <c r="A17" s="48" t="s">
        <v>157</v>
      </c>
      <c r="B17" s="51"/>
      <c r="C17" s="48"/>
      <c r="D17" s="23">
        <v>0</v>
      </c>
      <c r="E17" s="23">
        <v>0</v>
      </c>
      <c r="F17" s="23">
        <v>375.58</v>
      </c>
      <c r="G17" s="23">
        <v>375.58</v>
      </c>
      <c r="H17" s="23">
        <v>0</v>
      </c>
      <c r="I17" s="23">
        <f t="shared" si="5"/>
        <v>375.58</v>
      </c>
      <c r="J17" s="23">
        <f t="shared" si="6"/>
        <v>-375.58</v>
      </c>
      <c r="K17" s="43" t="str">
        <f t="shared" si="7"/>
        <v>NA</v>
      </c>
      <c r="L17" s="43" t="str">
        <f t="shared" si="8"/>
        <v>NA</v>
      </c>
      <c r="M17" s="43" t="str">
        <f t="shared" si="9"/>
        <v>NA</v>
      </c>
      <c r="R17" s="25"/>
      <c r="S17" s="25"/>
      <c r="T17" s="25"/>
      <c r="U17" s="25"/>
      <c r="V17" s="25"/>
    </row>
    <row r="18" spans="1:22" x14ac:dyDescent="0.2">
      <c r="A18" s="17" t="s">
        <v>158</v>
      </c>
      <c r="B18" s="50" t="s">
        <v>159</v>
      </c>
      <c r="C18" s="17" t="s">
        <v>160</v>
      </c>
      <c r="D18" s="18">
        <v>12946251.710000001</v>
      </c>
      <c r="E18" s="18">
        <v>12946251.710000001</v>
      </c>
      <c r="F18" s="18">
        <v>0</v>
      </c>
      <c r="G18" s="18">
        <v>0</v>
      </c>
      <c r="H18" s="18">
        <v>0</v>
      </c>
      <c r="I18" s="18">
        <f t="shared" si="5"/>
        <v>0</v>
      </c>
      <c r="J18" s="18">
        <f t="shared" si="6"/>
        <v>12946251.710000001</v>
      </c>
      <c r="K18" s="39">
        <f t="shared" si="7"/>
        <v>1</v>
      </c>
      <c r="L18" s="39">
        <f t="shared" si="8"/>
        <v>-1</v>
      </c>
      <c r="M18" s="39">
        <f t="shared" si="9"/>
        <v>-1</v>
      </c>
      <c r="R18" s="25"/>
      <c r="S18" s="25"/>
      <c r="T18" s="25"/>
      <c r="U18" s="25"/>
      <c r="V18" s="25"/>
    </row>
    <row r="19" spans="1:22" x14ac:dyDescent="0.2">
      <c r="A19" s="17"/>
      <c r="B19" s="50" t="s">
        <v>161</v>
      </c>
      <c r="C19" s="17" t="s">
        <v>162</v>
      </c>
      <c r="D19" s="18">
        <v>2544589</v>
      </c>
      <c r="E19" s="18">
        <v>2544589</v>
      </c>
      <c r="F19" s="18">
        <v>0</v>
      </c>
      <c r="G19" s="18">
        <v>0</v>
      </c>
      <c r="H19" s="18">
        <v>0</v>
      </c>
      <c r="I19" s="18">
        <f t="shared" si="5"/>
        <v>0</v>
      </c>
      <c r="J19" s="18">
        <f t="shared" si="6"/>
        <v>2544589</v>
      </c>
      <c r="K19" s="39">
        <f t="shared" si="7"/>
        <v>1</v>
      </c>
      <c r="L19" s="39">
        <f t="shared" si="8"/>
        <v>-1</v>
      </c>
      <c r="M19" s="39">
        <f t="shared" si="9"/>
        <v>-1</v>
      </c>
      <c r="R19" s="25"/>
      <c r="S19" s="25"/>
      <c r="T19" s="25"/>
      <c r="U19" s="25"/>
      <c r="V19" s="25"/>
    </row>
    <row r="20" spans="1:22" x14ac:dyDescent="0.2">
      <c r="A20" s="17"/>
      <c r="B20" s="50" t="s">
        <v>163</v>
      </c>
      <c r="C20" s="17" t="s">
        <v>164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5"/>
        <v>0</v>
      </c>
      <c r="J20" s="18">
        <f t="shared" si="6"/>
        <v>0</v>
      </c>
      <c r="K20" s="39" t="str">
        <f t="shared" si="7"/>
        <v>NA</v>
      </c>
      <c r="L20" s="39" t="str">
        <f t="shared" si="8"/>
        <v>NA</v>
      </c>
      <c r="M20" s="39" t="str">
        <f t="shared" si="9"/>
        <v>NA</v>
      </c>
      <c r="R20" s="25"/>
      <c r="S20" s="25"/>
      <c r="T20" s="25"/>
      <c r="U20" s="25"/>
      <c r="V20" s="25"/>
    </row>
    <row r="21" spans="1:22" x14ac:dyDescent="0.2">
      <c r="A21" s="48" t="s">
        <v>165</v>
      </c>
      <c r="B21" s="51"/>
      <c r="C21" s="48"/>
      <c r="D21" s="23">
        <v>15490840.710000001</v>
      </c>
      <c r="E21" s="23">
        <v>15490840.710000001</v>
      </c>
      <c r="F21" s="23">
        <v>0</v>
      </c>
      <c r="G21" s="23">
        <v>0</v>
      </c>
      <c r="H21" s="23">
        <v>0</v>
      </c>
      <c r="I21" s="23">
        <f t="shared" si="5"/>
        <v>0</v>
      </c>
      <c r="J21" s="23">
        <f t="shared" si="6"/>
        <v>15490840.710000001</v>
      </c>
      <c r="K21" s="43">
        <f t="shared" si="7"/>
        <v>1</v>
      </c>
      <c r="L21" s="43">
        <f t="shared" si="8"/>
        <v>-1</v>
      </c>
      <c r="M21" s="43">
        <f t="shared" si="9"/>
        <v>-1</v>
      </c>
      <c r="R21" s="25"/>
      <c r="S21" s="25"/>
      <c r="T21" s="25"/>
      <c r="U21" s="25"/>
      <c r="V21" s="25"/>
    </row>
    <row r="22" spans="1:22" x14ac:dyDescent="0.2">
      <c r="A22" s="17" t="s">
        <v>166</v>
      </c>
      <c r="B22" s="50" t="s">
        <v>167</v>
      </c>
      <c r="C22" s="17" t="s">
        <v>168</v>
      </c>
      <c r="D22" s="18">
        <v>73880840.069999993</v>
      </c>
      <c r="E22" s="18">
        <v>73881463.719999999</v>
      </c>
      <c r="F22" s="18">
        <v>878138.22</v>
      </c>
      <c r="G22" s="18">
        <v>878138.22</v>
      </c>
      <c r="H22" s="18">
        <v>0</v>
      </c>
      <c r="I22" s="18">
        <f t="shared" si="5"/>
        <v>878138.22</v>
      </c>
      <c r="J22" s="18">
        <f t="shared" si="6"/>
        <v>73003325.5</v>
      </c>
      <c r="K22" s="39">
        <f t="shared" si="7"/>
        <v>0.98811422817328021</v>
      </c>
      <c r="L22" s="39">
        <f t="shared" si="8"/>
        <v>-0.98811422817328021</v>
      </c>
      <c r="M22" s="39">
        <f t="shared" si="9"/>
        <v>-0.85737073807936193</v>
      </c>
      <c r="R22" s="25"/>
      <c r="S22" s="25"/>
      <c r="T22" s="25"/>
      <c r="U22" s="25"/>
      <c r="V22" s="25"/>
    </row>
    <row r="23" spans="1:22" x14ac:dyDescent="0.2">
      <c r="A23" s="17"/>
      <c r="B23" s="50" t="s">
        <v>169</v>
      </c>
      <c r="C23" s="17" t="s">
        <v>170</v>
      </c>
      <c r="D23" s="18">
        <v>2555268.77</v>
      </c>
      <c r="E23" s="18">
        <v>2564768.77</v>
      </c>
      <c r="F23" s="18">
        <v>85702.109999999986</v>
      </c>
      <c r="G23" s="18">
        <v>85702.109999999986</v>
      </c>
      <c r="H23" s="18">
        <v>0</v>
      </c>
      <c r="I23" s="18">
        <f t="shared" si="5"/>
        <v>85702.109999999986</v>
      </c>
      <c r="J23" s="18">
        <f t="shared" si="6"/>
        <v>2479066.66</v>
      </c>
      <c r="K23" s="39">
        <f t="shared" si="7"/>
        <v>0.9665848590319509</v>
      </c>
      <c r="L23" s="39">
        <f t="shared" si="8"/>
        <v>-0.9665848590319509</v>
      </c>
      <c r="M23" s="39">
        <f t="shared" si="9"/>
        <v>-0.59901830838341041</v>
      </c>
      <c r="R23" s="25"/>
      <c r="S23" s="25"/>
      <c r="T23" s="25"/>
      <c r="U23" s="25"/>
      <c r="V23" s="25"/>
    </row>
    <row r="24" spans="1:22" x14ac:dyDescent="0.2">
      <c r="A24" s="17"/>
      <c r="B24" s="50" t="s">
        <v>332</v>
      </c>
      <c r="C24" s="17" t="s">
        <v>333</v>
      </c>
      <c r="D24" s="18">
        <v>351475415</v>
      </c>
      <c r="E24" s="18">
        <v>497812164.42000002</v>
      </c>
      <c r="F24" s="18">
        <v>0</v>
      </c>
      <c r="G24" s="18">
        <v>0</v>
      </c>
      <c r="H24" s="18">
        <v>0</v>
      </c>
      <c r="I24" s="18">
        <f t="shared" si="5"/>
        <v>0</v>
      </c>
      <c r="J24" s="18">
        <f t="shared" si="6"/>
        <v>497812164.42000002</v>
      </c>
      <c r="K24" s="39">
        <f t="shared" si="7"/>
        <v>1</v>
      </c>
      <c r="L24" s="39">
        <f t="shared" si="8"/>
        <v>-1</v>
      </c>
      <c r="M24" s="39">
        <f t="shared" si="9"/>
        <v>-1</v>
      </c>
      <c r="R24" s="25"/>
      <c r="S24" s="25"/>
      <c r="T24" s="25"/>
      <c r="U24" s="25"/>
      <c r="V24" s="25"/>
    </row>
    <row r="25" spans="1:22" x14ac:dyDescent="0.2">
      <c r="A25" s="17"/>
      <c r="B25" s="50" t="s">
        <v>334</v>
      </c>
      <c r="C25" s="17" t="s">
        <v>335</v>
      </c>
      <c r="D25" s="18">
        <v>321087.62</v>
      </c>
      <c r="E25" s="18">
        <v>1095270.6200000001</v>
      </c>
      <c r="F25" s="18">
        <v>0</v>
      </c>
      <c r="G25" s="18">
        <v>0</v>
      </c>
      <c r="H25" s="18">
        <v>0</v>
      </c>
      <c r="I25" s="18">
        <f t="shared" si="5"/>
        <v>0</v>
      </c>
      <c r="J25" s="18">
        <f t="shared" si="6"/>
        <v>1095270.6200000001</v>
      </c>
      <c r="K25" s="39">
        <f t="shared" si="7"/>
        <v>1</v>
      </c>
      <c r="L25" s="39">
        <f t="shared" si="8"/>
        <v>-1</v>
      </c>
      <c r="M25" s="39">
        <f t="shared" si="9"/>
        <v>-1</v>
      </c>
      <c r="R25" s="25"/>
      <c r="S25" s="25"/>
      <c r="T25" s="25"/>
      <c r="U25" s="25"/>
      <c r="V25" s="25"/>
    </row>
    <row r="26" spans="1:22" x14ac:dyDescent="0.2">
      <c r="A26" s="17"/>
      <c r="B26" s="50" t="s">
        <v>487</v>
      </c>
      <c r="C26" s="17" t="s">
        <v>488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f t="shared" si="5"/>
        <v>0</v>
      </c>
      <c r="J26" s="18">
        <f t="shared" si="6"/>
        <v>0</v>
      </c>
      <c r="K26" s="39" t="str">
        <f t="shared" si="7"/>
        <v>NA</v>
      </c>
      <c r="L26" s="39" t="str">
        <f t="shared" si="8"/>
        <v>NA</v>
      </c>
      <c r="M26" s="39" t="str">
        <f t="shared" si="9"/>
        <v>NA</v>
      </c>
      <c r="R26" s="25"/>
      <c r="S26" s="25"/>
      <c r="T26" s="25"/>
      <c r="U26" s="25"/>
      <c r="V26" s="25"/>
    </row>
    <row r="27" spans="1:22" x14ac:dyDescent="0.2">
      <c r="A27" s="48" t="s">
        <v>171</v>
      </c>
      <c r="B27" s="51"/>
      <c r="C27" s="48"/>
      <c r="D27" s="23">
        <v>428232611.45999998</v>
      </c>
      <c r="E27" s="23">
        <v>575353667.52999997</v>
      </c>
      <c r="F27" s="23">
        <v>963840.33</v>
      </c>
      <c r="G27" s="23">
        <v>963840.33</v>
      </c>
      <c r="H27" s="23">
        <v>0</v>
      </c>
      <c r="I27" s="23">
        <f t="shared" si="5"/>
        <v>963840.33</v>
      </c>
      <c r="J27" s="23">
        <f t="shared" si="6"/>
        <v>574389827.19999993</v>
      </c>
      <c r="K27" s="43">
        <f t="shared" si="7"/>
        <v>0.9983247863281417</v>
      </c>
      <c r="L27" s="43">
        <f t="shared" si="8"/>
        <v>-0.9983247863281417</v>
      </c>
      <c r="M27" s="43">
        <f t="shared" si="9"/>
        <v>-0.97989743593770195</v>
      </c>
      <c r="R27" s="25"/>
      <c r="S27" s="25"/>
      <c r="T27" s="25"/>
      <c r="U27" s="25"/>
      <c r="V27" s="25"/>
    </row>
    <row r="28" spans="1:22" x14ac:dyDescent="0.2">
      <c r="A28" s="17" t="s">
        <v>172</v>
      </c>
      <c r="B28" s="50" t="s">
        <v>173</v>
      </c>
      <c r="C28" s="17" t="s">
        <v>174</v>
      </c>
      <c r="D28" s="18">
        <v>4445423</v>
      </c>
      <c r="E28" s="18">
        <v>4445423</v>
      </c>
      <c r="F28" s="18">
        <v>210.1</v>
      </c>
      <c r="G28" s="18">
        <v>210.1</v>
      </c>
      <c r="H28" s="18">
        <v>0</v>
      </c>
      <c r="I28" s="18">
        <f t="shared" si="5"/>
        <v>210.1</v>
      </c>
      <c r="J28" s="18">
        <f t="shared" si="6"/>
        <v>4445212.9000000004</v>
      </c>
      <c r="K28" s="39">
        <f t="shared" si="7"/>
        <v>0.99995273790593164</v>
      </c>
      <c r="L28" s="39">
        <f t="shared" si="8"/>
        <v>-0.99995273790593164</v>
      </c>
      <c r="M28" s="39">
        <f t="shared" si="9"/>
        <v>-0.99943285487117883</v>
      </c>
      <c r="R28" s="25"/>
      <c r="S28" s="25"/>
      <c r="T28" s="25"/>
      <c r="U28" s="25"/>
      <c r="V28" s="25"/>
    </row>
    <row r="29" spans="1:22" x14ac:dyDescent="0.2">
      <c r="A29" s="48" t="s">
        <v>175</v>
      </c>
      <c r="B29" s="51"/>
      <c r="C29" s="48"/>
      <c r="D29" s="23">
        <v>4445423</v>
      </c>
      <c r="E29" s="23">
        <v>4445423</v>
      </c>
      <c r="F29" s="23">
        <v>210.1</v>
      </c>
      <c r="G29" s="23">
        <v>210.1</v>
      </c>
      <c r="H29" s="23">
        <v>0</v>
      </c>
      <c r="I29" s="23">
        <f t="shared" si="0"/>
        <v>210.1</v>
      </c>
      <c r="J29" s="23">
        <f t="shared" si="1"/>
        <v>4445212.9000000004</v>
      </c>
      <c r="K29" s="43">
        <f t="shared" si="2"/>
        <v>0.99995273790593164</v>
      </c>
      <c r="L29" s="43">
        <f t="shared" si="3"/>
        <v>-0.99995273790593164</v>
      </c>
      <c r="M29" s="43">
        <f t="shared" si="4"/>
        <v>-0.99943285487117883</v>
      </c>
      <c r="R29" s="25"/>
      <c r="S29" s="25"/>
      <c r="T29" s="25"/>
      <c r="U29" s="25"/>
      <c r="V29" s="25"/>
    </row>
    <row r="30" spans="1:22" s="13" customFormat="1" ht="15.75" x14ac:dyDescent="0.25">
      <c r="A30" s="25"/>
      <c r="B30" s="33"/>
      <c r="C30" s="25"/>
      <c r="D30" s="18"/>
      <c r="E30" s="18"/>
      <c r="F30" s="18"/>
      <c r="G30" s="18"/>
      <c r="H30" s="18"/>
      <c r="I30" s="18"/>
      <c r="J30" s="18"/>
      <c r="K30" s="39"/>
      <c r="L30" s="39"/>
      <c r="M30" s="39"/>
      <c r="N30" s="17"/>
    </row>
    <row r="31" spans="1:22" customFormat="1" ht="15.75" x14ac:dyDescent="0.25">
      <c r="A31" s="27" t="s">
        <v>179</v>
      </c>
      <c r="B31" s="34"/>
      <c r="C31" s="27"/>
      <c r="D31" s="6">
        <f>+D15+D17+D21+D27+D29</f>
        <v>479123167.71999997</v>
      </c>
      <c r="E31" s="6">
        <f t="shared" ref="E31:J31" si="10">+E15+E17+E21+E27+E29</f>
        <v>626298873.78999996</v>
      </c>
      <c r="F31" s="6">
        <f t="shared" si="10"/>
        <v>3037092.2</v>
      </c>
      <c r="G31" s="6">
        <f t="shared" si="10"/>
        <v>3037092.2</v>
      </c>
      <c r="H31" s="6">
        <f t="shared" si="10"/>
        <v>0</v>
      </c>
      <c r="I31" s="6">
        <f t="shared" si="10"/>
        <v>3037092.2</v>
      </c>
      <c r="J31" s="6">
        <f t="shared" si="10"/>
        <v>623261781.58999991</v>
      </c>
      <c r="K31" s="40">
        <f t="shared" ref="K31" si="11">IF(E31=0,"NA",J31/E31)</f>
        <v>0.99515073022306222</v>
      </c>
      <c r="L31" s="40">
        <f t="shared" ref="L31" si="12">IF(E31=0,"NA",(  ( F31 - (E31/$L$6)) / (E31/$L$6)))</f>
        <v>-0.99515073022306222</v>
      </c>
      <c r="M31" s="40">
        <f t="shared" ref="M31" si="13">IF(E31=0,"NA",(  ( G31 - ($M$6*(E31/12))) / ($M$6*(E31/12))))</f>
        <v>-0.94180876267674685</v>
      </c>
      <c r="N31" s="13"/>
      <c r="O31" s="17"/>
      <c r="P31" s="17"/>
      <c r="Q31" s="17"/>
      <c r="R31" s="17"/>
      <c r="S31" s="17"/>
      <c r="T31" s="17"/>
      <c r="U31" s="17"/>
      <c r="V31" s="17"/>
    </row>
    <row r="32" spans="1:22" x14ac:dyDescent="0.2">
      <c r="A32" s="21"/>
      <c r="B32" s="36"/>
      <c r="C32" s="21"/>
      <c r="D32" s="5"/>
      <c r="E32" s="5"/>
      <c r="F32" s="5"/>
      <c r="G32" s="5"/>
      <c r="H32" s="5"/>
      <c r="I32" s="5"/>
      <c r="J32" s="5"/>
      <c r="K32" s="42"/>
      <c r="L32" s="42"/>
      <c r="M32" s="42"/>
      <c r="N32"/>
    </row>
    <row r="33" spans="1:13" x14ac:dyDescent="0.2">
      <c r="A33" s="17" t="s">
        <v>11</v>
      </c>
      <c r="B33" s="50" t="s">
        <v>12</v>
      </c>
      <c r="C33" s="17" t="s">
        <v>13</v>
      </c>
      <c r="D33" s="18">
        <v>14547298.950000005</v>
      </c>
      <c r="E33" s="18">
        <v>50007233.829999976</v>
      </c>
      <c r="F33" s="18">
        <v>253027.93000000002</v>
      </c>
      <c r="G33" s="18">
        <v>253027.93000000002</v>
      </c>
      <c r="H33" s="18">
        <v>0</v>
      </c>
      <c r="I33" s="18">
        <f t="shared" ref="I33" si="14">SUM(G33:H33)</f>
        <v>253027.93000000002</v>
      </c>
      <c r="J33" s="18">
        <f t="shared" ref="J33" si="15">E33-I33</f>
        <v>49754205.899999976</v>
      </c>
      <c r="K33" s="39">
        <f t="shared" ref="K33" si="16">IF(E33=0,"NA",J33/E33)</f>
        <v>0.99494017343850349</v>
      </c>
      <c r="L33" s="39">
        <f t="shared" ref="L33" si="17">IF(E33=0,"NA",(  ( F33 - (E33/$L$6)) / (E33/$L$6)))</f>
        <v>-0.99494017343850349</v>
      </c>
      <c r="M33" s="39">
        <f t="shared" ref="M33" si="18">IF(E33=0,"NA",(  ( G33 - ($M$6*(E33/12))) / ($M$6*(E33/12))))</f>
        <v>-0.93928208126204205</v>
      </c>
    </row>
    <row r="34" spans="1:13" x14ac:dyDescent="0.2">
      <c r="A34" s="17"/>
      <c r="B34" s="50" t="s">
        <v>489</v>
      </c>
      <c r="C34" s="17" t="s">
        <v>490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63" si="19">SUM(G34:H34)</f>
        <v>0</v>
      </c>
      <c r="J34" s="18">
        <f t="shared" ref="J34:J63" si="20">E34-I34</f>
        <v>0</v>
      </c>
      <c r="K34" s="39" t="str">
        <f t="shared" ref="K34:K63" si="21">IF(E34=0,"NA",J34/E34)</f>
        <v>NA</v>
      </c>
      <c r="L34" s="39" t="str">
        <f t="shared" ref="L34:L63" si="22">IF(E34=0,"NA",(  ( F34 - (E34/$L$6)) / (E34/$L$6)))</f>
        <v>NA</v>
      </c>
      <c r="M34" s="39" t="str">
        <f t="shared" ref="M34:M63" si="23">IF(E34=0,"NA",(  ( G34 - ($M$6*(E34/12))) / ($M$6*(E34/12))))</f>
        <v>NA</v>
      </c>
    </row>
    <row r="35" spans="1:13" x14ac:dyDescent="0.2">
      <c r="A35" s="17"/>
      <c r="B35" s="50" t="s">
        <v>14</v>
      </c>
      <c r="C35" s="17" t="s">
        <v>15</v>
      </c>
      <c r="D35" s="18">
        <v>76000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19"/>
        <v>0</v>
      </c>
      <c r="J35" s="18">
        <f t="shared" si="20"/>
        <v>0</v>
      </c>
      <c r="K35" s="39" t="str">
        <f t="shared" si="21"/>
        <v>NA</v>
      </c>
      <c r="L35" s="39" t="str">
        <f t="shared" si="22"/>
        <v>NA</v>
      </c>
      <c r="M35" s="39" t="str">
        <f t="shared" si="23"/>
        <v>NA</v>
      </c>
    </row>
    <row r="36" spans="1:13" x14ac:dyDescent="0.2">
      <c r="A36" s="17"/>
      <c r="B36" s="50" t="s">
        <v>16</v>
      </c>
      <c r="C36" s="17" t="s">
        <v>15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19"/>
        <v>0</v>
      </c>
      <c r="J36" s="18">
        <f t="shared" si="20"/>
        <v>0</v>
      </c>
      <c r="K36" s="39" t="str">
        <f t="shared" si="21"/>
        <v>NA</v>
      </c>
      <c r="L36" s="39" t="str">
        <f t="shared" si="22"/>
        <v>NA</v>
      </c>
      <c r="M36" s="39" t="str">
        <f t="shared" si="23"/>
        <v>NA</v>
      </c>
    </row>
    <row r="37" spans="1:13" x14ac:dyDescent="0.2">
      <c r="A37" s="17"/>
      <c r="B37" s="50" t="s">
        <v>17</v>
      </c>
      <c r="C37" s="17" t="s">
        <v>18</v>
      </c>
      <c r="D37" s="18">
        <v>0</v>
      </c>
      <c r="E37" s="18">
        <v>33322</v>
      </c>
      <c r="F37" s="18">
        <v>91276.74</v>
      </c>
      <c r="G37" s="18">
        <v>91276.74</v>
      </c>
      <c r="H37" s="18">
        <v>0</v>
      </c>
      <c r="I37" s="18">
        <f t="shared" si="19"/>
        <v>91276.74</v>
      </c>
      <c r="J37" s="18">
        <f t="shared" si="20"/>
        <v>-57954.740000000005</v>
      </c>
      <c r="K37" s="39">
        <f t="shared" si="21"/>
        <v>-1.7392335394033973</v>
      </c>
      <c r="L37" s="39">
        <f t="shared" si="22"/>
        <v>1.7392335394033973</v>
      </c>
      <c r="M37" s="39">
        <f t="shared" si="23"/>
        <v>31.870802472840769</v>
      </c>
    </row>
    <row r="38" spans="1:13" x14ac:dyDescent="0.2">
      <c r="A38" s="17"/>
      <c r="B38" s="50" t="s">
        <v>97</v>
      </c>
      <c r="C38" s="17" t="s">
        <v>98</v>
      </c>
      <c r="D38" s="18">
        <v>153500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19"/>
        <v>0</v>
      </c>
      <c r="J38" s="18">
        <f t="shared" si="20"/>
        <v>0</v>
      </c>
      <c r="K38" s="39" t="str">
        <f t="shared" si="21"/>
        <v>NA</v>
      </c>
      <c r="L38" s="39" t="str">
        <f t="shared" si="22"/>
        <v>NA</v>
      </c>
      <c r="M38" s="39" t="str">
        <f t="shared" si="23"/>
        <v>NA</v>
      </c>
    </row>
    <row r="39" spans="1:13" x14ac:dyDescent="0.2">
      <c r="A39" s="17"/>
      <c r="B39" s="50" t="s">
        <v>19</v>
      </c>
      <c r="C39" s="17" t="s">
        <v>20</v>
      </c>
      <c r="D39" s="18">
        <v>0</v>
      </c>
      <c r="E39" s="18">
        <v>1081</v>
      </c>
      <c r="F39" s="18">
        <v>24090.75</v>
      </c>
      <c r="G39" s="18">
        <v>24090.75</v>
      </c>
      <c r="H39" s="18">
        <v>0</v>
      </c>
      <c r="I39" s="18">
        <f t="shared" si="19"/>
        <v>24090.75</v>
      </c>
      <c r="J39" s="18">
        <f t="shared" si="20"/>
        <v>-23009.75</v>
      </c>
      <c r="K39" s="39">
        <f t="shared" si="21"/>
        <v>-21.285615171137835</v>
      </c>
      <c r="L39" s="39">
        <f t="shared" si="22"/>
        <v>21.285615171137835</v>
      </c>
      <c r="M39" s="39">
        <f t="shared" si="23"/>
        <v>266.42738205365407</v>
      </c>
    </row>
    <row r="40" spans="1:13" x14ac:dyDescent="0.2">
      <c r="A40" s="17"/>
      <c r="B40" s="50" t="s">
        <v>261</v>
      </c>
      <c r="C40" s="17" t="s">
        <v>262</v>
      </c>
      <c r="D40" s="18">
        <v>32825.5</v>
      </c>
      <c r="E40" s="18">
        <v>32825.5</v>
      </c>
      <c r="F40" s="18">
        <v>0</v>
      </c>
      <c r="G40" s="18">
        <v>0</v>
      </c>
      <c r="H40" s="18">
        <v>0</v>
      </c>
      <c r="I40" s="18">
        <f t="shared" si="19"/>
        <v>0</v>
      </c>
      <c r="J40" s="18">
        <f t="shared" si="20"/>
        <v>32825.5</v>
      </c>
      <c r="K40" s="39">
        <f t="shared" si="21"/>
        <v>1</v>
      </c>
      <c r="L40" s="39">
        <f t="shared" si="22"/>
        <v>-1</v>
      </c>
      <c r="M40" s="39">
        <f t="shared" si="23"/>
        <v>-1</v>
      </c>
    </row>
    <row r="41" spans="1:13" x14ac:dyDescent="0.2">
      <c r="A41" s="17"/>
      <c r="B41" s="50" t="s">
        <v>21</v>
      </c>
      <c r="C41" s="17" t="s">
        <v>22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19"/>
        <v>0</v>
      </c>
      <c r="J41" s="18">
        <f t="shared" si="20"/>
        <v>0</v>
      </c>
      <c r="K41" s="39" t="str">
        <f t="shared" si="21"/>
        <v>NA</v>
      </c>
      <c r="L41" s="39" t="str">
        <f t="shared" si="22"/>
        <v>NA</v>
      </c>
      <c r="M41" s="39" t="str">
        <f t="shared" si="23"/>
        <v>NA</v>
      </c>
    </row>
    <row r="42" spans="1:13" x14ac:dyDescent="0.2">
      <c r="A42" s="17"/>
      <c r="B42" s="50" t="s">
        <v>23</v>
      </c>
      <c r="C42" s="17" t="s">
        <v>24</v>
      </c>
      <c r="D42" s="18">
        <v>5031349.9699999858</v>
      </c>
      <c r="E42" s="18">
        <v>5031349.9699999858</v>
      </c>
      <c r="F42" s="18">
        <v>1894.25</v>
      </c>
      <c r="G42" s="18">
        <v>1894.25</v>
      </c>
      <c r="H42" s="18">
        <v>0</v>
      </c>
      <c r="I42" s="18">
        <f t="shared" si="19"/>
        <v>1894.25</v>
      </c>
      <c r="J42" s="18">
        <f t="shared" si="20"/>
        <v>5029455.7199999858</v>
      </c>
      <c r="K42" s="39">
        <f t="shared" si="21"/>
        <v>0.99962351058636456</v>
      </c>
      <c r="L42" s="39">
        <f t="shared" si="22"/>
        <v>-0.99962351058636456</v>
      </c>
      <c r="M42" s="39">
        <f t="shared" si="23"/>
        <v>-0.99548212703637473</v>
      </c>
    </row>
    <row r="43" spans="1:13" x14ac:dyDescent="0.2">
      <c r="A43" s="17"/>
      <c r="B43" s="50" t="s">
        <v>25</v>
      </c>
      <c r="C43" s="17" t="s">
        <v>26</v>
      </c>
      <c r="D43" s="18">
        <v>330351</v>
      </c>
      <c r="E43" s="18">
        <v>330351</v>
      </c>
      <c r="F43" s="18">
        <v>0</v>
      </c>
      <c r="G43" s="18">
        <v>0</v>
      </c>
      <c r="H43" s="18">
        <v>0</v>
      </c>
      <c r="I43" s="18">
        <f t="shared" si="19"/>
        <v>0</v>
      </c>
      <c r="J43" s="18">
        <f t="shared" si="20"/>
        <v>330351</v>
      </c>
      <c r="K43" s="39">
        <f t="shared" si="21"/>
        <v>1</v>
      </c>
      <c r="L43" s="39">
        <f t="shared" si="22"/>
        <v>-1</v>
      </c>
      <c r="M43" s="39">
        <f t="shared" si="23"/>
        <v>-1</v>
      </c>
    </row>
    <row r="44" spans="1:13" x14ac:dyDescent="0.2">
      <c r="A44" s="17"/>
      <c r="B44" s="50" t="s">
        <v>350</v>
      </c>
      <c r="C44" s="17" t="s">
        <v>351</v>
      </c>
      <c r="D44" s="18">
        <v>161581.45000000001</v>
      </c>
      <c r="E44" s="18">
        <v>161581.45000000001</v>
      </c>
      <c r="F44" s="18">
        <v>0</v>
      </c>
      <c r="G44" s="18">
        <v>0</v>
      </c>
      <c r="H44" s="18">
        <v>0</v>
      </c>
      <c r="I44" s="18">
        <f t="shared" si="19"/>
        <v>0</v>
      </c>
      <c r="J44" s="18">
        <f t="shared" si="20"/>
        <v>161581.45000000001</v>
      </c>
      <c r="K44" s="39">
        <f t="shared" si="21"/>
        <v>1</v>
      </c>
      <c r="L44" s="39">
        <f t="shared" si="22"/>
        <v>-1</v>
      </c>
      <c r="M44" s="39">
        <f t="shared" si="23"/>
        <v>-1</v>
      </c>
    </row>
    <row r="45" spans="1:13" x14ac:dyDescent="0.2">
      <c r="A45" s="17"/>
      <c r="B45" s="50" t="s">
        <v>79</v>
      </c>
      <c r="C45" s="17" t="s">
        <v>80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9"/>
        <v>0</v>
      </c>
      <c r="J45" s="18">
        <f t="shared" si="20"/>
        <v>0</v>
      </c>
      <c r="K45" s="39" t="str">
        <f t="shared" si="21"/>
        <v>NA</v>
      </c>
      <c r="L45" s="39" t="str">
        <f t="shared" si="22"/>
        <v>NA</v>
      </c>
      <c r="M45" s="39" t="str">
        <f t="shared" si="23"/>
        <v>NA</v>
      </c>
    </row>
    <row r="46" spans="1:13" x14ac:dyDescent="0.2">
      <c r="A46" s="17"/>
      <c r="B46" s="50" t="s">
        <v>336</v>
      </c>
      <c r="C46" s="17" t="s">
        <v>337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si="19"/>
        <v>0</v>
      </c>
      <c r="J46" s="18">
        <f t="shared" si="20"/>
        <v>0</v>
      </c>
      <c r="K46" s="39" t="str">
        <f t="shared" si="21"/>
        <v>NA</v>
      </c>
      <c r="L46" s="39" t="str">
        <f t="shared" si="22"/>
        <v>NA</v>
      </c>
      <c r="M46" s="39" t="str">
        <f t="shared" si="23"/>
        <v>NA</v>
      </c>
    </row>
    <row r="47" spans="1:13" x14ac:dyDescent="0.2">
      <c r="A47" s="17"/>
      <c r="B47" s="50" t="s">
        <v>263</v>
      </c>
      <c r="C47" s="17" t="s">
        <v>264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19"/>
        <v>0</v>
      </c>
      <c r="J47" s="18">
        <f t="shared" si="20"/>
        <v>0</v>
      </c>
      <c r="K47" s="39" t="str">
        <f t="shared" si="21"/>
        <v>NA</v>
      </c>
      <c r="L47" s="39" t="str">
        <f t="shared" si="22"/>
        <v>NA</v>
      </c>
      <c r="M47" s="39" t="str">
        <f t="shared" si="23"/>
        <v>NA</v>
      </c>
    </row>
    <row r="48" spans="1:13" x14ac:dyDescent="0.2">
      <c r="A48" s="17"/>
      <c r="B48" s="50" t="s">
        <v>27</v>
      </c>
      <c r="C48" s="17" t="s">
        <v>28</v>
      </c>
      <c r="D48" s="18">
        <v>107500</v>
      </c>
      <c r="E48" s="18">
        <v>107500</v>
      </c>
      <c r="F48" s="18">
        <v>0</v>
      </c>
      <c r="G48" s="18">
        <v>0</v>
      </c>
      <c r="H48" s="18">
        <v>0</v>
      </c>
      <c r="I48" s="18">
        <f t="shared" si="19"/>
        <v>0</v>
      </c>
      <c r="J48" s="18">
        <f t="shared" si="20"/>
        <v>107500</v>
      </c>
      <c r="K48" s="39">
        <f t="shared" si="21"/>
        <v>1</v>
      </c>
      <c r="L48" s="39">
        <f t="shared" si="22"/>
        <v>-1</v>
      </c>
      <c r="M48" s="39">
        <f t="shared" si="23"/>
        <v>-1</v>
      </c>
    </row>
    <row r="49" spans="1:13" x14ac:dyDescent="0.2">
      <c r="A49" s="17"/>
      <c r="B49" s="50" t="s">
        <v>91</v>
      </c>
      <c r="C49" s="17" t="s">
        <v>92</v>
      </c>
      <c r="D49" s="18">
        <v>3942269</v>
      </c>
      <c r="E49" s="18">
        <v>3942269</v>
      </c>
      <c r="F49" s="18">
        <v>15555</v>
      </c>
      <c r="G49" s="18">
        <v>15555</v>
      </c>
      <c r="H49" s="18">
        <v>0</v>
      </c>
      <c r="I49" s="18">
        <f t="shared" si="19"/>
        <v>15555</v>
      </c>
      <c r="J49" s="18">
        <f t="shared" si="20"/>
        <v>3926714</v>
      </c>
      <c r="K49" s="39">
        <f t="shared" si="21"/>
        <v>0.99605430273783957</v>
      </c>
      <c r="L49" s="39">
        <f t="shared" si="22"/>
        <v>-0.99605430273783957</v>
      </c>
      <c r="M49" s="39">
        <f t="shared" si="23"/>
        <v>-0.95265163285407461</v>
      </c>
    </row>
    <row r="50" spans="1:13" x14ac:dyDescent="0.2">
      <c r="A50" s="17"/>
      <c r="B50" s="50" t="s">
        <v>29</v>
      </c>
      <c r="C50" s="17" t="s">
        <v>30</v>
      </c>
      <c r="D50" s="18">
        <v>21510000</v>
      </c>
      <c r="E50" s="18">
        <v>34587032</v>
      </c>
      <c r="F50" s="18">
        <v>3188283.81</v>
      </c>
      <c r="G50" s="18">
        <v>3188283.81</v>
      </c>
      <c r="H50" s="18">
        <v>0</v>
      </c>
      <c r="I50" s="18">
        <f t="shared" si="19"/>
        <v>3188283.81</v>
      </c>
      <c r="J50" s="18">
        <f t="shared" si="20"/>
        <v>31398748.190000001</v>
      </c>
      <c r="K50" s="39">
        <f t="shared" si="21"/>
        <v>0.90781851966945304</v>
      </c>
      <c r="L50" s="39">
        <f t="shared" si="22"/>
        <v>-0.90781851966945304</v>
      </c>
      <c r="M50" s="39">
        <f t="shared" si="23"/>
        <v>0.1061777639665642</v>
      </c>
    </row>
    <row r="51" spans="1:13" x14ac:dyDescent="0.2">
      <c r="A51" s="17"/>
      <c r="B51" s="50" t="s">
        <v>409</v>
      </c>
      <c r="C51" s="17" t="s">
        <v>410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si="19"/>
        <v>0</v>
      </c>
      <c r="J51" s="18">
        <f t="shared" si="20"/>
        <v>0</v>
      </c>
      <c r="K51" s="39" t="str">
        <f t="shared" si="21"/>
        <v>NA</v>
      </c>
      <c r="L51" s="39" t="str">
        <f t="shared" si="22"/>
        <v>NA</v>
      </c>
      <c r="M51" s="39" t="str">
        <f t="shared" si="23"/>
        <v>NA</v>
      </c>
    </row>
    <row r="52" spans="1:13" x14ac:dyDescent="0.2">
      <c r="A52" s="17"/>
      <c r="B52" s="50" t="s">
        <v>31</v>
      </c>
      <c r="C52" s="17" t="s">
        <v>32</v>
      </c>
      <c r="D52" s="18">
        <v>4023810.4699999997</v>
      </c>
      <c r="E52" s="18">
        <v>9466810.4699999988</v>
      </c>
      <c r="F52" s="18">
        <v>3307.5</v>
      </c>
      <c r="G52" s="18">
        <v>3307.5</v>
      </c>
      <c r="H52" s="18">
        <v>0</v>
      </c>
      <c r="I52" s="18">
        <f t="shared" si="19"/>
        <v>3307.5</v>
      </c>
      <c r="J52" s="18">
        <f t="shared" si="20"/>
        <v>9463502.9699999988</v>
      </c>
      <c r="K52" s="39">
        <f t="shared" si="21"/>
        <v>0.99965062150441464</v>
      </c>
      <c r="L52" s="39">
        <f t="shared" si="22"/>
        <v>-0.99965062150441464</v>
      </c>
      <c r="M52" s="39">
        <f t="shared" si="23"/>
        <v>-0.9958074580529761</v>
      </c>
    </row>
    <row r="53" spans="1:13" x14ac:dyDescent="0.2">
      <c r="A53" s="17"/>
      <c r="B53" s="50" t="s">
        <v>33</v>
      </c>
      <c r="C53" s="17" t="s">
        <v>34</v>
      </c>
      <c r="D53" s="18">
        <v>3956309.2899999996</v>
      </c>
      <c r="E53" s="18">
        <v>14544355.289999999</v>
      </c>
      <c r="F53" s="18">
        <v>474241.27999999997</v>
      </c>
      <c r="G53" s="18">
        <v>474241.27999999997</v>
      </c>
      <c r="H53" s="18">
        <v>0</v>
      </c>
      <c r="I53" s="18">
        <f t="shared" si="19"/>
        <v>474241.27999999997</v>
      </c>
      <c r="J53" s="18">
        <f t="shared" si="20"/>
        <v>14070114.01</v>
      </c>
      <c r="K53" s="39">
        <f t="shared" si="21"/>
        <v>0.96739344779853775</v>
      </c>
      <c r="L53" s="39">
        <f t="shared" si="22"/>
        <v>-0.96739344779853775</v>
      </c>
      <c r="M53" s="39">
        <f t="shared" si="23"/>
        <v>-0.60872137358245182</v>
      </c>
    </row>
    <row r="54" spans="1:13" x14ac:dyDescent="0.2">
      <c r="A54" s="17"/>
      <c r="B54" s="50" t="s">
        <v>39</v>
      </c>
      <c r="C54" s="17" t="s">
        <v>40</v>
      </c>
      <c r="D54" s="18">
        <v>1227718.1399999999</v>
      </c>
      <c r="E54" s="18">
        <v>2916249.4799999991</v>
      </c>
      <c r="F54" s="18">
        <v>96997.569999999949</v>
      </c>
      <c r="G54" s="18">
        <v>96997.569999999949</v>
      </c>
      <c r="H54" s="18">
        <v>0</v>
      </c>
      <c r="I54" s="18">
        <f t="shared" si="19"/>
        <v>96997.569999999949</v>
      </c>
      <c r="J54" s="18">
        <f t="shared" si="20"/>
        <v>2819251.9099999992</v>
      </c>
      <c r="K54" s="39">
        <f t="shared" si="21"/>
        <v>0.96673893277470901</v>
      </c>
      <c r="L54" s="39">
        <f t="shared" si="22"/>
        <v>-0.96673893277470901</v>
      </c>
      <c r="M54" s="39">
        <f t="shared" si="23"/>
        <v>-0.60086719329650773</v>
      </c>
    </row>
    <row r="55" spans="1:13" x14ac:dyDescent="0.2">
      <c r="A55" s="17"/>
      <c r="B55" s="50" t="s">
        <v>41</v>
      </c>
      <c r="C55" s="17" t="s">
        <v>42</v>
      </c>
      <c r="D55" s="18">
        <v>37534677.050000004</v>
      </c>
      <c r="E55" s="18">
        <v>7659996.0500000007</v>
      </c>
      <c r="F55" s="18">
        <v>58144</v>
      </c>
      <c r="G55" s="18">
        <v>58144</v>
      </c>
      <c r="H55" s="18">
        <v>63298.18</v>
      </c>
      <c r="I55" s="18">
        <f t="shared" si="19"/>
        <v>121442.18</v>
      </c>
      <c r="J55" s="18">
        <f t="shared" si="20"/>
        <v>7538553.870000001</v>
      </c>
      <c r="K55" s="39">
        <f t="shared" si="21"/>
        <v>0.98414592132851042</v>
      </c>
      <c r="L55" s="39">
        <f t="shared" si="22"/>
        <v>-0.99240939556359176</v>
      </c>
      <c r="M55" s="39">
        <f t="shared" si="23"/>
        <v>-0.90891274676310052</v>
      </c>
    </row>
    <row r="56" spans="1:13" x14ac:dyDescent="0.2">
      <c r="A56" s="17"/>
      <c r="B56" s="50" t="s">
        <v>180</v>
      </c>
      <c r="C56" s="17" t="s">
        <v>181</v>
      </c>
      <c r="D56" s="18">
        <v>1998053</v>
      </c>
      <c r="E56" s="18">
        <v>8451347</v>
      </c>
      <c r="F56" s="18">
        <v>0</v>
      </c>
      <c r="G56" s="18">
        <v>0</v>
      </c>
      <c r="H56" s="18">
        <v>360921.99</v>
      </c>
      <c r="I56" s="18">
        <f t="shared" si="19"/>
        <v>360921.99</v>
      </c>
      <c r="J56" s="18">
        <f t="shared" si="20"/>
        <v>8090425.0099999998</v>
      </c>
      <c r="K56" s="39">
        <f t="shared" si="21"/>
        <v>0.9572941461284219</v>
      </c>
      <c r="L56" s="39">
        <f t="shared" si="22"/>
        <v>-1</v>
      </c>
      <c r="M56" s="39">
        <f t="shared" si="23"/>
        <v>-1</v>
      </c>
    </row>
    <row r="57" spans="1:13" x14ac:dyDescent="0.2">
      <c r="A57" s="17"/>
      <c r="B57" s="50" t="s">
        <v>491</v>
      </c>
      <c r="C57" s="17" t="s">
        <v>492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19"/>
        <v>0</v>
      </c>
      <c r="J57" s="18">
        <f t="shared" si="20"/>
        <v>0</v>
      </c>
      <c r="K57" s="39" t="str">
        <f t="shared" si="21"/>
        <v>NA</v>
      </c>
      <c r="L57" s="39" t="str">
        <f t="shared" si="22"/>
        <v>NA</v>
      </c>
      <c r="M57" s="39" t="str">
        <f t="shared" si="23"/>
        <v>NA</v>
      </c>
    </row>
    <row r="58" spans="1:13" x14ac:dyDescent="0.2">
      <c r="A58" s="17"/>
      <c r="B58" s="50" t="s">
        <v>282</v>
      </c>
      <c r="C58" s="17" t="s">
        <v>283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f t="shared" si="19"/>
        <v>0</v>
      </c>
      <c r="J58" s="18">
        <f t="shared" si="20"/>
        <v>0</v>
      </c>
      <c r="K58" s="39" t="str">
        <f t="shared" si="21"/>
        <v>NA</v>
      </c>
      <c r="L58" s="39" t="str">
        <f t="shared" si="22"/>
        <v>NA</v>
      </c>
      <c r="M58" s="39" t="str">
        <f t="shared" si="23"/>
        <v>NA</v>
      </c>
    </row>
    <row r="59" spans="1:13" x14ac:dyDescent="0.2">
      <c r="A59" s="17"/>
      <c r="B59" s="50" t="s">
        <v>117</v>
      </c>
      <c r="C59" s="17" t="s">
        <v>118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19"/>
        <v>0</v>
      </c>
      <c r="J59" s="18">
        <f t="shared" si="20"/>
        <v>0</v>
      </c>
      <c r="K59" s="39" t="str">
        <f t="shared" si="21"/>
        <v>NA</v>
      </c>
      <c r="L59" s="39" t="str">
        <f t="shared" si="22"/>
        <v>NA</v>
      </c>
      <c r="M59" s="39" t="str">
        <f t="shared" si="23"/>
        <v>NA</v>
      </c>
    </row>
    <row r="60" spans="1:13" x14ac:dyDescent="0.2">
      <c r="A60" s="17"/>
      <c r="B60" s="50" t="s">
        <v>43</v>
      </c>
      <c r="C60" s="17" t="s">
        <v>44</v>
      </c>
      <c r="D60" s="18">
        <v>15080</v>
      </c>
      <c r="E60" s="18">
        <v>0</v>
      </c>
      <c r="F60" s="18">
        <v>0</v>
      </c>
      <c r="G60" s="18">
        <v>0</v>
      </c>
      <c r="H60" s="18">
        <v>0</v>
      </c>
      <c r="I60" s="18">
        <f t="shared" si="19"/>
        <v>0</v>
      </c>
      <c r="J60" s="18">
        <f t="shared" si="20"/>
        <v>0</v>
      </c>
      <c r="K60" s="39" t="str">
        <f t="shared" si="21"/>
        <v>NA</v>
      </c>
      <c r="L60" s="39" t="str">
        <f t="shared" si="22"/>
        <v>NA</v>
      </c>
      <c r="M60" s="39" t="str">
        <f t="shared" si="23"/>
        <v>NA</v>
      </c>
    </row>
    <row r="61" spans="1:13" x14ac:dyDescent="0.2">
      <c r="A61" s="17"/>
      <c r="B61" s="50" t="s">
        <v>415</v>
      </c>
      <c r="C61" s="17" t="s">
        <v>416</v>
      </c>
      <c r="D61" s="18">
        <v>450000</v>
      </c>
      <c r="E61" s="18">
        <v>450000</v>
      </c>
      <c r="F61" s="18">
        <v>0</v>
      </c>
      <c r="G61" s="18">
        <v>0</v>
      </c>
      <c r="H61" s="18">
        <v>0</v>
      </c>
      <c r="I61" s="18">
        <f t="shared" si="19"/>
        <v>0</v>
      </c>
      <c r="J61" s="18">
        <f t="shared" si="20"/>
        <v>450000</v>
      </c>
      <c r="K61" s="39">
        <f t="shared" si="21"/>
        <v>1</v>
      </c>
      <c r="L61" s="39">
        <f t="shared" si="22"/>
        <v>-1</v>
      </c>
      <c r="M61" s="39">
        <f t="shared" si="23"/>
        <v>-1</v>
      </c>
    </row>
    <row r="62" spans="1:13" x14ac:dyDescent="0.2">
      <c r="A62" s="17"/>
      <c r="B62" s="50" t="s">
        <v>93</v>
      </c>
      <c r="C62" s="17" t="s">
        <v>94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19"/>
        <v>0</v>
      </c>
      <c r="J62" s="18">
        <f t="shared" si="20"/>
        <v>0</v>
      </c>
      <c r="K62" s="39" t="str">
        <f t="shared" si="21"/>
        <v>NA</v>
      </c>
      <c r="L62" s="39" t="str">
        <f t="shared" si="22"/>
        <v>NA</v>
      </c>
      <c r="M62" s="39" t="str">
        <f t="shared" si="23"/>
        <v>NA</v>
      </c>
    </row>
    <row r="63" spans="1:13" x14ac:dyDescent="0.2">
      <c r="A63" s="17"/>
      <c r="B63" s="50" t="s">
        <v>267</v>
      </c>
      <c r="C63" s="17" t="s">
        <v>268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19"/>
        <v>0</v>
      </c>
      <c r="J63" s="18">
        <f t="shared" si="20"/>
        <v>0</v>
      </c>
      <c r="K63" s="39" t="str">
        <f t="shared" si="21"/>
        <v>NA</v>
      </c>
      <c r="L63" s="39" t="str">
        <f t="shared" si="22"/>
        <v>NA</v>
      </c>
      <c r="M63" s="39" t="str">
        <f t="shared" si="23"/>
        <v>NA</v>
      </c>
    </row>
    <row r="64" spans="1:13" x14ac:dyDescent="0.2">
      <c r="A64" s="17"/>
      <c r="B64" s="50" t="s">
        <v>493</v>
      </c>
      <c r="C64" s="17" t="s">
        <v>494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f t="shared" ref="I64:I443" si="24">SUM(G64:H64)</f>
        <v>0</v>
      </c>
      <c r="J64" s="18">
        <f t="shared" ref="J64:J443" si="25">E64-I64</f>
        <v>0</v>
      </c>
      <c r="K64" s="39" t="str">
        <f t="shared" ref="K64:K443" si="26">IF(E64=0,"NA",J64/E64)</f>
        <v>NA</v>
      </c>
      <c r="L64" s="39" t="str">
        <f t="shared" ref="L64:L443" si="27">IF(E64=0,"NA",(  ( F64 - (E64/$L$6)) / (E64/$L$6)))</f>
        <v>NA</v>
      </c>
      <c r="M64" s="39" t="str">
        <f t="shared" ref="M64:M443" si="28">IF(E64=0,"NA",(  ( G64 - ($M$6*(E64/12))) / ($M$6*(E64/12))))</f>
        <v>NA</v>
      </c>
    </row>
    <row r="65" spans="1:13" x14ac:dyDescent="0.2">
      <c r="A65" s="17"/>
      <c r="B65" s="50" t="s">
        <v>427</v>
      </c>
      <c r="C65" s="17" t="s">
        <v>428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24"/>
        <v>0</v>
      </c>
      <c r="J65" s="18">
        <f t="shared" si="25"/>
        <v>0</v>
      </c>
      <c r="K65" s="39" t="str">
        <f t="shared" si="26"/>
        <v>NA</v>
      </c>
      <c r="L65" s="39" t="str">
        <f t="shared" si="27"/>
        <v>NA</v>
      </c>
      <c r="M65" s="39" t="str">
        <f t="shared" si="28"/>
        <v>NA</v>
      </c>
    </row>
    <row r="66" spans="1:13" x14ac:dyDescent="0.2">
      <c r="A66" s="17"/>
      <c r="B66" s="50" t="s">
        <v>45</v>
      </c>
      <c r="C66" s="17" t="s">
        <v>46</v>
      </c>
      <c r="D66" s="18">
        <v>500000</v>
      </c>
      <c r="E66" s="18">
        <v>3000000</v>
      </c>
      <c r="F66" s="18">
        <v>0</v>
      </c>
      <c r="G66" s="18">
        <v>0</v>
      </c>
      <c r="H66" s="18">
        <v>0</v>
      </c>
      <c r="I66" s="18">
        <f t="shared" si="24"/>
        <v>0</v>
      </c>
      <c r="J66" s="18">
        <f t="shared" si="25"/>
        <v>3000000</v>
      </c>
      <c r="K66" s="39">
        <f t="shared" si="26"/>
        <v>1</v>
      </c>
      <c r="L66" s="39">
        <f t="shared" si="27"/>
        <v>-1</v>
      </c>
      <c r="M66" s="39">
        <f t="shared" si="28"/>
        <v>-1</v>
      </c>
    </row>
    <row r="67" spans="1:13" x14ac:dyDescent="0.2">
      <c r="A67" s="17"/>
      <c r="B67" s="50" t="s">
        <v>47</v>
      </c>
      <c r="C67" s="17" t="s">
        <v>48</v>
      </c>
      <c r="D67" s="18">
        <v>5887936.2199999997</v>
      </c>
      <c r="E67" s="18">
        <v>7541559.2199999997</v>
      </c>
      <c r="F67" s="18">
        <v>18008.07</v>
      </c>
      <c r="G67" s="18">
        <v>18008.07</v>
      </c>
      <c r="H67" s="18">
        <v>-18008.07</v>
      </c>
      <c r="I67" s="18">
        <f t="shared" si="24"/>
        <v>0</v>
      </c>
      <c r="J67" s="18">
        <f t="shared" si="25"/>
        <v>7541559.2199999997</v>
      </c>
      <c r="K67" s="39">
        <f t="shared" si="26"/>
        <v>1</v>
      </c>
      <c r="L67" s="39">
        <f t="shared" si="27"/>
        <v>-0.99761215559346883</v>
      </c>
      <c r="M67" s="39">
        <f t="shared" si="28"/>
        <v>-0.97134586712162696</v>
      </c>
    </row>
    <row r="68" spans="1:13" x14ac:dyDescent="0.2">
      <c r="A68" s="17"/>
      <c r="B68" s="50" t="s">
        <v>433</v>
      </c>
      <c r="C68" s="17" t="s">
        <v>434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4"/>
        <v>0</v>
      </c>
      <c r="J68" s="18">
        <f t="shared" si="25"/>
        <v>0</v>
      </c>
      <c r="K68" s="39" t="str">
        <f t="shared" si="26"/>
        <v>NA</v>
      </c>
      <c r="L68" s="39" t="str">
        <f t="shared" si="27"/>
        <v>NA</v>
      </c>
      <c r="M68" s="39" t="str">
        <f t="shared" si="28"/>
        <v>NA</v>
      </c>
    </row>
    <row r="69" spans="1:13" x14ac:dyDescent="0.2">
      <c r="A69" s="17"/>
      <c r="B69" s="50" t="s">
        <v>495</v>
      </c>
      <c r="C69" s="17" t="s">
        <v>496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4"/>
        <v>0</v>
      </c>
      <c r="J69" s="18">
        <f t="shared" si="25"/>
        <v>0</v>
      </c>
      <c r="K69" s="39" t="str">
        <f t="shared" si="26"/>
        <v>NA</v>
      </c>
      <c r="L69" s="39" t="str">
        <f t="shared" si="27"/>
        <v>NA</v>
      </c>
      <c r="M69" s="39" t="str">
        <f t="shared" si="28"/>
        <v>NA</v>
      </c>
    </row>
    <row r="70" spans="1:13" x14ac:dyDescent="0.2">
      <c r="A70" s="17"/>
      <c r="B70" s="50" t="s">
        <v>429</v>
      </c>
      <c r="C70" s="17" t="s">
        <v>430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4"/>
        <v>0</v>
      </c>
      <c r="J70" s="18">
        <f t="shared" si="25"/>
        <v>0</v>
      </c>
      <c r="K70" s="39" t="str">
        <f t="shared" si="26"/>
        <v>NA</v>
      </c>
      <c r="L70" s="39" t="str">
        <f t="shared" si="27"/>
        <v>NA</v>
      </c>
      <c r="M70" s="39" t="str">
        <f t="shared" si="28"/>
        <v>NA</v>
      </c>
    </row>
    <row r="71" spans="1:13" x14ac:dyDescent="0.2">
      <c r="A71" s="17"/>
      <c r="B71" s="50" t="s">
        <v>49</v>
      </c>
      <c r="C71" s="17" t="s">
        <v>50</v>
      </c>
      <c r="D71" s="18">
        <v>370359</v>
      </c>
      <c r="E71" s="18">
        <v>40000</v>
      </c>
      <c r="F71" s="18">
        <v>0</v>
      </c>
      <c r="G71" s="18">
        <v>0</v>
      </c>
      <c r="H71" s="18">
        <v>0</v>
      </c>
      <c r="I71" s="18">
        <f t="shared" si="24"/>
        <v>0</v>
      </c>
      <c r="J71" s="18">
        <f t="shared" si="25"/>
        <v>40000</v>
      </c>
      <c r="K71" s="39">
        <f t="shared" si="26"/>
        <v>1</v>
      </c>
      <c r="L71" s="39">
        <f t="shared" si="27"/>
        <v>-1</v>
      </c>
      <c r="M71" s="39">
        <f t="shared" si="28"/>
        <v>-1</v>
      </c>
    </row>
    <row r="72" spans="1:13" x14ac:dyDescent="0.2">
      <c r="A72" s="17"/>
      <c r="B72" s="50" t="s">
        <v>51</v>
      </c>
      <c r="C72" s="17" t="s">
        <v>52</v>
      </c>
      <c r="D72" s="18">
        <v>28000</v>
      </c>
      <c r="E72" s="18">
        <v>28000</v>
      </c>
      <c r="F72" s="18">
        <v>0</v>
      </c>
      <c r="G72" s="18">
        <v>0</v>
      </c>
      <c r="H72" s="18">
        <v>0</v>
      </c>
      <c r="I72" s="18">
        <f t="shared" si="24"/>
        <v>0</v>
      </c>
      <c r="J72" s="18">
        <f t="shared" si="25"/>
        <v>28000</v>
      </c>
      <c r="K72" s="39">
        <f t="shared" si="26"/>
        <v>1</v>
      </c>
      <c r="L72" s="39">
        <f t="shared" si="27"/>
        <v>-1</v>
      </c>
      <c r="M72" s="39">
        <f t="shared" si="28"/>
        <v>-1</v>
      </c>
    </row>
    <row r="73" spans="1:13" x14ac:dyDescent="0.2">
      <c r="A73" s="17"/>
      <c r="B73" s="50" t="s">
        <v>53</v>
      </c>
      <c r="C73" s="17" t="s">
        <v>54</v>
      </c>
      <c r="D73" s="18">
        <v>4507061.7100000009</v>
      </c>
      <c r="E73" s="18">
        <v>5590604.6300000008</v>
      </c>
      <c r="F73" s="18">
        <v>230083.22000000006</v>
      </c>
      <c r="G73" s="18">
        <v>230083.22000000006</v>
      </c>
      <c r="H73" s="18">
        <v>-113974.89000000001</v>
      </c>
      <c r="I73" s="18">
        <f t="shared" si="24"/>
        <v>116108.33000000005</v>
      </c>
      <c r="J73" s="18">
        <f t="shared" si="25"/>
        <v>5474496.3000000007</v>
      </c>
      <c r="K73" s="39">
        <f t="shared" si="26"/>
        <v>0.97923152544593373</v>
      </c>
      <c r="L73" s="39">
        <f t="shared" si="27"/>
        <v>-0.95884466256738321</v>
      </c>
      <c r="M73" s="39">
        <f t="shared" si="28"/>
        <v>-0.50613595080859786</v>
      </c>
    </row>
    <row r="74" spans="1:13" x14ac:dyDescent="0.2">
      <c r="A74" s="17"/>
      <c r="B74" s="50" t="s">
        <v>411</v>
      </c>
      <c r="C74" s="17" t="s">
        <v>412</v>
      </c>
      <c r="D74" s="18">
        <v>0.31</v>
      </c>
      <c r="E74" s="18">
        <v>0.31</v>
      </c>
      <c r="F74" s="18">
        <v>0</v>
      </c>
      <c r="G74" s="18">
        <v>0</v>
      </c>
      <c r="H74" s="18">
        <v>0</v>
      </c>
      <c r="I74" s="18">
        <f t="shared" si="24"/>
        <v>0</v>
      </c>
      <c r="J74" s="18">
        <f t="shared" si="25"/>
        <v>0.31</v>
      </c>
      <c r="K74" s="39">
        <f t="shared" si="26"/>
        <v>1</v>
      </c>
      <c r="L74" s="39">
        <f t="shared" si="27"/>
        <v>-1</v>
      </c>
      <c r="M74" s="39">
        <f t="shared" si="28"/>
        <v>-1</v>
      </c>
    </row>
    <row r="75" spans="1:13" x14ac:dyDescent="0.2">
      <c r="A75" s="17"/>
      <c r="B75" s="50" t="s">
        <v>55</v>
      </c>
      <c r="C75" s="17" t="s">
        <v>56</v>
      </c>
      <c r="D75" s="18">
        <v>279552.90000000002</v>
      </c>
      <c r="E75" s="18">
        <v>226132.9</v>
      </c>
      <c r="F75" s="18">
        <v>18460.640000000003</v>
      </c>
      <c r="G75" s="18">
        <v>18460.640000000003</v>
      </c>
      <c r="H75" s="18">
        <v>-18448.600000000002</v>
      </c>
      <c r="I75" s="18">
        <f t="shared" si="24"/>
        <v>12.040000000000873</v>
      </c>
      <c r="J75" s="18">
        <f t="shared" si="25"/>
        <v>226120.86</v>
      </c>
      <c r="K75" s="39">
        <f t="shared" si="26"/>
        <v>0.99994675697344348</v>
      </c>
      <c r="L75" s="39">
        <f t="shared" si="27"/>
        <v>-0.91836375865696673</v>
      </c>
      <c r="M75" s="39">
        <f t="shared" si="28"/>
        <v>-2.0365103883601004E-2</v>
      </c>
    </row>
    <row r="76" spans="1:13" x14ac:dyDescent="0.2">
      <c r="A76" s="17"/>
      <c r="B76" s="50" t="s">
        <v>57</v>
      </c>
      <c r="C76" s="17" t="s">
        <v>58</v>
      </c>
      <c r="D76" s="18">
        <v>717408</v>
      </c>
      <c r="E76" s="18">
        <v>263593</v>
      </c>
      <c r="F76" s="18">
        <v>0</v>
      </c>
      <c r="G76" s="18">
        <v>0</v>
      </c>
      <c r="H76" s="18">
        <v>0</v>
      </c>
      <c r="I76" s="18">
        <f t="shared" si="24"/>
        <v>0</v>
      </c>
      <c r="J76" s="18">
        <f t="shared" si="25"/>
        <v>263593</v>
      </c>
      <c r="K76" s="39">
        <f t="shared" si="26"/>
        <v>1</v>
      </c>
      <c r="L76" s="39">
        <f t="shared" si="27"/>
        <v>-1</v>
      </c>
      <c r="M76" s="39">
        <f t="shared" si="28"/>
        <v>-1</v>
      </c>
    </row>
    <row r="77" spans="1:13" x14ac:dyDescent="0.2">
      <c r="A77" s="17"/>
      <c r="B77" s="50" t="s">
        <v>59</v>
      </c>
      <c r="C77" s="17" t="s">
        <v>60</v>
      </c>
      <c r="D77" s="18">
        <v>1138575.02</v>
      </c>
      <c r="E77" s="18">
        <v>4007026.98</v>
      </c>
      <c r="F77" s="18">
        <v>65340.21</v>
      </c>
      <c r="G77" s="18">
        <v>65340.21</v>
      </c>
      <c r="H77" s="18">
        <v>-56674.34</v>
      </c>
      <c r="I77" s="18">
        <f t="shared" si="24"/>
        <v>8665.8700000000026</v>
      </c>
      <c r="J77" s="18">
        <f t="shared" si="25"/>
        <v>3998361.11</v>
      </c>
      <c r="K77" s="39">
        <f t="shared" si="26"/>
        <v>0.99783733175662315</v>
      </c>
      <c r="L77" s="39">
        <f t="shared" si="27"/>
        <v>-0.98369359369773945</v>
      </c>
      <c r="M77" s="39">
        <f t="shared" si="28"/>
        <v>-0.80432312437287345</v>
      </c>
    </row>
    <row r="78" spans="1:13" x14ac:dyDescent="0.2">
      <c r="A78" s="17"/>
      <c r="B78" s="50" t="s">
        <v>61</v>
      </c>
      <c r="C78" s="17" t="s">
        <v>62</v>
      </c>
      <c r="D78" s="18">
        <v>1308593.48</v>
      </c>
      <c r="E78" s="18">
        <v>53610213.579999998</v>
      </c>
      <c r="F78" s="18">
        <v>93985.73000000001</v>
      </c>
      <c r="G78" s="18">
        <v>93985.73000000001</v>
      </c>
      <c r="H78" s="18">
        <v>-96403.82</v>
      </c>
      <c r="I78" s="18">
        <f t="shared" si="24"/>
        <v>-2418.0899999999965</v>
      </c>
      <c r="J78" s="18">
        <f t="shared" si="25"/>
        <v>53612631.670000002</v>
      </c>
      <c r="K78" s="39">
        <f t="shared" si="26"/>
        <v>1.0000451050245565</v>
      </c>
      <c r="L78" s="39">
        <f t="shared" si="27"/>
        <v>-0.998246868950452</v>
      </c>
      <c r="M78" s="39">
        <f t="shared" si="28"/>
        <v>-0.97896242740542339</v>
      </c>
    </row>
    <row r="79" spans="1:13" x14ac:dyDescent="0.2">
      <c r="A79" s="17"/>
      <c r="B79" s="50" t="s">
        <v>354</v>
      </c>
      <c r="C79" s="17" t="s">
        <v>355</v>
      </c>
      <c r="D79" s="18">
        <v>0</v>
      </c>
      <c r="E79" s="18">
        <v>928070</v>
      </c>
      <c r="F79" s="18">
        <v>0</v>
      </c>
      <c r="G79" s="18">
        <v>0</v>
      </c>
      <c r="H79" s="18">
        <v>0</v>
      </c>
      <c r="I79" s="18">
        <f t="shared" si="24"/>
        <v>0</v>
      </c>
      <c r="J79" s="18">
        <f t="shared" si="25"/>
        <v>928070</v>
      </c>
      <c r="K79" s="39">
        <f t="shared" si="26"/>
        <v>1</v>
      </c>
      <c r="L79" s="39">
        <f t="shared" si="27"/>
        <v>-1</v>
      </c>
      <c r="M79" s="39">
        <f t="shared" si="28"/>
        <v>-1</v>
      </c>
    </row>
    <row r="80" spans="1:13" x14ac:dyDescent="0.2">
      <c r="A80" s="17"/>
      <c r="B80" s="50" t="s">
        <v>63</v>
      </c>
      <c r="C80" s="17" t="s">
        <v>64</v>
      </c>
      <c r="D80" s="18">
        <v>11348722.809999999</v>
      </c>
      <c r="E80" s="18">
        <v>11368432.289999999</v>
      </c>
      <c r="F80" s="18">
        <v>0</v>
      </c>
      <c r="G80" s="18">
        <v>0</v>
      </c>
      <c r="H80" s="18">
        <v>0</v>
      </c>
      <c r="I80" s="18">
        <f t="shared" si="24"/>
        <v>0</v>
      </c>
      <c r="J80" s="18">
        <f t="shared" si="25"/>
        <v>11368432.289999999</v>
      </c>
      <c r="K80" s="39">
        <f t="shared" si="26"/>
        <v>1</v>
      </c>
      <c r="L80" s="39">
        <f t="shared" si="27"/>
        <v>-1</v>
      </c>
      <c r="M80" s="39">
        <f t="shared" si="28"/>
        <v>-1</v>
      </c>
    </row>
    <row r="81" spans="1:13" x14ac:dyDescent="0.2">
      <c r="A81" s="17"/>
      <c r="B81" s="50" t="s">
        <v>65</v>
      </c>
      <c r="C81" s="17" t="s">
        <v>66</v>
      </c>
      <c r="D81" s="18">
        <v>511190.23</v>
      </c>
      <c r="E81" s="18">
        <v>2535330.23</v>
      </c>
      <c r="F81" s="18">
        <v>9047.5600000000013</v>
      </c>
      <c r="G81" s="18">
        <v>9047.5600000000013</v>
      </c>
      <c r="H81" s="18">
        <v>-5109.6799999999994</v>
      </c>
      <c r="I81" s="18">
        <f t="shared" si="24"/>
        <v>3937.8800000000019</v>
      </c>
      <c r="J81" s="18">
        <f t="shared" si="25"/>
        <v>2531392.35</v>
      </c>
      <c r="K81" s="39">
        <f t="shared" si="26"/>
        <v>0.99844679799364844</v>
      </c>
      <c r="L81" s="39">
        <f t="shared" si="27"/>
        <v>-0.99643140767504668</v>
      </c>
      <c r="M81" s="39">
        <f t="shared" si="28"/>
        <v>-0.95717689210056078</v>
      </c>
    </row>
    <row r="82" spans="1:13" x14ac:dyDescent="0.2">
      <c r="A82" s="17"/>
      <c r="B82" s="50" t="s">
        <v>67</v>
      </c>
      <c r="C82" s="17" t="s">
        <v>68</v>
      </c>
      <c r="D82" s="18">
        <v>498098</v>
      </c>
      <c r="E82" s="18">
        <v>498098</v>
      </c>
      <c r="F82" s="18">
        <v>0</v>
      </c>
      <c r="G82" s="18">
        <v>0</v>
      </c>
      <c r="H82" s="18">
        <v>0</v>
      </c>
      <c r="I82" s="18">
        <f t="shared" si="24"/>
        <v>0</v>
      </c>
      <c r="J82" s="18">
        <f t="shared" si="25"/>
        <v>498098</v>
      </c>
      <c r="K82" s="39">
        <f t="shared" si="26"/>
        <v>1</v>
      </c>
      <c r="L82" s="39">
        <f t="shared" si="27"/>
        <v>-1</v>
      </c>
      <c r="M82" s="39">
        <f t="shared" si="28"/>
        <v>-1</v>
      </c>
    </row>
    <row r="83" spans="1:13" x14ac:dyDescent="0.2">
      <c r="A83" s="17"/>
      <c r="B83" s="50" t="s">
        <v>69</v>
      </c>
      <c r="C83" s="17" t="s">
        <v>70</v>
      </c>
      <c r="D83" s="18">
        <v>42282</v>
      </c>
      <c r="E83" s="18">
        <v>0</v>
      </c>
      <c r="F83" s="18">
        <v>0</v>
      </c>
      <c r="G83" s="18">
        <v>0</v>
      </c>
      <c r="H83" s="18">
        <v>0</v>
      </c>
      <c r="I83" s="18">
        <f t="shared" si="24"/>
        <v>0</v>
      </c>
      <c r="J83" s="18">
        <f t="shared" si="25"/>
        <v>0</v>
      </c>
      <c r="K83" s="39" t="str">
        <f t="shared" si="26"/>
        <v>NA</v>
      </c>
      <c r="L83" s="39" t="str">
        <f t="shared" si="27"/>
        <v>NA</v>
      </c>
      <c r="M83" s="39" t="str">
        <f t="shared" si="28"/>
        <v>NA</v>
      </c>
    </row>
    <row r="84" spans="1:13" x14ac:dyDescent="0.2">
      <c r="A84" s="17"/>
      <c r="B84" s="50" t="s">
        <v>71</v>
      </c>
      <c r="C84" s="17" t="s">
        <v>72</v>
      </c>
      <c r="D84" s="18">
        <v>85434</v>
      </c>
      <c r="E84" s="18">
        <v>0</v>
      </c>
      <c r="F84" s="18">
        <v>239.85</v>
      </c>
      <c r="G84" s="18">
        <v>239.85</v>
      </c>
      <c r="H84" s="18">
        <v>5315.15</v>
      </c>
      <c r="I84" s="18">
        <f t="shared" si="24"/>
        <v>5555</v>
      </c>
      <c r="J84" s="18">
        <f t="shared" si="25"/>
        <v>-5555</v>
      </c>
      <c r="K84" s="39" t="str">
        <f t="shared" si="26"/>
        <v>NA</v>
      </c>
      <c r="L84" s="39" t="str">
        <f t="shared" si="27"/>
        <v>NA</v>
      </c>
      <c r="M84" s="39" t="str">
        <f t="shared" si="28"/>
        <v>NA</v>
      </c>
    </row>
    <row r="85" spans="1:13" x14ac:dyDescent="0.2">
      <c r="A85" s="17"/>
      <c r="B85" s="50" t="s">
        <v>73</v>
      </c>
      <c r="C85" s="17" t="s">
        <v>74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f t="shared" si="24"/>
        <v>0</v>
      </c>
      <c r="J85" s="18">
        <f t="shared" si="25"/>
        <v>0</v>
      </c>
      <c r="K85" s="39" t="str">
        <f t="shared" si="26"/>
        <v>NA</v>
      </c>
      <c r="L85" s="39" t="str">
        <f t="shared" si="27"/>
        <v>NA</v>
      </c>
      <c r="M85" s="39" t="str">
        <f t="shared" si="28"/>
        <v>NA</v>
      </c>
    </row>
    <row r="86" spans="1:13" x14ac:dyDescent="0.2">
      <c r="A86" s="48" t="s">
        <v>75</v>
      </c>
      <c r="B86" s="51"/>
      <c r="C86" s="48"/>
      <c r="D86" s="23">
        <v>122321537.50000001</v>
      </c>
      <c r="E86" s="23">
        <v>227360365.17999995</v>
      </c>
      <c r="F86" s="23">
        <v>4641984.1099999994</v>
      </c>
      <c r="G86" s="23">
        <v>4641984.1099999994</v>
      </c>
      <c r="H86" s="23">
        <v>120915.91999999998</v>
      </c>
      <c r="I86" s="23">
        <f t="shared" si="24"/>
        <v>4762900.0299999993</v>
      </c>
      <c r="J86" s="23">
        <f t="shared" si="25"/>
        <v>222597465.14999995</v>
      </c>
      <c r="K86" s="43">
        <f t="shared" si="26"/>
        <v>0.97905131782213117</v>
      </c>
      <c r="L86" s="43">
        <f t="shared" si="27"/>
        <v>-0.97958314279480951</v>
      </c>
      <c r="M86" s="43">
        <f t="shared" si="28"/>
        <v>-0.75499771353771539</v>
      </c>
    </row>
    <row r="87" spans="1:13" x14ac:dyDescent="0.2">
      <c r="A87" s="17" t="s">
        <v>76</v>
      </c>
      <c r="B87" s="50" t="s">
        <v>14</v>
      </c>
      <c r="C87" s="17" t="s">
        <v>15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f t="shared" si="24"/>
        <v>0</v>
      </c>
      <c r="J87" s="18">
        <f t="shared" si="25"/>
        <v>0</v>
      </c>
      <c r="K87" s="39" t="str">
        <f t="shared" si="26"/>
        <v>NA</v>
      </c>
      <c r="L87" s="39" t="str">
        <f t="shared" si="27"/>
        <v>NA</v>
      </c>
      <c r="M87" s="39" t="str">
        <f t="shared" si="28"/>
        <v>NA</v>
      </c>
    </row>
    <row r="88" spans="1:13" x14ac:dyDescent="0.2">
      <c r="A88" s="17"/>
      <c r="B88" s="50" t="s">
        <v>16</v>
      </c>
      <c r="C88" s="17" t="s">
        <v>15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f t="shared" si="24"/>
        <v>0</v>
      </c>
      <c r="J88" s="18">
        <f t="shared" si="25"/>
        <v>0</v>
      </c>
      <c r="K88" s="39" t="str">
        <f t="shared" si="26"/>
        <v>NA</v>
      </c>
      <c r="L88" s="39" t="str">
        <f t="shared" si="27"/>
        <v>NA</v>
      </c>
      <c r="M88" s="39" t="str">
        <f t="shared" si="28"/>
        <v>NA</v>
      </c>
    </row>
    <row r="89" spans="1:13" x14ac:dyDescent="0.2">
      <c r="A89" s="17"/>
      <c r="B89" s="50" t="s">
        <v>97</v>
      </c>
      <c r="C89" s="17" t="s">
        <v>98</v>
      </c>
      <c r="D89" s="18">
        <v>0</v>
      </c>
      <c r="E89" s="18">
        <v>1960</v>
      </c>
      <c r="F89" s="18">
        <v>0</v>
      </c>
      <c r="G89" s="18">
        <v>0</v>
      </c>
      <c r="H89" s="18">
        <v>0</v>
      </c>
      <c r="I89" s="18">
        <f t="shared" si="24"/>
        <v>0</v>
      </c>
      <c r="J89" s="18">
        <f t="shared" si="25"/>
        <v>1960</v>
      </c>
      <c r="K89" s="39">
        <f t="shared" si="26"/>
        <v>1</v>
      </c>
      <c r="L89" s="39">
        <f t="shared" si="27"/>
        <v>-1</v>
      </c>
      <c r="M89" s="39">
        <f t="shared" si="28"/>
        <v>-1</v>
      </c>
    </row>
    <row r="90" spans="1:13" x14ac:dyDescent="0.2">
      <c r="A90" s="17"/>
      <c r="B90" s="50" t="s">
        <v>23</v>
      </c>
      <c r="C90" s="17" t="s">
        <v>24</v>
      </c>
      <c r="D90" s="18">
        <v>73571.930000000008</v>
      </c>
      <c r="E90" s="18">
        <v>73571.930000000008</v>
      </c>
      <c r="F90" s="18">
        <v>0</v>
      </c>
      <c r="G90" s="18">
        <v>0</v>
      </c>
      <c r="H90" s="18">
        <v>0</v>
      </c>
      <c r="I90" s="18">
        <f t="shared" si="24"/>
        <v>0</v>
      </c>
      <c r="J90" s="18">
        <f t="shared" si="25"/>
        <v>73571.930000000008</v>
      </c>
      <c r="K90" s="39">
        <f t="shared" si="26"/>
        <v>1</v>
      </c>
      <c r="L90" s="39">
        <f t="shared" si="27"/>
        <v>-1</v>
      </c>
      <c r="M90" s="39">
        <f t="shared" si="28"/>
        <v>-1</v>
      </c>
    </row>
    <row r="91" spans="1:13" x14ac:dyDescent="0.2">
      <c r="A91" s="17"/>
      <c r="B91" s="50" t="s">
        <v>77</v>
      </c>
      <c r="C91" s="17" t="s">
        <v>78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si="24"/>
        <v>0</v>
      </c>
      <c r="J91" s="18">
        <f t="shared" si="25"/>
        <v>0</v>
      </c>
      <c r="K91" s="39" t="str">
        <f t="shared" si="26"/>
        <v>NA</v>
      </c>
      <c r="L91" s="39" t="str">
        <f t="shared" si="27"/>
        <v>NA</v>
      </c>
      <c r="M91" s="39" t="str">
        <f t="shared" si="28"/>
        <v>NA</v>
      </c>
    </row>
    <row r="92" spans="1:13" x14ac:dyDescent="0.2">
      <c r="A92" s="17"/>
      <c r="B92" s="50" t="s">
        <v>25</v>
      </c>
      <c r="C92" s="17" t="s">
        <v>26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si="24"/>
        <v>0</v>
      </c>
      <c r="J92" s="18">
        <f t="shared" si="25"/>
        <v>0</v>
      </c>
      <c r="K92" s="39" t="str">
        <f t="shared" si="26"/>
        <v>NA</v>
      </c>
      <c r="L92" s="39" t="str">
        <f t="shared" si="27"/>
        <v>NA</v>
      </c>
      <c r="M92" s="39" t="str">
        <f t="shared" si="28"/>
        <v>NA</v>
      </c>
    </row>
    <row r="93" spans="1:13" x14ac:dyDescent="0.2">
      <c r="A93" s="17"/>
      <c r="B93" s="50" t="s">
        <v>271</v>
      </c>
      <c r="C93" s="17" t="s">
        <v>272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24"/>
        <v>0</v>
      </c>
      <c r="J93" s="18">
        <f t="shared" si="25"/>
        <v>0</v>
      </c>
      <c r="K93" s="39" t="str">
        <f t="shared" si="26"/>
        <v>NA</v>
      </c>
      <c r="L93" s="39" t="str">
        <f t="shared" si="27"/>
        <v>NA</v>
      </c>
      <c r="M93" s="39" t="str">
        <f t="shared" si="28"/>
        <v>NA</v>
      </c>
    </row>
    <row r="94" spans="1:13" x14ac:dyDescent="0.2">
      <c r="A94" s="17"/>
      <c r="B94" s="50" t="s">
        <v>79</v>
      </c>
      <c r="C94" s="17" t="s">
        <v>80</v>
      </c>
      <c r="D94" s="18">
        <v>68006</v>
      </c>
      <c r="E94" s="18">
        <v>178006</v>
      </c>
      <c r="F94" s="18">
        <v>0</v>
      </c>
      <c r="G94" s="18">
        <v>0</v>
      </c>
      <c r="H94" s="18">
        <v>0</v>
      </c>
      <c r="I94" s="18">
        <f t="shared" si="24"/>
        <v>0</v>
      </c>
      <c r="J94" s="18">
        <f t="shared" si="25"/>
        <v>178006</v>
      </c>
      <c r="K94" s="39">
        <f t="shared" si="26"/>
        <v>1</v>
      </c>
      <c r="L94" s="39">
        <f t="shared" si="27"/>
        <v>-1</v>
      </c>
      <c r="M94" s="39">
        <f t="shared" si="28"/>
        <v>-1</v>
      </c>
    </row>
    <row r="95" spans="1:13" x14ac:dyDescent="0.2">
      <c r="A95" s="17"/>
      <c r="B95" s="50" t="s">
        <v>336</v>
      </c>
      <c r="C95" s="17" t="s">
        <v>337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24"/>
        <v>0</v>
      </c>
      <c r="J95" s="18">
        <f t="shared" si="25"/>
        <v>0</v>
      </c>
      <c r="K95" s="39" t="str">
        <f t="shared" si="26"/>
        <v>NA</v>
      </c>
      <c r="L95" s="39" t="str">
        <f t="shared" si="27"/>
        <v>NA</v>
      </c>
      <c r="M95" s="39" t="str">
        <f t="shared" si="28"/>
        <v>NA</v>
      </c>
    </row>
    <row r="96" spans="1:13" x14ac:dyDescent="0.2">
      <c r="A96" s="17"/>
      <c r="B96" s="50" t="s">
        <v>81</v>
      </c>
      <c r="C96" s="17" t="s">
        <v>82</v>
      </c>
      <c r="D96" s="18">
        <v>1253849.07</v>
      </c>
      <c r="E96" s="18">
        <v>1253849.07</v>
      </c>
      <c r="F96" s="18">
        <v>0</v>
      </c>
      <c r="G96" s="18">
        <v>0</v>
      </c>
      <c r="H96" s="18">
        <v>0</v>
      </c>
      <c r="I96" s="18">
        <f t="shared" si="24"/>
        <v>0</v>
      </c>
      <c r="J96" s="18">
        <f t="shared" si="25"/>
        <v>1253849.07</v>
      </c>
      <c r="K96" s="39">
        <f t="shared" si="26"/>
        <v>1</v>
      </c>
      <c r="L96" s="39">
        <f t="shared" si="27"/>
        <v>-1</v>
      </c>
      <c r="M96" s="39">
        <f t="shared" si="28"/>
        <v>-1</v>
      </c>
    </row>
    <row r="97" spans="1:13" x14ac:dyDescent="0.2">
      <c r="A97" s="17"/>
      <c r="B97" s="50" t="s">
        <v>263</v>
      </c>
      <c r="C97" s="17" t="s">
        <v>264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24"/>
        <v>0</v>
      </c>
      <c r="J97" s="18">
        <f t="shared" si="25"/>
        <v>0</v>
      </c>
      <c r="K97" s="39" t="str">
        <f t="shared" si="26"/>
        <v>NA</v>
      </c>
      <c r="L97" s="39" t="str">
        <f t="shared" si="27"/>
        <v>NA</v>
      </c>
      <c r="M97" s="39" t="str">
        <f t="shared" si="28"/>
        <v>NA</v>
      </c>
    </row>
    <row r="98" spans="1:13" x14ac:dyDescent="0.2">
      <c r="A98" s="17"/>
      <c r="B98" s="50" t="s">
        <v>83</v>
      </c>
      <c r="C98" s="17" t="s">
        <v>84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24"/>
        <v>0</v>
      </c>
      <c r="J98" s="18">
        <f t="shared" si="25"/>
        <v>0</v>
      </c>
      <c r="K98" s="39" t="str">
        <f t="shared" si="26"/>
        <v>NA</v>
      </c>
      <c r="L98" s="39" t="str">
        <f t="shared" si="27"/>
        <v>NA</v>
      </c>
      <c r="M98" s="39" t="str">
        <f t="shared" si="28"/>
        <v>NA</v>
      </c>
    </row>
    <row r="99" spans="1:13" x14ac:dyDescent="0.2">
      <c r="A99" s="17"/>
      <c r="B99" s="50" t="s">
        <v>85</v>
      </c>
      <c r="C99" s="17" t="s">
        <v>86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24"/>
        <v>0</v>
      </c>
      <c r="J99" s="18">
        <f t="shared" si="25"/>
        <v>0</v>
      </c>
      <c r="K99" s="39" t="str">
        <f t="shared" si="26"/>
        <v>NA</v>
      </c>
      <c r="L99" s="39" t="str">
        <f t="shared" si="27"/>
        <v>NA</v>
      </c>
      <c r="M99" s="39" t="str">
        <f t="shared" si="28"/>
        <v>NA</v>
      </c>
    </row>
    <row r="100" spans="1:13" x14ac:dyDescent="0.2">
      <c r="A100" s="17"/>
      <c r="B100" s="50" t="s">
        <v>87</v>
      </c>
      <c r="C100" s="17" t="s">
        <v>88</v>
      </c>
      <c r="D100" s="18">
        <v>146669</v>
      </c>
      <c r="E100" s="18">
        <v>146669</v>
      </c>
      <c r="F100" s="18">
        <v>0</v>
      </c>
      <c r="G100" s="18">
        <v>0</v>
      </c>
      <c r="H100" s="18">
        <v>0</v>
      </c>
      <c r="I100" s="18">
        <f t="shared" si="24"/>
        <v>0</v>
      </c>
      <c r="J100" s="18">
        <f t="shared" si="25"/>
        <v>146669</v>
      </c>
      <c r="K100" s="39">
        <f t="shared" si="26"/>
        <v>1</v>
      </c>
      <c r="L100" s="39">
        <f t="shared" si="27"/>
        <v>-1</v>
      </c>
      <c r="M100" s="39">
        <f t="shared" si="28"/>
        <v>-1</v>
      </c>
    </row>
    <row r="101" spans="1:13" x14ac:dyDescent="0.2">
      <c r="A101" s="17"/>
      <c r="B101" s="50" t="s">
        <v>89</v>
      </c>
      <c r="C101" s="17" t="s">
        <v>90</v>
      </c>
      <c r="D101" s="18">
        <v>500193.88</v>
      </c>
      <c r="E101" s="18">
        <v>500193.88</v>
      </c>
      <c r="F101" s="18">
        <v>0</v>
      </c>
      <c r="G101" s="18">
        <v>0</v>
      </c>
      <c r="H101" s="18">
        <v>0</v>
      </c>
      <c r="I101" s="18">
        <f t="shared" si="24"/>
        <v>0</v>
      </c>
      <c r="J101" s="18">
        <f t="shared" si="25"/>
        <v>500193.88</v>
      </c>
      <c r="K101" s="39">
        <f t="shared" si="26"/>
        <v>1</v>
      </c>
      <c r="L101" s="39">
        <f t="shared" si="27"/>
        <v>-1</v>
      </c>
      <c r="M101" s="39">
        <f t="shared" si="28"/>
        <v>-1</v>
      </c>
    </row>
    <row r="102" spans="1:13" x14ac:dyDescent="0.2">
      <c r="A102" s="17"/>
      <c r="B102" s="50" t="s">
        <v>497</v>
      </c>
      <c r="C102" s="17" t="s">
        <v>498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24"/>
        <v>0</v>
      </c>
      <c r="J102" s="18">
        <f t="shared" si="25"/>
        <v>0</v>
      </c>
      <c r="K102" s="39" t="str">
        <f t="shared" si="26"/>
        <v>NA</v>
      </c>
      <c r="L102" s="39" t="str">
        <f t="shared" si="27"/>
        <v>NA</v>
      </c>
      <c r="M102" s="39" t="str">
        <f t="shared" si="28"/>
        <v>NA</v>
      </c>
    </row>
    <row r="103" spans="1:13" x14ac:dyDescent="0.2">
      <c r="A103" s="17"/>
      <c r="B103" s="50" t="s">
        <v>123</v>
      </c>
      <c r="C103" s="17" t="s">
        <v>124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4"/>
        <v>0</v>
      </c>
      <c r="J103" s="18">
        <f t="shared" si="25"/>
        <v>0</v>
      </c>
      <c r="K103" s="39" t="str">
        <f t="shared" si="26"/>
        <v>NA</v>
      </c>
      <c r="L103" s="39" t="str">
        <f t="shared" si="27"/>
        <v>NA</v>
      </c>
      <c r="M103" s="39" t="str">
        <f t="shared" si="28"/>
        <v>NA</v>
      </c>
    </row>
    <row r="104" spans="1:13" x14ac:dyDescent="0.2">
      <c r="A104" s="17"/>
      <c r="B104" s="50" t="s">
        <v>27</v>
      </c>
      <c r="C104" s="17" t="s">
        <v>28</v>
      </c>
      <c r="D104" s="18">
        <v>243491.35</v>
      </c>
      <c r="E104" s="18">
        <v>243491.35</v>
      </c>
      <c r="F104" s="18">
        <v>6590.65</v>
      </c>
      <c r="G104" s="18">
        <v>6590.65</v>
      </c>
      <c r="H104" s="18">
        <v>0</v>
      </c>
      <c r="I104" s="18">
        <f t="shared" si="24"/>
        <v>6590.65</v>
      </c>
      <c r="J104" s="18">
        <f t="shared" si="25"/>
        <v>236900.7</v>
      </c>
      <c r="K104" s="39">
        <f t="shared" si="26"/>
        <v>0.97293271403686421</v>
      </c>
      <c r="L104" s="39">
        <f t="shared" si="27"/>
        <v>-0.97293271403686421</v>
      </c>
      <c r="M104" s="39">
        <f t="shared" si="28"/>
        <v>-0.67519256844236974</v>
      </c>
    </row>
    <row r="105" spans="1:13" x14ac:dyDescent="0.2">
      <c r="A105" s="17"/>
      <c r="B105" s="50" t="s">
        <v>91</v>
      </c>
      <c r="C105" s="17" t="s">
        <v>92</v>
      </c>
      <c r="D105" s="18">
        <v>333659</v>
      </c>
      <c r="E105" s="18">
        <v>333659</v>
      </c>
      <c r="F105" s="18">
        <v>14530.07</v>
      </c>
      <c r="G105" s="18">
        <v>14530.07</v>
      </c>
      <c r="H105" s="18">
        <v>0</v>
      </c>
      <c r="I105" s="18">
        <f t="shared" si="24"/>
        <v>14530.07</v>
      </c>
      <c r="J105" s="18">
        <f t="shared" si="25"/>
        <v>319128.93</v>
      </c>
      <c r="K105" s="39">
        <f t="shared" si="26"/>
        <v>0.95645233606766189</v>
      </c>
      <c r="L105" s="39">
        <f t="shared" si="27"/>
        <v>-0.95645233606766189</v>
      </c>
      <c r="M105" s="39">
        <f t="shared" si="28"/>
        <v>-0.47742803281194274</v>
      </c>
    </row>
    <row r="106" spans="1:13" x14ac:dyDescent="0.2">
      <c r="A106" s="17"/>
      <c r="B106" s="50" t="s">
        <v>29</v>
      </c>
      <c r="C106" s="17" t="s">
        <v>30</v>
      </c>
      <c r="D106" s="18">
        <v>3324719.61</v>
      </c>
      <c r="E106" s="18">
        <v>5864719.6100000003</v>
      </c>
      <c r="F106" s="18">
        <v>24894.79</v>
      </c>
      <c r="G106" s="18">
        <v>24894.79</v>
      </c>
      <c r="H106" s="18">
        <v>0</v>
      </c>
      <c r="I106" s="18">
        <f t="shared" si="24"/>
        <v>24894.79</v>
      </c>
      <c r="J106" s="18">
        <f t="shared" si="25"/>
        <v>5839824.8200000003</v>
      </c>
      <c r="K106" s="39">
        <f t="shared" si="26"/>
        <v>0.99575516108944895</v>
      </c>
      <c r="L106" s="39">
        <f t="shared" si="27"/>
        <v>-0.99575516108944895</v>
      </c>
      <c r="M106" s="39">
        <f t="shared" si="28"/>
        <v>-0.94906193307338704</v>
      </c>
    </row>
    <row r="107" spans="1:13" x14ac:dyDescent="0.2">
      <c r="A107" s="17"/>
      <c r="B107" s="50" t="s">
        <v>384</v>
      </c>
      <c r="C107" s="17" t="s">
        <v>388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24"/>
        <v>0</v>
      </c>
      <c r="J107" s="18">
        <f t="shared" si="25"/>
        <v>0</v>
      </c>
      <c r="K107" s="39" t="str">
        <f t="shared" si="26"/>
        <v>NA</v>
      </c>
      <c r="L107" s="39" t="str">
        <f t="shared" si="27"/>
        <v>NA</v>
      </c>
      <c r="M107" s="39" t="str">
        <f t="shared" si="28"/>
        <v>NA</v>
      </c>
    </row>
    <row r="108" spans="1:13" x14ac:dyDescent="0.2">
      <c r="A108" s="17"/>
      <c r="B108" s="50" t="s">
        <v>409</v>
      </c>
      <c r="C108" s="17" t="s">
        <v>410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24"/>
        <v>0</v>
      </c>
      <c r="J108" s="18">
        <f t="shared" si="25"/>
        <v>0</v>
      </c>
      <c r="K108" s="39" t="str">
        <f t="shared" si="26"/>
        <v>NA</v>
      </c>
      <c r="L108" s="39" t="str">
        <f t="shared" si="27"/>
        <v>NA</v>
      </c>
      <c r="M108" s="39" t="str">
        <f t="shared" si="28"/>
        <v>NA</v>
      </c>
    </row>
    <row r="109" spans="1:13" x14ac:dyDescent="0.2">
      <c r="A109" s="17"/>
      <c r="B109" s="50" t="s">
        <v>31</v>
      </c>
      <c r="C109" s="17" t="s">
        <v>32</v>
      </c>
      <c r="D109" s="18">
        <v>623700</v>
      </c>
      <c r="E109" s="18">
        <v>691740</v>
      </c>
      <c r="F109" s="18">
        <v>4725</v>
      </c>
      <c r="G109" s="18">
        <v>4725</v>
      </c>
      <c r="H109" s="18">
        <v>0</v>
      </c>
      <c r="I109" s="18">
        <f t="shared" si="24"/>
        <v>4725</v>
      </c>
      <c r="J109" s="18">
        <f t="shared" si="25"/>
        <v>687015</v>
      </c>
      <c r="K109" s="39">
        <f t="shared" si="26"/>
        <v>0.99316939890710387</v>
      </c>
      <c r="L109" s="39">
        <f t="shared" si="27"/>
        <v>-0.99316939890710387</v>
      </c>
      <c r="M109" s="39">
        <f t="shared" si="28"/>
        <v>-0.91803278688524592</v>
      </c>
    </row>
    <row r="110" spans="1:13" x14ac:dyDescent="0.2">
      <c r="A110" s="17"/>
      <c r="B110" s="50" t="s">
        <v>33</v>
      </c>
      <c r="C110" s="17" t="s">
        <v>34</v>
      </c>
      <c r="D110" s="18">
        <v>746815.07</v>
      </c>
      <c r="E110" s="18">
        <v>860566.07</v>
      </c>
      <c r="F110" s="18">
        <v>7774.3099999999995</v>
      </c>
      <c r="G110" s="18">
        <v>7774.3099999999995</v>
      </c>
      <c r="H110" s="18">
        <v>0</v>
      </c>
      <c r="I110" s="18">
        <f t="shared" si="24"/>
        <v>7774.3099999999995</v>
      </c>
      <c r="J110" s="18">
        <f t="shared" si="25"/>
        <v>852791.75999999989</v>
      </c>
      <c r="K110" s="39">
        <f t="shared" si="26"/>
        <v>0.99096605098548673</v>
      </c>
      <c r="L110" s="39">
        <f t="shared" si="27"/>
        <v>-0.99096605098548673</v>
      </c>
      <c r="M110" s="39">
        <f t="shared" si="28"/>
        <v>-0.8915926118258416</v>
      </c>
    </row>
    <row r="111" spans="1:13" x14ac:dyDescent="0.2">
      <c r="A111" s="17"/>
      <c r="B111" s="50" t="s">
        <v>39</v>
      </c>
      <c r="C111" s="17" t="s">
        <v>40</v>
      </c>
      <c r="D111" s="18">
        <v>162179.25000000003</v>
      </c>
      <c r="E111" s="18">
        <v>232456.25000000003</v>
      </c>
      <c r="F111" s="18">
        <v>1357.5</v>
      </c>
      <c r="G111" s="18">
        <v>1357.5</v>
      </c>
      <c r="H111" s="18">
        <v>0</v>
      </c>
      <c r="I111" s="18">
        <f t="shared" si="24"/>
        <v>1357.5</v>
      </c>
      <c r="J111" s="18">
        <f t="shared" si="25"/>
        <v>231098.75000000003</v>
      </c>
      <c r="K111" s="39">
        <f t="shared" si="26"/>
        <v>0.99416019143387202</v>
      </c>
      <c r="L111" s="39">
        <f t="shared" si="27"/>
        <v>-0.99416019143387202</v>
      </c>
      <c r="M111" s="39">
        <f t="shared" si="28"/>
        <v>-0.92992229720646358</v>
      </c>
    </row>
    <row r="112" spans="1:13" x14ac:dyDescent="0.2">
      <c r="A112" s="17"/>
      <c r="B112" s="50" t="s">
        <v>41</v>
      </c>
      <c r="C112" s="17" t="s">
        <v>42</v>
      </c>
      <c r="D112" s="18">
        <v>37726652.060000002</v>
      </c>
      <c r="E112" s="18">
        <v>14366915.98</v>
      </c>
      <c r="F112" s="18">
        <v>179887.68</v>
      </c>
      <c r="G112" s="18">
        <v>179887.68</v>
      </c>
      <c r="H112" s="18">
        <v>239503.59</v>
      </c>
      <c r="I112" s="18">
        <f t="shared" si="24"/>
        <v>419391.27</v>
      </c>
      <c r="J112" s="18">
        <f t="shared" si="25"/>
        <v>13947524.710000001</v>
      </c>
      <c r="K112" s="39">
        <f t="shared" si="26"/>
        <v>0.97080853882741236</v>
      </c>
      <c r="L112" s="39">
        <f t="shared" si="27"/>
        <v>-0.98747903306106755</v>
      </c>
      <c r="M112" s="39">
        <f t="shared" si="28"/>
        <v>-0.84974839673281088</v>
      </c>
    </row>
    <row r="113" spans="1:13" x14ac:dyDescent="0.2">
      <c r="A113" s="17"/>
      <c r="B113" s="50" t="s">
        <v>43</v>
      </c>
      <c r="C113" s="17" t="s">
        <v>44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f t="shared" si="24"/>
        <v>0</v>
      </c>
      <c r="J113" s="18">
        <f t="shared" si="25"/>
        <v>0</v>
      </c>
      <c r="K113" s="39" t="str">
        <f t="shared" si="26"/>
        <v>NA</v>
      </c>
      <c r="L113" s="39" t="str">
        <f t="shared" si="27"/>
        <v>NA</v>
      </c>
      <c r="M113" s="39" t="str">
        <f t="shared" si="28"/>
        <v>NA</v>
      </c>
    </row>
    <row r="114" spans="1:13" x14ac:dyDescent="0.2">
      <c r="A114" s="17"/>
      <c r="B114" s="50" t="s">
        <v>45</v>
      </c>
      <c r="C114" s="17" t="s">
        <v>46</v>
      </c>
      <c r="D114" s="18">
        <v>82727</v>
      </c>
      <c r="E114" s="18">
        <v>82727</v>
      </c>
      <c r="F114" s="18">
        <v>2320</v>
      </c>
      <c r="G114" s="18">
        <v>2320</v>
      </c>
      <c r="H114" s="18">
        <v>-2320</v>
      </c>
      <c r="I114" s="18">
        <f t="shared" si="24"/>
        <v>0</v>
      </c>
      <c r="J114" s="18">
        <f t="shared" si="25"/>
        <v>82727</v>
      </c>
      <c r="K114" s="39">
        <f t="shared" si="26"/>
        <v>1</v>
      </c>
      <c r="L114" s="39">
        <f t="shared" si="27"/>
        <v>-0.97195595150313685</v>
      </c>
      <c r="M114" s="39">
        <f t="shared" si="28"/>
        <v>-0.66347141803764187</v>
      </c>
    </row>
    <row r="115" spans="1:13" x14ac:dyDescent="0.2">
      <c r="A115" s="17"/>
      <c r="B115" s="50" t="s">
        <v>47</v>
      </c>
      <c r="C115" s="17" t="s">
        <v>48</v>
      </c>
      <c r="D115" s="18">
        <v>114158</v>
      </c>
      <c r="E115" s="18">
        <v>2017367</v>
      </c>
      <c r="F115" s="18">
        <v>0</v>
      </c>
      <c r="G115" s="18">
        <v>0</v>
      </c>
      <c r="H115" s="18">
        <v>275148</v>
      </c>
      <c r="I115" s="18">
        <f t="shared" si="24"/>
        <v>275148</v>
      </c>
      <c r="J115" s="18">
        <f t="shared" si="25"/>
        <v>1742219</v>
      </c>
      <c r="K115" s="39">
        <f t="shared" si="26"/>
        <v>0.86361033961594491</v>
      </c>
      <c r="L115" s="39">
        <f t="shared" si="27"/>
        <v>-1</v>
      </c>
      <c r="M115" s="39">
        <f t="shared" si="28"/>
        <v>-1</v>
      </c>
    </row>
    <row r="116" spans="1:13" x14ac:dyDescent="0.2">
      <c r="A116" s="17"/>
      <c r="B116" s="50" t="s">
        <v>49</v>
      </c>
      <c r="C116" s="17" t="s">
        <v>50</v>
      </c>
      <c r="D116" s="18">
        <v>34000</v>
      </c>
      <c r="E116" s="18">
        <v>44000</v>
      </c>
      <c r="F116" s="18">
        <v>77.22</v>
      </c>
      <c r="G116" s="18">
        <v>77.22</v>
      </c>
      <c r="H116" s="18">
        <v>0</v>
      </c>
      <c r="I116" s="18">
        <f t="shared" si="24"/>
        <v>77.22</v>
      </c>
      <c r="J116" s="18">
        <f t="shared" si="25"/>
        <v>43922.78</v>
      </c>
      <c r="K116" s="39">
        <f t="shared" si="26"/>
        <v>0.99824499999999994</v>
      </c>
      <c r="L116" s="39">
        <f t="shared" si="27"/>
        <v>-0.99824499999999994</v>
      </c>
      <c r="M116" s="39">
        <f t="shared" si="28"/>
        <v>-0.97894000000000003</v>
      </c>
    </row>
    <row r="117" spans="1:13" x14ac:dyDescent="0.2">
      <c r="A117" s="17"/>
      <c r="B117" s="50" t="s">
        <v>51</v>
      </c>
      <c r="C117" s="17" t="s">
        <v>52</v>
      </c>
      <c r="D117" s="18">
        <v>8000</v>
      </c>
      <c r="E117" s="18">
        <v>8000</v>
      </c>
      <c r="F117" s="18">
        <v>0</v>
      </c>
      <c r="G117" s="18">
        <v>0</v>
      </c>
      <c r="H117" s="18">
        <v>0</v>
      </c>
      <c r="I117" s="18">
        <f t="shared" si="24"/>
        <v>0</v>
      </c>
      <c r="J117" s="18">
        <f t="shared" si="25"/>
        <v>8000</v>
      </c>
      <c r="K117" s="39">
        <f t="shared" si="26"/>
        <v>1</v>
      </c>
      <c r="L117" s="39">
        <f t="shared" si="27"/>
        <v>-1</v>
      </c>
      <c r="M117" s="39">
        <f t="shared" si="28"/>
        <v>-1</v>
      </c>
    </row>
    <row r="118" spans="1:13" x14ac:dyDescent="0.2">
      <c r="A118" s="17"/>
      <c r="B118" s="50" t="s">
        <v>53</v>
      </c>
      <c r="C118" s="17" t="s">
        <v>54</v>
      </c>
      <c r="D118" s="18">
        <v>425532.22</v>
      </c>
      <c r="E118" s="18">
        <v>495973.22</v>
      </c>
      <c r="F118" s="18">
        <v>7970.9899999999989</v>
      </c>
      <c r="G118" s="18">
        <v>7970.9899999999989</v>
      </c>
      <c r="H118" s="18">
        <v>63189.87</v>
      </c>
      <c r="I118" s="18">
        <f t="shared" si="24"/>
        <v>71160.86</v>
      </c>
      <c r="J118" s="18">
        <f t="shared" si="25"/>
        <v>424812.36</v>
      </c>
      <c r="K118" s="39">
        <f t="shared" si="26"/>
        <v>0.85652277758061213</v>
      </c>
      <c r="L118" s="39">
        <f t="shared" si="27"/>
        <v>-0.98392858791851712</v>
      </c>
      <c r="M118" s="39">
        <f t="shared" si="28"/>
        <v>-0.80714305502220463</v>
      </c>
    </row>
    <row r="119" spans="1:13" x14ac:dyDescent="0.2">
      <c r="A119" s="17"/>
      <c r="B119" s="50" t="s">
        <v>55</v>
      </c>
      <c r="C119" s="17" t="s">
        <v>56</v>
      </c>
      <c r="D119" s="18">
        <v>5260</v>
      </c>
      <c r="E119" s="18">
        <v>5260</v>
      </c>
      <c r="F119" s="18">
        <v>3261.9</v>
      </c>
      <c r="G119" s="18">
        <v>3261.9</v>
      </c>
      <c r="H119" s="18">
        <v>-3261.9</v>
      </c>
      <c r="I119" s="18">
        <f t="shared" si="24"/>
        <v>0</v>
      </c>
      <c r="J119" s="18">
        <f t="shared" si="25"/>
        <v>5260</v>
      </c>
      <c r="K119" s="39">
        <f t="shared" si="26"/>
        <v>1</v>
      </c>
      <c r="L119" s="39">
        <f t="shared" si="27"/>
        <v>-0.37986692015209123</v>
      </c>
      <c r="M119" s="39">
        <f t="shared" si="28"/>
        <v>6.4415969581749053</v>
      </c>
    </row>
    <row r="120" spans="1:13" x14ac:dyDescent="0.2">
      <c r="A120" s="17"/>
      <c r="B120" s="50" t="s">
        <v>57</v>
      </c>
      <c r="C120" s="17" t="s">
        <v>58</v>
      </c>
      <c r="D120" s="18">
        <v>4741.6000000000004</v>
      </c>
      <c r="E120" s="18">
        <v>4741.6000000000004</v>
      </c>
      <c r="F120" s="18">
        <v>0</v>
      </c>
      <c r="G120" s="18">
        <v>0</v>
      </c>
      <c r="H120" s="18">
        <v>0</v>
      </c>
      <c r="I120" s="18">
        <f t="shared" si="24"/>
        <v>0</v>
      </c>
      <c r="J120" s="18">
        <f t="shared" si="25"/>
        <v>4741.6000000000004</v>
      </c>
      <c r="K120" s="39">
        <f t="shared" si="26"/>
        <v>1</v>
      </c>
      <c r="L120" s="39">
        <f t="shared" si="27"/>
        <v>-1</v>
      </c>
      <c r="M120" s="39">
        <f t="shared" si="28"/>
        <v>-1</v>
      </c>
    </row>
    <row r="121" spans="1:13" x14ac:dyDescent="0.2">
      <c r="A121" s="17"/>
      <c r="B121" s="50" t="s">
        <v>59</v>
      </c>
      <c r="C121" s="17" t="s">
        <v>60</v>
      </c>
      <c r="D121" s="18">
        <v>18351</v>
      </c>
      <c r="E121" s="18">
        <v>43112</v>
      </c>
      <c r="F121" s="18">
        <v>1585.87</v>
      </c>
      <c r="G121" s="18">
        <v>1585.87</v>
      </c>
      <c r="H121" s="18">
        <v>365.35000000000014</v>
      </c>
      <c r="I121" s="18">
        <f t="shared" si="24"/>
        <v>1951.22</v>
      </c>
      <c r="J121" s="18">
        <f t="shared" si="25"/>
        <v>41160.78</v>
      </c>
      <c r="K121" s="39">
        <f t="shared" si="26"/>
        <v>0.95474067544999075</v>
      </c>
      <c r="L121" s="39">
        <f t="shared" si="27"/>
        <v>-0.9632151141213583</v>
      </c>
      <c r="M121" s="39">
        <f t="shared" si="28"/>
        <v>-0.55858136945629988</v>
      </c>
    </row>
    <row r="122" spans="1:13" x14ac:dyDescent="0.2">
      <c r="A122" s="17"/>
      <c r="B122" s="50" t="s">
        <v>61</v>
      </c>
      <c r="C122" s="17" t="s">
        <v>62</v>
      </c>
      <c r="D122" s="18">
        <v>88492</v>
      </c>
      <c r="E122" s="18">
        <v>120258</v>
      </c>
      <c r="F122" s="18">
        <v>16501.849999999999</v>
      </c>
      <c r="G122" s="18">
        <v>16501.849999999999</v>
      </c>
      <c r="H122" s="18">
        <v>-13503.85</v>
      </c>
      <c r="I122" s="18">
        <f t="shared" si="24"/>
        <v>2997.9999999999982</v>
      </c>
      <c r="J122" s="18">
        <f t="shared" si="25"/>
        <v>117260</v>
      </c>
      <c r="K122" s="39">
        <f t="shared" si="26"/>
        <v>0.97507026559563603</v>
      </c>
      <c r="L122" s="39">
        <f t="shared" si="27"/>
        <v>-0.86277960717790081</v>
      </c>
      <c r="M122" s="39">
        <f t="shared" si="28"/>
        <v>0.64664471386518974</v>
      </c>
    </row>
    <row r="123" spans="1:13" x14ac:dyDescent="0.2">
      <c r="A123" s="17"/>
      <c r="B123" s="50" t="s">
        <v>119</v>
      </c>
      <c r="C123" s="17" t="s">
        <v>120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f t="shared" si="24"/>
        <v>0</v>
      </c>
      <c r="J123" s="18">
        <f t="shared" si="25"/>
        <v>0</v>
      </c>
      <c r="K123" s="39" t="str">
        <f t="shared" si="26"/>
        <v>NA</v>
      </c>
      <c r="L123" s="39" t="str">
        <f t="shared" si="27"/>
        <v>NA</v>
      </c>
      <c r="M123" s="39" t="str">
        <f t="shared" si="28"/>
        <v>NA</v>
      </c>
    </row>
    <row r="124" spans="1:13" x14ac:dyDescent="0.2">
      <c r="A124" s="17"/>
      <c r="B124" s="50" t="s">
        <v>63</v>
      </c>
      <c r="C124" s="17" t="s">
        <v>64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f t="shared" si="24"/>
        <v>0</v>
      </c>
      <c r="J124" s="18">
        <f t="shared" si="25"/>
        <v>0</v>
      </c>
      <c r="K124" s="39" t="str">
        <f t="shared" si="26"/>
        <v>NA</v>
      </c>
      <c r="L124" s="39" t="str">
        <f t="shared" si="27"/>
        <v>NA</v>
      </c>
      <c r="M124" s="39" t="str">
        <f t="shared" si="28"/>
        <v>NA</v>
      </c>
    </row>
    <row r="125" spans="1:13" x14ac:dyDescent="0.2">
      <c r="A125" s="17"/>
      <c r="B125" s="50" t="s">
        <v>65</v>
      </c>
      <c r="C125" s="17" t="s">
        <v>66</v>
      </c>
      <c r="D125" s="18">
        <v>93116</v>
      </c>
      <c r="E125" s="18">
        <v>93116</v>
      </c>
      <c r="F125" s="18">
        <v>0</v>
      </c>
      <c r="G125" s="18">
        <v>0</v>
      </c>
      <c r="H125" s="18">
        <v>0</v>
      </c>
      <c r="I125" s="18">
        <f t="shared" si="24"/>
        <v>0</v>
      </c>
      <c r="J125" s="18">
        <f t="shared" si="25"/>
        <v>93116</v>
      </c>
      <c r="K125" s="39">
        <f t="shared" si="26"/>
        <v>1</v>
      </c>
      <c r="L125" s="39">
        <f t="shared" si="27"/>
        <v>-1</v>
      </c>
      <c r="M125" s="39">
        <f t="shared" si="28"/>
        <v>-1</v>
      </c>
    </row>
    <row r="126" spans="1:13" x14ac:dyDescent="0.2">
      <c r="A126" s="17"/>
      <c r="B126" s="50" t="s">
        <v>67</v>
      </c>
      <c r="C126" s="17" t="s">
        <v>68</v>
      </c>
      <c r="D126" s="18">
        <v>0</v>
      </c>
      <c r="E126" s="18">
        <v>30380</v>
      </c>
      <c r="F126" s="18">
        <v>0</v>
      </c>
      <c r="G126" s="18">
        <v>0</v>
      </c>
      <c r="H126" s="18">
        <v>0</v>
      </c>
      <c r="I126" s="18">
        <f t="shared" si="24"/>
        <v>0</v>
      </c>
      <c r="J126" s="18">
        <f t="shared" si="25"/>
        <v>30380</v>
      </c>
      <c r="K126" s="39">
        <f t="shared" si="26"/>
        <v>1</v>
      </c>
      <c r="L126" s="39">
        <f t="shared" si="27"/>
        <v>-1</v>
      </c>
      <c r="M126" s="39">
        <f t="shared" si="28"/>
        <v>-1</v>
      </c>
    </row>
    <row r="127" spans="1:13" x14ac:dyDescent="0.2">
      <c r="A127" s="17"/>
      <c r="B127" s="50" t="s">
        <v>69</v>
      </c>
      <c r="C127" s="17" t="s">
        <v>70</v>
      </c>
      <c r="D127" s="18">
        <v>0</v>
      </c>
      <c r="E127" s="18">
        <v>100000</v>
      </c>
      <c r="F127" s="18">
        <v>0</v>
      </c>
      <c r="G127" s="18">
        <v>0</v>
      </c>
      <c r="H127" s="18">
        <v>0</v>
      </c>
      <c r="I127" s="18">
        <f t="shared" si="24"/>
        <v>0</v>
      </c>
      <c r="J127" s="18">
        <f t="shared" si="25"/>
        <v>100000</v>
      </c>
      <c r="K127" s="39">
        <f t="shared" si="26"/>
        <v>1</v>
      </c>
      <c r="L127" s="39">
        <f t="shared" si="27"/>
        <v>-1</v>
      </c>
      <c r="M127" s="39">
        <f t="shared" si="28"/>
        <v>-1</v>
      </c>
    </row>
    <row r="128" spans="1:13" x14ac:dyDescent="0.2">
      <c r="A128" s="17"/>
      <c r="B128" s="50" t="s">
        <v>71</v>
      </c>
      <c r="C128" s="17" t="s">
        <v>72</v>
      </c>
      <c r="D128" s="18">
        <v>10527</v>
      </c>
      <c r="E128" s="18">
        <v>20527</v>
      </c>
      <c r="F128" s="18">
        <v>0</v>
      </c>
      <c r="G128" s="18">
        <v>0</v>
      </c>
      <c r="H128" s="18">
        <v>0</v>
      </c>
      <c r="I128" s="18">
        <f t="shared" si="24"/>
        <v>0</v>
      </c>
      <c r="J128" s="18">
        <f t="shared" si="25"/>
        <v>20527</v>
      </c>
      <c r="K128" s="39">
        <f t="shared" si="26"/>
        <v>1</v>
      </c>
      <c r="L128" s="39">
        <f t="shared" si="27"/>
        <v>-1</v>
      </c>
      <c r="M128" s="39">
        <f t="shared" si="28"/>
        <v>-1</v>
      </c>
    </row>
    <row r="129" spans="1:13" x14ac:dyDescent="0.2">
      <c r="A129" s="17"/>
      <c r="B129" s="50" t="s">
        <v>73</v>
      </c>
      <c r="C129" s="17" t="s">
        <v>74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f t="shared" si="24"/>
        <v>0</v>
      </c>
      <c r="J129" s="18">
        <f t="shared" si="25"/>
        <v>0</v>
      </c>
      <c r="K129" s="39" t="str">
        <f t="shared" si="26"/>
        <v>NA</v>
      </c>
      <c r="L129" s="39" t="str">
        <f t="shared" si="27"/>
        <v>NA</v>
      </c>
      <c r="M129" s="39" t="str">
        <f t="shared" si="28"/>
        <v>NA</v>
      </c>
    </row>
    <row r="130" spans="1:13" x14ac:dyDescent="0.2">
      <c r="A130" s="48" t="s">
        <v>95</v>
      </c>
      <c r="B130" s="51"/>
      <c r="C130" s="48"/>
      <c r="D130" s="23">
        <v>46088411.039999999</v>
      </c>
      <c r="E130" s="23">
        <v>27813259.960000001</v>
      </c>
      <c r="F130" s="23">
        <v>271477.82999999996</v>
      </c>
      <c r="G130" s="23">
        <v>271477.82999999996</v>
      </c>
      <c r="H130" s="23">
        <v>559121.05999999994</v>
      </c>
      <c r="I130" s="23">
        <f t="shared" si="24"/>
        <v>830598.8899999999</v>
      </c>
      <c r="J130" s="23">
        <f t="shared" si="25"/>
        <v>26982661.07</v>
      </c>
      <c r="K130" s="43">
        <f t="shared" si="26"/>
        <v>0.9701365862471879</v>
      </c>
      <c r="L130" s="43">
        <f t="shared" si="27"/>
        <v>-0.9902392660770285</v>
      </c>
      <c r="M130" s="43">
        <f t="shared" si="28"/>
        <v>-0.88287119292434069</v>
      </c>
    </row>
    <row r="131" spans="1:13" x14ac:dyDescent="0.2">
      <c r="A131" s="17" t="s">
        <v>96</v>
      </c>
      <c r="B131" s="50" t="s">
        <v>12</v>
      </c>
      <c r="C131" s="17" t="s">
        <v>13</v>
      </c>
      <c r="D131" s="18">
        <v>184284</v>
      </c>
      <c r="E131" s="18">
        <v>184284</v>
      </c>
      <c r="F131" s="18">
        <v>0</v>
      </c>
      <c r="G131" s="18">
        <v>0</v>
      </c>
      <c r="H131" s="18">
        <v>0</v>
      </c>
      <c r="I131" s="18">
        <f t="shared" si="24"/>
        <v>0</v>
      </c>
      <c r="J131" s="18">
        <f t="shared" si="25"/>
        <v>184284</v>
      </c>
      <c r="K131" s="39">
        <f t="shared" si="26"/>
        <v>1</v>
      </c>
      <c r="L131" s="39">
        <f t="shared" si="27"/>
        <v>-1</v>
      </c>
      <c r="M131" s="39">
        <f t="shared" si="28"/>
        <v>-1</v>
      </c>
    </row>
    <row r="132" spans="1:13" x14ac:dyDescent="0.2">
      <c r="A132" s="17"/>
      <c r="B132" s="50" t="s">
        <v>14</v>
      </c>
      <c r="C132" s="17" t="s">
        <v>15</v>
      </c>
      <c r="D132" s="18">
        <v>0</v>
      </c>
      <c r="E132" s="18">
        <v>540.30999999999995</v>
      </c>
      <c r="F132" s="18">
        <v>0</v>
      </c>
      <c r="G132" s="18">
        <v>0</v>
      </c>
      <c r="H132" s="18">
        <v>0</v>
      </c>
      <c r="I132" s="18">
        <f t="shared" si="24"/>
        <v>0</v>
      </c>
      <c r="J132" s="18">
        <f t="shared" si="25"/>
        <v>540.30999999999995</v>
      </c>
      <c r="K132" s="39">
        <f t="shared" si="26"/>
        <v>1</v>
      </c>
      <c r="L132" s="39">
        <f t="shared" si="27"/>
        <v>-1</v>
      </c>
      <c r="M132" s="39">
        <f t="shared" si="28"/>
        <v>-1</v>
      </c>
    </row>
    <row r="133" spans="1:13" x14ac:dyDescent="0.2">
      <c r="A133" s="17"/>
      <c r="B133" s="50" t="s">
        <v>16</v>
      </c>
      <c r="C133" s="17" t="s">
        <v>15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f t="shared" si="24"/>
        <v>0</v>
      </c>
      <c r="J133" s="18">
        <f t="shared" si="25"/>
        <v>0</v>
      </c>
      <c r="K133" s="39" t="str">
        <f t="shared" si="26"/>
        <v>NA</v>
      </c>
      <c r="L133" s="39" t="str">
        <f t="shared" si="27"/>
        <v>NA</v>
      </c>
      <c r="M133" s="39" t="str">
        <f t="shared" si="28"/>
        <v>NA</v>
      </c>
    </row>
    <row r="134" spans="1:13" x14ac:dyDescent="0.2">
      <c r="A134" s="17"/>
      <c r="B134" s="50" t="s">
        <v>17</v>
      </c>
      <c r="C134" s="17" t="s">
        <v>18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f t="shared" si="24"/>
        <v>0</v>
      </c>
      <c r="J134" s="18">
        <f t="shared" si="25"/>
        <v>0</v>
      </c>
      <c r="K134" s="39" t="str">
        <f t="shared" si="26"/>
        <v>NA</v>
      </c>
      <c r="L134" s="39" t="str">
        <f t="shared" si="27"/>
        <v>NA</v>
      </c>
      <c r="M134" s="39" t="str">
        <f t="shared" si="28"/>
        <v>NA</v>
      </c>
    </row>
    <row r="135" spans="1:13" x14ac:dyDescent="0.2">
      <c r="A135" s="17"/>
      <c r="B135" s="50" t="s">
        <v>97</v>
      </c>
      <c r="C135" s="17" t="s">
        <v>98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f t="shared" si="24"/>
        <v>0</v>
      </c>
      <c r="J135" s="18">
        <f t="shared" si="25"/>
        <v>0</v>
      </c>
      <c r="K135" s="39" t="str">
        <f t="shared" si="26"/>
        <v>NA</v>
      </c>
      <c r="L135" s="39" t="str">
        <f t="shared" si="27"/>
        <v>NA</v>
      </c>
      <c r="M135" s="39" t="str">
        <f t="shared" si="28"/>
        <v>NA</v>
      </c>
    </row>
    <row r="136" spans="1:13" x14ac:dyDescent="0.2">
      <c r="A136" s="17"/>
      <c r="B136" s="50" t="s">
        <v>77</v>
      </c>
      <c r="C136" s="17" t="s">
        <v>78</v>
      </c>
      <c r="D136" s="18">
        <v>50001</v>
      </c>
      <c r="E136" s="18">
        <v>50001</v>
      </c>
      <c r="F136" s="18">
        <v>4334.97</v>
      </c>
      <c r="G136" s="18">
        <v>4334.97</v>
      </c>
      <c r="H136" s="18">
        <v>0</v>
      </c>
      <c r="I136" s="18">
        <f t="shared" si="24"/>
        <v>4334.97</v>
      </c>
      <c r="J136" s="18">
        <f t="shared" si="25"/>
        <v>45666.03</v>
      </c>
      <c r="K136" s="39">
        <f t="shared" si="26"/>
        <v>0.91330233395332094</v>
      </c>
      <c r="L136" s="39">
        <f t="shared" si="27"/>
        <v>-0.91330233395332094</v>
      </c>
      <c r="M136" s="39">
        <f t="shared" si="28"/>
        <v>4.037199256014886E-2</v>
      </c>
    </row>
    <row r="137" spans="1:13" x14ac:dyDescent="0.2">
      <c r="A137" s="17"/>
      <c r="B137" s="50" t="s">
        <v>89</v>
      </c>
      <c r="C137" s="17" t="s">
        <v>90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f t="shared" si="24"/>
        <v>0</v>
      </c>
      <c r="J137" s="18">
        <f t="shared" si="25"/>
        <v>0</v>
      </c>
      <c r="K137" s="39" t="str">
        <f t="shared" si="26"/>
        <v>NA</v>
      </c>
      <c r="L137" s="39" t="str">
        <f t="shared" si="27"/>
        <v>NA</v>
      </c>
      <c r="M137" s="39" t="str">
        <f t="shared" si="28"/>
        <v>NA</v>
      </c>
    </row>
    <row r="138" spans="1:13" x14ac:dyDescent="0.2">
      <c r="A138" s="17"/>
      <c r="B138" s="50" t="s">
        <v>27</v>
      </c>
      <c r="C138" s="17" t="s">
        <v>28</v>
      </c>
      <c r="D138" s="18">
        <v>330602.5</v>
      </c>
      <c r="E138" s="18">
        <v>338456.5</v>
      </c>
      <c r="F138" s="18">
        <v>27544.15</v>
      </c>
      <c r="G138" s="18">
        <v>27544.15</v>
      </c>
      <c r="H138" s="18">
        <v>0</v>
      </c>
      <c r="I138" s="18">
        <f t="shared" si="24"/>
        <v>27544.15</v>
      </c>
      <c r="J138" s="18">
        <f t="shared" si="25"/>
        <v>310912.34999999998</v>
      </c>
      <c r="K138" s="39">
        <f t="shared" si="26"/>
        <v>0.91861834534127718</v>
      </c>
      <c r="L138" s="39">
        <f t="shared" si="27"/>
        <v>-0.91861834534127718</v>
      </c>
      <c r="M138" s="39">
        <f t="shared" si="28"/>
        <v>-2.3420144095326782E-2</v>
      </c>
    </row>
    <row r="139" spans="1:13" x14ac:dyDescent="0.2">
      <c r="A139" s="17"/>
      <c r="B139" s="50" t="s">
        <v>91</v>
      </c>
      <c r="C139" s="17" t="s">
        <v>92</v>
      </c>
      <c r="D139" s="18">
        <v>0</v>
      </c>
      <c r="E139" s="18">
        <v>0</v>
      </c>
      <c r="F139" s="18">
        <v>5879.83</v>
      </c>
      <c r="G139" s="18">
        <v>5879.83</v>
      </c>
      <c r="H139" s="18">
        <v>0</v>
      </c>
      <c r="I139" s="18">
        <f t="shared" si="24"/>
        <v>5879.83</v>
      </c>
      <c r="J139" s="18">
        <f t="shared" si="25"/>
        <v>-5879.83</v>
      </c>
      <c r="K139" s="39" t="str">
        <f t="shared" si="26"/>
        <v>NA</v>
      </c>
      <c r="L139" s="39" t="str">
        <f t="shared" si="27"/>
        <v>NA</v>
      </c>
      <c r="M139" s="39" t="str">
        <f t="shared" si="28"/>
        <v>NA</v>
      </c>
    </row>
    <row r="140" spans="1:13" x14ac:dyDescent="0.2">
      <c r="A140" s="17"/>
      <c r="B140" s="50" t="s">
        <v>29</v>
      </c>
      <c r="C140" s="17" t="s">
        <v>30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f t="shared" si="24"/>
        <v>0</v>
      </c>
      <c r="J140" s="18">
        <f t="shared" si="25"/>
        <v>0</v>
      </c>
      <c r="K140" s="39" t="str">
        <f t="shared" si="26"/>
        <v>NA</v>
      </c>
      <c r="L140" s="39" t="str">
        <f t="shared" si="27"/>
        <v>NA</v>
      </c>
      <c r="M140" s="39" t="str">
        <f t="shared" si="28"/>
        <v>NA</v>
      </c>
    </row>
    <row r="141" spans="1:13" x14ac:dyDescent="0.2">
      <c r="A141" s="17"/>
      <c r="B141" s="50" t="s">
        <v>409</v>
      </c>
      <c r="C141" s="17" t="s">
        <v>410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24"/>
        <v>0</v>
      </c>
      <c r="J141" s="18">
        <f t="shared" si="25"/>
        <v>0</v>
      </c>
      <c r="K141" s="39" t="str">
        <f t="shared" si="26"/>
        <v>NA</v>
      </c>
      <c r="L141" s="39" t="str">
        <f t="shared" si="27"/>
        <v>NA</v>
      </c>
      <c r="M141" s="39" t="str">
        <f t="shared" si="28"/>
        <v>NA</v>
      </c>
    </row>
    <row r="142" spans="1:13" x14ac:dyDescent="0.2">
      <c r="A142" s="17"/>
      <c r="B142" s="50" t="s">
        <v>31</v>
      </c>
      <c r="C142" s="17" t="s">
        <v>32</v>
      </c>
      <c r="D142" s="18">
        <v>68040</v>
      </c>
      <c r="E142" s="18">
        <v>68040</v>
      </c>
      <c r="F142" s="18">
        <v>2835</v>
      </c>
      <c r="G142" s="18">
        <v>2835</v>
      </c>
      <c r="H142" s="18">
        <v>0</v>
      </c>
      <c r="I142" s="18">
        <f t="shared" si="24"/>
        <v>2835</v>
      </c>
      <c r="J142" s="18">
        <f t="shared" si="25"/>
        <v>65205</v>
      </c>
      <c r="K142" s="39">
        <f t="shared" si="26"/>
        <v>0.95833333333333337</v>
      </c>
      <c r="L142" s="39">
        <f t="shared" si="27"/>
        <v>-0.95833333333333337</v>
      </c>
      <c r="M142" s="39">
        <f t="shared" si="28"/>
        <v>-0.5</v>
      </c>
    </row>
    <row r="143" spans="1:13" x14ac:dyDescent="0.2">
      <c r="A143" s="17"/>
      <c r="B143" s="50" t="s">
        <v>33</v>
      </c>
      <c r="C143" s="17" t="s">
        <v>34</v>
      </c>
      <c r="D143" s="18">
        <v>111909.77</v>
      </c>
      <c r="E143" s="18">
        <v>113406.77</v>
      </c>
      <c r="F143" s="18">
        <v>6369.45</v>
      </c>
      <c r="G143" s="18">
        <v>6369.45</v>
      </c>
      <c r="H143" s="18">
        <v>0</v>
      </c>
      <c r="I143" s="18">
        <f t="shared" si="24"/>
        <v>6369.45</v>
      </c>
      <c r="J143" s="18">
        <f t="shared" si="25"/>
        <v>107037.32</v>
      </c>
      <c r="K143" s="39">
        <f t="shared" si="26"/>
        <v>0.94383536362070808</v>
      </c>
      <c r="L143" s="39">
        <f t="shared" si="27"/>
        <v>-0.94383536362070808</v>
      </c>
      <c r="M143" s="39">
        <f t="shared" si="28"/>
        <v>-0.32602436344849611</v>
      </c>
    </row>
    <row r="144" spans="1:13" x14ac:dyDescent="0.2">
      <c r="A144" s="17"/>
      <c r="B144" s="50" t="s">
        <v>39</v>
      </c>
      <c r="C144" s="17" t="s">
        <v>40</v>
      </c>
      <c r="D144" s="18">
        <v>14719.18</v>
      </c>
      <c r="E144" s="18">
        <v>19108.149999999998</v>
      </c>
      <c r="F144" s="18">
        <v>1944.81</v>
      </c>
      <c r="G144" s="18">
        <v>1944.81</v>
      </c>
      <c r="H144" s="18">
        <v>0</v>
      </c>
      <c r="I144" s="18">
        <f t="shared" si="24"/>
        <v>1944.81</v>
      </c>
      <c r="J144" s="18">
        <f t="shared" si="25"/>
        <v>17163.339999999997</v>
      </c>
      <c r="K144" s="39">
        <f t="shared" si="26"/>
        <v>0.89822091620591205</v>
      </c>
      <c r="L144" s="39">
        <f t="shared" si="27"/>
        <v>-0.89822091620591205</v>
      </c>
      <c r="M144" s="39">
        <f t="shared" si="28"/>
        <v>0.22134900552905451</v>
      </c>
    </row>
    <row r="145" spans="1:13" x14ac:dyDescent="0.2">
      <c r="A145" s="17"/>
      <c r="B145" s="50" t="s">
        <v>41</v>
      </c>
      <c r="C145" s="17" t="s">
        <v>42</v>
      </c>
      <c r="D145" s="18">
        <v>27175748.169999998</v>
      </c>
      <c r="E145" s="18">
        <v>1073103.17</v>
      </c>
      <c r="F145" s="18">
        <v>0</v>
      </c>
      <c r="G145" s="18">
        <v>0</v>
      </c>
      <c r="H145" s="18">
        <v>0</v>
      </c>
      <c r="I145" s="18">
        <f t="shared" si="24"/>
        <v>0</v>
      </c>
      <c r="J145" s="18">
        <f t="shared" si="25"/>
        <v>1073103.17</v>
      </c>
      <c r="K145" s="39">
        <f t="shared" si="26"/>
        <v>1</v>
      </c>
      <c r="L145" s="39">
        <f t="shared" si="27"/>
        <v>-1</v>
      </c>
      <c r="M145" s="39">
        <f t="shared" si="28"/>
        <v>-1</v>
      </c>
    </row>
    <row r="146" spans="1:13" x14ac:dyDescent="0.2">
      <c r="A146" s="17"/>
      <c r="B146" s="50" t="s">
        <v>200</v>
      </c>
      <c r="C146" s="17" t="s">
        <v>201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f t="shared" si="24"/>
        <v>0</v>
      </c>
      <c r="J146" s="18">
        <f t="shared" si="25"/>
        <v>0</v>
      </c>
      <c r="K146" s="39" t="str">
        <f t="shared" si="26"/>
        <v>NA</v>
      </c>
      <c r="L146" s="39" t="str">
        <f t="shared" si="27"/>
        <v>NA</v>
      </c>
      <c r="M146" s="39" t="str">
        <f t="shared" si="28"/>
        <v>NA</v>
      </c>
    </row>
    <row r="147" spans="1:13" x14ac:dyDescent="0.2">
      <c r="A147" s="17"/>
      <c r="B147" s="50" t="s">
        <v>273</v>
      </c>
      <c r="C147" s="17" t="s">
        <v>274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24"/>
        <v>0</v>
      </c>
      <c r="J147" s="18">
        <f t="shared" si="25"/>
        <v>0</v>
      </c>
      <c r="K147" s="39" t="str">
        <f t="shared" si="26"/>
        <v>NA</v>
      </c>
      <c r="L147" s="39" t="str">
        <f t="shared" si="27"/>
        <v>NA</v>
      </c>
      <c r="M147" s="39" t="str">
        <f t="shared" si="28"/>
        <v>NA</v>
      </c>
    </row>
    <row r="148" spans="1:13" x14ac:dyDescent="0.2">
      <c r="A148" s="17"/>
      <c r="B148" s="50" t="s">
        <v>180</v>
      </c>
      <c r="C148" s="17" t="s">
        <v>181</v>
      </c>
      <c r="D148" s="18">
        <v>60000</v>
      </c>
      <c r="E148" s="18">
        <v>60000</v>
      </c>
      <c r="F148" s="18">
        <v>0</v>
      </c>
      <c r="G148" s="18">
        <v>0</v>
      </c>
      <c r="H148" s="18">
        <v>0</v>
      </c>
      <c r="I148" s="18">
        <f t="shared" si="24"/>
        <v>0</v>
      </c>
      <c r="J148" s="18">
        <f t="shared" si="25"/>
        <v>60000</v>
      </c>
      <c r="K148" s="39">
        <f t="shared" si="26"/>
        <v>1</v>
      </c>
      <c r="L148" s="39">
        <f t="shared" si="27"/>
        <v>-1</v>
      </c>
      <c r="M148" s="39">
        <f t="shared" si="28"/>
        <v>-1</v>
      </c>
    </row>
    <row r="149" spans="1:13" x14ac:dyDescent="0.2">
      <c r="A149" s="17"/>
      <c r="B149" s="50" t="s">
        <v>43</v>
      </c>
      <c r="C149" s="17" t="s">
        <v>44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f t="shared" si="24"/>
        <v>0</v>
      </c>
      <c r="J149" s="18">
        <f t="shared" si="25"/>
        <v>0</v>
      </c>
      <c r="K149" s="39" t="str">
        <f t="shared" si="26"/>
        <v>NA</v>
      </c>
      <c r="L149" s="39" t="str">
        <f t="shared" si="27"/>
        <v>NA</v>
      </c>
      <c r="M149" s="39" t="str">
        <f t="shared" si="28"/>
        <v>NA</v>
      </c>
    </row>
    <row r="150" spans="1:13" x14ac:dyDescent="0.2">
      <c r="A150" s="17"/>
      <c r="B150" s="50" t="s">
        <v>93</v>
      </c>
      <c r="C150" s="17" t="s">
        <v>94</v>
      </c>
      <c r="D150" s="18">
        <v>2000</v>
      </c>
      <c r="E150" s="18">
        <v>2000</v>
      </c>
      <c r="F150" s="18">
        <v>0</v>
      </c>
      <c r="G150" s="18">
        <v>0</v>
      </c>
      <c r="H150" s="18">
        <v>0</v>
      </c>
      <c r="I150" s="18">
        <f t="shared" si="24"/>
        <v>0</v>
      </c>
      <c r="J150" s="18">
        <f t="shared" si="25"/>
        <v>2000</v>
      </c>
      <c r="K150" s="39">
        <f t="shared" si="26"/>
        <v>1</v>
      </c>
      <c r="L150" s="39">
        <f t="shared" si="27"/>
        <v>-1</v>
      </c>
      <c r="M150" s="39">
        <f t="shared" si="28"/>
        <v>-1</v>
      </c>
    </row>
    <row r="151" spans="1:13" x14ac:dyDescent="0.2">
      <c r="A151" s="17"/>
      <c r="B151" s="50" t="s">
        <v>45</v>
      </c>
      <c r="C151" s="17" t="s">
        <v>46</v>
      </c>
      <c r="D151" s="18">
        <v>2500</v>
      </c>
      <c r="E151" s="18">
        <v>2500</v>
      </c>
      <c r="F151" s="18">
        <v>0</v>
      </c>
      <c r="G151" s="18">
        <v>0</v>
      </c>
      <c r="H151" s="18">
        <v>0</v>
      </c>
      <c r="I151" s="18">
        <f t="shared" si="24"/>
        <v>0</v>
      </c>
      <c r="J151" s="18">
        <f t="shared" si="25"/>
        <v>2500</v>
      </c>
      <c r="K151" s="39">
        <f t="shared" si="26"/>
        <v>1</v>
      </c>
      <c r="L151" s="39">
        <f t="shared" si="27"/>
        <v>-1</v>
      </c>
      <c r="M151" s="39">
        <f t="shared" si="28"/>
        <v>-1</v>
      </c>
    </row>
    <row r="152" spans="1:13" x14ac:dyDescent="0.2">
      <c r="A152" s="17"/>
      <c r="B152" s="50" t="s">
        <v>47</v>
      </c>
      <c r="C152" s="17" t="s">
        <v>48</v>
      </c>
      <c r="D152" s="18">
        <v>49096.800000000003</v>
      </c>
      <c r="E152" s="18">
        <v>49096.800000000003</v>
      </c>
      <c r="F152" s="18">
        <v>0</v>
      </c>
      <c r="G152" s="18">
        <v>0</v>
      </c>
      <c r="H152" s="18">
        <v>0</v>
      </c>
      <c r="I152" s="18">
        <f t="shared" si="24"/>
        <v>0</v>
      </c>
      <c r="J152" s="18">
        <f t="shared" si="25"/>
        <v>49096.800000000003</v>
      </c>
      <c r="K152" s="39">
        <f t="shared" si="26"/>
        <v>1</v>
      </c>
      <c r="L152" s="39">
        <f t="shared" si="27"/>
        <v>-1</v>
      </c>
      <c r="M152" s="39">
        <f t="shared" si="28"/>
        <v>-1</v>
      </c>
    </row>
    <row r="153" spans="1:13" x14ac:dyDescent="0.2">
      <c r="A153" s="17"/>
      <c r="B153" s="50" t="s">
        <v>49</v>
      </c>
      <c r="C153" s="17" t="s">
        <v>50</v>
      </c>
      <c r="D153" s="18">
        <v>36779</v>
      </c>
      <c r="E153" s="18">
        <v>36779</v>
      </c>
      <c r="F153" s="18">
        <v>423.71</v>
      </c>
      <c r="G153" s="18">
        <v>423.71</v>
      </c>
      <c r="H153" s="18">
        <v>0</v>
      </c>
      <c r="I153" s="18">
        <f t="shared" si="24"/>
        <v>423.71</v>
      </c>
      <c r="J153" s="18">
        <f t="shared" si="25"/>
        <v>36355.29</v>
      </c>
      <c r="K153" s="39">
        <f t="shared" si="26"/>
        <v>0.9884795671442943</v>
      </c>
      <c r="L153" s="39">
        <f t="shared" si="27"/>
        <v>-0.9884795671442943</v>
      </c>
      <c r="M153" s="39">
        <f t="shared" si="28"/>
        <v>-0.86175480573153151</v>
      </c>
    </row>
    <row r="154" spans="1:13" x14ac:dyDescent="0.2">
      <c r="A154" s="17"/>
      <c r="B154" s="50" t="s">
        <v>51</v>
      </c>
      <c r="C154" s="17" t="s">
        <v>52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24"/>
        <v>0</v>
      </c>
      <c r="J154" s="18">
        <f t="shared" si="25"/>
        <v>0</v>
      </c>
      <c r="K154" s="39" t="str">
        <f t="shared" si="26"/>
        <v>NA</v>
      </c>
      <c r="L154" s="39" t="str">
        <f t="shared" si="27"/>
        <v>NA</v>
      </c>
      <c r="M154" s="39" t="str">
        <f t="shared" si="28"/>
        <v>NA</v>
      </c>
    </row>
    <row r="155" spans="1:13" x14ac:dyDescent="0.2">
      <c r="A155" s="17"/>
      <c r="B155" s="50" t="s">
        <v>53</v>
      </c>
      <c r="C155" s="17" t="s">
        <v>54</v>
      </c>
      <c r="D155" s="18">
        <v>208400</v>
      </c>
      <c r="E155" s="18">
        <v>286980</v>
      </c>
      <c r="F155" s="18">
        <v>19544.7</v>
      </c>
      <c r="G155" s="18">
        <v>19544.7</v>
      </c>
      <c r="H155" s="18">
        <v>25794.77</v>
      </c>
      <c r="I155" s="18">
        <f t="shared" si="24"/>
        <v>45339.47</v>
      </c>
      <c r="J155" s="18">
        <f t="shared" si="25"/>
        <v>241640.53</v>
      </c>
      <c r="K155" s="39">
        <f t="shared" si="26"/>
        <v>0.84201174297860482</v>
      </c>
      <c r="L155" s="39">
        <f t="shared" si="27"/>
        <v>-0.93189525402467066</v>
      </c>
      <c r="M155" s="39">
        <f t="shared" si="28"/>
        <v>-0.18274304829604848</v>
      </c>
    </row>
    <row r="156" spans="1:13" x14ac:dyDescent="0.2">
      <c r="A156" s="17"/>
      <c r="B156" s="50" t="s">
        <v>55</v>
      </c>
      <c r="C156" s="17" t="s">
        <v>56</v>
      </c>
      <c r="D156" s="18">
        <v>14150</v>
      </c>
      <c r="E156" s="18">
        <v>420</v>
      </c>
      <c r="F156" s="18">
        <v>0</v>
      </c>
      <c r="G156" s="18">
        <v>0</v>
      </c>
      <c r="H156" s="18">
        <v>0</v>
      </c>
      <c r="I156" s="18">
        <f t="shared" si="24"/>
        <v>0</v>
      </c>
      <c r="J156" s="18">
        <f t="shared" si="25"/>
        <v>420</v>
      </c>
      <c r="K156" s="39">
        <f t="shared" si="26"/>
        <v>1</v>
      </c>
      <c r="L156" s="39">
        <f t="shared" si="27"/>
        <v>-1</v>
      </c>
      <c r="M156" s="39">
        <f t="shared" si="28"/>
        <v>-1</v>
      </c>
    </row>
    <row r="157" spans="1:13" x14ac:dyDescent="0.2">
      <c r="A157" s="17"/>
      <c r="B157" s="50" t="s">
        <v>57</v>
      </c>
      <c r="C157" s="17" t="s">
        <v>58</v>
      </c>
      <c r="D157" s="18">
        <v>309583</v>
      </c>
      <c r="E157" s="18">
        <v>281583</v>
      </c>
      <c r="F157" s="18">
        <v>0</v>
      </c>
      <c r="G157" s="18">
        <v>0</v>
      </c>
      <c r="H157" s="18">
        <v>0</v>
      </c>
      <c r="I157" s="18">
        <f t="shared" si="24"/>
        <v>0</v>
      </c>
      <c r="J157" s="18">
        <f t="shared" si="25"/>
        <v>281583</v>
      </c>
      <c r="K157" s="39">
        <f t="shared" si="26"/>
        <v>1</v>
      </c>
      <c r="L157" s="39">
        <f t="shared" si="27"/>
        <v>-1</v>
      </c>
      <c r="M157" s="39">
        <f t="shared" si="28"/>
        <v>-1</v>
      </c>
    </row>
    <row r="158" spans="1:13" x14ac:dyDescent="0.2">
      <c r="A158" s="17"/>
      <c r="B158" s="50" t="s">
        <v>59</v>
      </c>
      <c r="C158" s="17" t="s">
        <v>60</v>
      </c>
      <c r="D158" s="18">
        <v>8000</v>
      </c>
      <c r="E158" s="18">
        <v>8000</v>
      </c>
      <c r="F158" s="18">
        <v>0</v>
      </c>
      <c r="G158" s="18">
        <v>0</v>
      </c>
      <c r="H158" s="18">
        <v>23225.75</v>
      </c>
      <c r="I158" s="18">
        <f t="shared" si="24"/>
        <v>23225.75</v>
      </c>
      <c r="J158" s="18">
        <f t="shared" si="25"/>
        <v>-15225.75</v>
      </c>
      <c r="K158" s="39">
        <f t="shared" si="26"/>
        <v>-1.90321875</v>
      </c>
      <c r="L158" s="39">
        <f t="shared" si="27"/>
        <v>-1</v>
      </c>
      <c r="M158" s="39">
        <f t="shared" si="28"/>
        <v>-1</v>
      </c>
    </row>
    <row r="159" spans="1:13" x14ac:dyDescent="0.2">
      <c r="A159" s="17"/>
      <c r="B159" s="50" t="s">
        <v>61</v>
      </c>
      <c r="C159" s="17" t="s">
        <v>62</v>
      </c>
      <c r="D159" s="18">
        <v>29500</v>
      </c>
      <c r="E159" s="18">
        <v>31700</v>
      </c>
      <c r="F159" s="18">
        <v>0</v>
      </c>
      <c r="G159" s="18">
        <v>0</v>
      </c>
      <c r="H159" s="18">
        <v>1678</v>
      </c>
      <c r="I159" s="18">
        <f t="shared" si="24"/>
        <v>1678</v>
      </c>
      <c r="J159" s="18">
        <f t="shared" si="25"/>
        <v>30022</v>
      </c>
      <c r="K159" s="39">
        <f t="shared" si="26"/>
        <v>0.94706624605678236</v>
      </c>
      <c r="L159" s="39">
        <f t="shared" si="27"/>
        <v>-1</v>
      </c>
      <c r="M159" s="39">
        <f t="shared" si="28"/>
        <v>-1</v>
      </c>
    </row>
    <row r="160" spans="1:13" x14ac:dyDescent="0.2">
      <c r="A160" s="17"/>
      <c r="B160" s="50" t="s">
        <v>63</v>
      </c>
      <c r="C160" s="17" t="s">
        <v>64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24"/>
        <v>0</v>
      </c>
      <c r="J160" s="18">
        <f t="shared" si="25"/>
        <v>0</v>
      </c>
      <c r="K160" s="39" t="str">
        <f t="shared" si="26"/>
        <v>NA</v>
      </c>
      <c r="L160" s="39" t="str">
        <f t="shared" si="27"/>
        <v>NA</v>
      </c>
      <c r="M160" s="39" t="str">
        <f t="shared" si="28"/>
        <v>NA</v>
      </c>
    </row>
    <row r="161" spans="1:13" x14ac:dyDescent="0.2">
      <c r="A161" s="17"/>
      <c r="B161" s="50" t="s">
        <v>65</v>
      </c>
      <c r="C161" s="17" t="s">
        <v>66</v>
      </c>
      <c r="D161" s="18">
        <v>3017</v>
      </c>
      <c r="E161" s="18">
        <v>3017</v>
      </c>
      <c r="F161" s="18">
        <v>0</v>
      </c>
      <c r="G161" s="18">
        <v>0</v>
      </c>
      <c r="H161" s="18">
        <v>0</v>
      </c>
      <c r="I161" s="18">
        <f t="shared" si="24"/>
        <v>0</v>
      </c>
      <c r="J161" s="18">
        <f t="shared" si="25"/>
        <v>3017</v>
      </c>
      <c r="K161" s="39">
        <f t="shared" si="26"/>
        <v>1</v>
      </c>
      <c r="L161" s="39">
        <f t="shared" si="27"/>
        <v>-1</v>
      </c>
      <c r="M161" s="39">
        <f t="shared" si="28"/>
        <v>-1</v>
      </c>
    </row>
    <row r="162" spans="1:13" x14ac:dyDescent="0.2">
      <c r="A162" s="17"/>
      <c r="B162" s="50" t="s">
        <v>67</v>
      </c>
      <c r="C162" s="17" t="s">
        <v>68</v>
      </c>
      <c r="D162" s="18">
        <v>1000</v>
      </c>
      <c r="E162" s="18">
        <v>1000</v>
      </c>
      <c r="F162" s="18">
        <v>0</v>
      </c>
      <c r="G162" s="18">
        <v>0</v>
      </c>
      <c r="H162" s="18">
        <v>0</v>
      </c>
      <c r="I162" s="18">
        <f t="shared" si="24"/>
        <v>0</v>
      </c>
      <c r="J162" s="18">
        <f t="shared" si="25"/>
        <v>1000</v>
      </c>
      <c r="K162" s="39">
        <f t="shared" si="26"/>
        <v>1</v>
      </c>
      <c r="L162" s="39">
        <f t="shared" si="27"/>
        <v>-1</v>
      </c>
      <c r="M162" s="39">
        <f t="shared" si="28"/>
        <v>-1</v>
      </c>
    </row>
    <row r="163" spans="1:13" x14ac:dyDescent="0.2">
      <c r="A163" s="17"/>
      <c r="B163" s="50" t="s">
        <v>71</v>
      </c>
      <c r="C163" s="17" t="s">
        <v>72</v>
      </c>
      <c r="D163" s="18">
        <v>34700</v>
      </c>
      <c r="E163" s="18">
        <v>34700</v>
      </c>
      <c r="F163" s="18">
        <v>0</v>
      </c>
      <c r="G163" s="18">
        <v>0</v>
      </c>
      <c r="H163" s="18">
        <v>0</v>
      </c>
      <c r="I163" s="18">
        <f t="shared" si="24"/>
        <v>0</v>
      </c>
      <c r="J163" s="18">
        <f t="shared" si="25"/>
        <v>34700</v>
      </c>
      <c r="K163" s="39">
        <f t="shared" si="26"/>
        <v>1</v>
      </c>
      <c r="L163" s="39">
        <f t="shared" si="27"/>
        <v>-1</v>
      </c>
      <c r="M163" s="39">
        <f t="shared" si="28"/>
        <v>-1</v>
      </c>
    </row>
    <row r="164" spans="1:13" x14ac:dyDescent="0.2">
      <c r="A164" s="48" t="s">
        <v>99</v>
      </c>
      <c r="B164" s="51"/>
      <c r="C164" s="48"/>
      <c r="D164" s="23">
        <v>28694030.419999998</v>
      </c>
      <c r="E164" s="23">
        <v>2644715.7000000002</v>
      </c>
      <c r="F164" s="23">
        <v>68876.62</v>
      </c>
      <c r="G164" s="23">
        <v>68876.62</v>
      </c>
      <c r="H164" s="23">
        <v>50698.520000000004</v>
      </c>
      <c r="I164" s="23">
        <f t="shared" si="24"/>
        <v>119575.14</v>
      </c>
      <c r="J164" s="23">
        <f t="shared" si="25"/>
        <v>2525140.56</v>
      </c>
      <c r="K164" s="43">
        <f t="shared" si="26"/>
        <v>0.95478714782084129</v>
      </c>
      <c r="L164" s="43">
        <f t="shared" si="27"/>
        <v>-0.9739568907160796</v>
      </c>
      <c r="M164" s="43">
        <f t="shared" si="28"/>
        <v>-0.68748268859295536</v>
      </c>
    </row>
    <row r="165" spans="1:13" x14ac:dyDescent="0.2">
      <c r="A165" s="17" t="s">
        <v>100</v>
      </c>
      <c r="B165" s="50" t="s">
        <v>14</v>
      </c>
      <c r="C165" s="17" t="s">
        <v>15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f t="shared" si="24"/>
        <v>0</v>
      </c>
      <c r="J165" s="18">
        <f t="shared" si="25"/>
        <v>0</v>
      </c>
      <c r="K165" s="39" t="str">
        <f t="shared" si="26"/>
        <v>NA</v>
      </c>
      <c r="L165" s="39" t="str">
        <f t="shared" si="27"/>
        <v>NA</v>
      </c>
      <c r="M165" s="39" t="str">
        <f t="shared" si="28"/>
        <v>NA</v>
      </c>
    </row>
    <row r="166" spans="1:13" x14ac:dyDescent="0.2">
      <c r="A166" s="17"/>
      <c r="B166" s="50" t="s">
        <v>16</v>
      </c>
      <c r="C166" s="17" t="s">
        <v>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f t="shared" si="24"/>
        <v>0</v>
      </c>
      <c r="J166" s="18">
        <f t="shared" si="25"/>
        <v>0</v>
      </c>
      <c r="K166" s="39" t="str">
        <f t="shared" si="26"/>
        <v>NA</v>
      </c>
      <c r="L166" s="39" t="str">
        <f t="shared" si="27"/>
        <v>NA</v>
      </c>
      <c r="M166" s="39" t="str">
        <f t="shared" si="28"/>
        <v>NA</v>
      </c>
    </row>
    <row r="167" spans="1:13" x14ac:dyDescent="0.2">
      <c r="A167" s="17"/>
      <c r="B167" s="50" t="s">
        <v>97</v>
      </c>
      <c r="C167" s="17" t="s">
        <v>98</v>
      </c>
      <c r="D167" s="18">
        <v>54226</v>
      </c>
      <c r="E167" s="18">
        <v>3560871</v>
      </c>
      <c r="F167" s="18">
        <v>442939.49</v>
      </c>
      <c r="G167" s="18">
        <v>442939.49</v>
      </c>
      <c r="H167" s="18">
        <v>0</v>
      </c>
      <c r="I167" s="18">
        <f t="shared" si="24"/>
        <v>442939.49</v>
      </c>
      <c r="J167" s="18">
        <f t="shared" si="25"/>
        <v>3117931.51</v>
      </c>
      <c r="K167" s="39">
        <f t="shared" si="26"/>
        <v>0.87560922875330216</v>
      </c>
      <c r="L167" s="39">
        <f t="shared" si="27"/>
        <v>-0.87560922875330216</v>
      </c>
      <c r="M167" s="39">
        <f t="shared" si="28"/>
        <v>0.49268925496037341</v>
      </c>
    </row>
    <row r="168" spans="1:13" x14ac:dyDescent="0.2">
      <c r="A168" s="17"/>
      <c r="B168" s="50" t="s">
        <v>87</v>
      </c>
      <c r="C168" s="17" t="s">
        <v>88</v>
      </c>
      <c r="D168" s="18">
        <v>235050.44</v>
      </c>
      <c r="E168" s="18">
        <v>235050.44</v>
      </c>
      <c r="F168" s="18">
        <v>20080.04</v>
      </c>
      <c r="G168" s="18">
        <v>20080.04</v>
      </c>
      <c r="H168" s="18">
        <v>0</v>
      </c>
      <c r="I168" s="18">
        <f t="shared" si="24"/>
        <v>20080.04</v>
      </c>
      <c r="J168" s="18">
        <f t="shared" si="25"/>
        <v>214970.4</v>
      </c>
      <c r="K168" s="39">
        <f t="shared" si="26"/>
        <v>0.91457135753500396</v>
      </c>
      <c r="L168" s="39">
        <f t="shared" si="27"/>
        <v>-0.91457135753500396</v>
      </c>
      <c r="M168" s="39">
        <f t="shared" si="28"/>
        <v>2.5143709579952319E-2</v>
      </c>
    </row>
    <row r="169" spans="1:13" x14ac:dyDescent="0.2">
      <c r="A169" s="17"/>
      <c r="B169" s="50" t="s">
        <v>91</v>
      </c>
      <c r="C169" s="17" t="s">
        <v>92</v>
      </c>
      <c r="D169" s="18">
        <v>2477064</v>
      </c>
      <c r="E169" s="18">
        <v>2477064</v>
      </c>
      <c r="F169" s="18">
        <v>274418.65999999997</v>
      </c>
      <c r="G169" s="18">
        <v>274418.65999999997</v>
      </c>
      <c r="H169" s="18">
        <v>0</v>
      </c>
      <c r="I169" s="18">
        <f t="shared" si="24"/>
        <v>274418.65999999997</v>
      </c>
      <c r="J169" s="18">
        <f t="shared" si="25"/>
        <v>2202645.34</v>
      </c>
      <c r="K169" s="39">
        <f t="shared" si="26"/>
        <v>0.88921616074514021</v>
      </c>
      <c r="L169" s="39">
        <f t="shared" si="27"/>
        <v>-0.88921616074514021</v>
      </c>
      <c r="M169" s="39">
        <f t="shared" si="28"/>
        <v>0.32940607105831732</v>
      </c>
    </row>
    <row r="170" spans="1:13" x14ac:dyDescent="0.2">
      <c r="A170" s="17"/>
      <c r="B170" s="50" t="s">
        <v>29</v>
      </c>
      <c r="C170" s="17" t="s">
        <v>30</v>
      </c>
      <c r="D170" s="18">
        <v>11394196.76</v>
      </c>
      <c r="E170" s="18">
        <v>13284196.76</v>
      </c>
      <c r="F170" s="18">
        <v>0</v>
      </c>
      <c r="G170" s="18">
        <v>0</v>
      </c>
      <c r="H170" s="18">
        <v>0</v>
      </c>
      <c r="I170" s="18">
        <f t="shared" ref="I170:I424" si="29">SUM(G170:H170)</f>
        <v>0</v>
      </c>
      <c r="J170" s="18">
        <f t="shared" ref="J170:J424" si="30">E170-I170</f>
        <v>13284196.76</v>
      </c>
      <c r="K170" s="39">
        <f t="shared" ref="K170:K424" si="31">IF(E170=0,"NA",J170/E170)</f>
        <v>1</v>
      </c>
      <c r="L170" s="39">
        <f t="shared" ref="L170:L424" si="32">IF(E170=0,"NA",(  ( F170 - (E170/$L$6)) / (E170/$L$6)))</f>
        <v>-1</v>
      </c>
      <c r="M170" s="39">
        <f t="shared" ref="M170:M424" si="33">IF(E170=0,"NA",(  ( G170 - ($M$6*(E170/12))) / ($M$6*(E170/12))))</f>
        <v>-1</v>
      </c>
    </row>
    <row r="171" spans="1:13" x14ac:dyDescent="0.2">
      <c r="A171" s="17"/>
      <c r="B171" s="50" t="s">
        <v>409</v>
      </c>
      <c r="C171" s="17" t="s">
        <v>410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f t="shared" si="29"/>
        <v>0</v>
      </c>
      <c r="J171" s="18">
        <f t="shared" si="30"/>
        <v>0</v>
      </c>
      <c r="K171" s="39" t="str">
        <f t="shared" si="31"/>
        <v>NA</v>
      </c>
      <c r="L171" s="39" t="str">
        <f t="shared" si="32"/>
        <v>NA</v>
      </c>
      <c r="M171" s="39" t="str">
        <f t="shared" si="33"/>
        <v>NA</v>
      </c>
    </row>
    <row r="172" spans="1:13" x14ac:dyDescent="0.2">
      <c r="A172" s="17"/>
      <c r="B172" s="50" t="s">
        <v>31</v>
      </c>
      <c r="C172" s="17" t="s">
        <v>32</v>
      </c>
      <c r="D172" s="18">
        <v>1576260</v>
      </c>
      <c r="E172" s="18">
        <v>1576260</v>
      </c>
      <c r="F172" s="18">
        <v>30240</v>
      </c>
      <c r="G172" s="18">
        <v>30240</v>
      </c>
      <c r="H172" s="18">
        <v>0</v>
      </c>
      <c r="I172" s="18">
        <f t="shared" si="29"/>
        <v>30240</v>
      </c>
      <c r="J172" s="18">
        <f t="shared" si="30"/>
        <v>1546020</v>
      </c>
      <c r="K172" s="39">
        <f t="shared" si="31"/>
        <v>0.98081534772182255</v>
      </c>
      <c r="L172" s="39">
        <f t="shared" si="32"/>
        <v>-0.98081534772182255</v>
      </c>
      <c r="M172" s="39">
        <f t="shared" si="33"/>
        <v>-0.76978417266187049</v>
      </c>
    </row>
    <row r="173" spans="1:13" x14ac:dyDescent="0.2">
      <c r="A173" s="17"/>
      <c r="B173" s="50" t="s">
        <v>33</v>
      </c>
      <c r="C173" s="17" t="s">
        <v>34</v>
      </c>
      <c r="D173" s="18">
        <v>2420051.1999999997</v>
      </c>
      <c r="E173" s="18">
        <v>2420051.1999999997</v>
      </c>
      <c r="F173" s="18">
        <v>112433.47</v>
      </c>
      <c r="G173" s="18">
        <v>112433.47</v>
      </c>
      <c r="H173" s="18">
        <v>0</v>
      </c>
      <c r="I173" s="18">
        <f t="shared" si="29"/>
        <v>112433.47</v>
      </c>
      <c r="J173" s="18">
        <f t="shared" si="30"/>
        <v>2307617.7299999995</v>
      </c>
      <c r="K173" s="39">
        <f t="shared" si="31"/>
        <v>0.9535408713666883</v>
      </c>
      <c r="L173" s="39">
        <f t="shared" si="32"/>
        <v>-0.9535408713666883</v>
      </c>
      <c r="M173" s="39">
        <f t="shared" si="33"/>
        <v>-0.44249045640026125</v>
      </c>
    </row>
    <row r="174" spans="1:13" x14ac:dyDescent="0.2">
      <c r="A174" s="17"/>
      <c r="B174" s="50" t="s">
        <v>39</v>
      </c>
      <c r="C174" s="17" t="s">
        <v>40</v>
      </c>
      <c r="D174" s="18">
        <v>375254.35000000003</v>
      </c>
      <c r="E174" s="18">
        <v>510247.50000000006</v>
      </c>
      <c r="F174" s="18">
        <v>22439.339999999997</v>
      </c>
      <c r="G174" s="18">
        <v>22439.339999999997</v>
      </c>
      <c r="H174" s="18">
        <v>0</v>
      </c>
      <c r="I174" s="18">
        <f t="shared" si="29"/>
        <v>22439.339999999997</v>
      </c>
      <c r="J174" s="18">
        <f t="shared" si="30"/>
        <v>487808.16000000003</v>
      </c>
      <c r="K174" s="39">
        <f t="shared" si="31"/>
        <v>0.95602263607367011</v>
      </c>
      <c r="L174" s="39">
        <f t="shared" si="32"/>
        <v>-0.95602263607367011</v>
      </c>
      <c r="M174" s="39">
        <f t="shared" si="33"/>
        <v>-0.47227163288404173</v>
      </c>
    </row>
    <row r="175" spans="1:13" x14ac:dyDescent="0.2">
      <c r="A175" s="17"/>
      <c r="B175" s="50" t="s">
        <v>41</v>
      </c>
      <c r="C175" s="17" t="s">
        <v>42</v>
      </c>
      <c r="D175" s="18">
        <v>27412633.43</v>
      </c>
      <c r="E175" s="18">
        <v>4064951.4299999997</v>
      </c>
      <c r="F175" s="18">
        <v>18416.71</v>
      </c>
      <c r="G175" s="18">
        <v>18416.71</v>
      </c>
      <c r="H175" s="18">
        <v>415460</v>
      </c>
      <c r="I175" s="18">
        <f t="shared" si="29"/>
        <v>433876.71</v>
      </c>
      <c r="J175" s="18">
        <f t="shared" si="30"/>
        <v>3631074.7199999997</v>
      </c>
      <c r="K175" s="39">
        <f t="shared" si="31"/>
        <v>0.89326398667449758</v>
      </c>
      <c r="L175" s="39">
        <f t="shared" si="32"/>
        <v>-0.99546938990117284</v>
      </c>
      <c r="M175" s="39">
        <f t="shared" si="33"/>
        <v>-0.94563267881407376</v>
      </c>
    </row>
    <row r="176" spans="1:13" x14ac:dyDescent="0.2">
      <c r="A176" s="17"/>
      <c r="B176" s="50" t="s">
        <v>180</v>
      </c>
      <c r="C176" s="17" t="s">
        <v>181</v>
      </c>
      <c r="D176" s="18">
        <v>0</v>
      </c>
      <c r="E176" s="18">
        <v>10000</v>
      </c>
      <c r="F176" s="18">
        <v>0</v>
      </c>
      <c r="G176" s="18">
        <v>0</v>
      </c>
      <c r="H176" s="18">
        <v>0</v>
      </c>
      <c r="I176" s="18">
        <f t="shared" si="29"/>
        <v>0</v>
      </c>
      <c r="J176" s="18">
        <f t="shared" si="30"/>
        <v>10000</v>
      </c>
      <c r="K176" s="39">
        <f t="shared" si="31"/>
        <v>1</v>
      </c>
      <c r="L176" s="39">
        <f t="shared" si="32"/>
        <v>-1</v>
      </c>
      <c r="M176" s="39">
        <f t="shared" si="33"/>
        <v>-1</v>
      </c>
    </row>
    <row r="177" spans="1:13" x14ac:dyDescent="0.2">
      <c r="A177" s="17"/>
      <c r="B177" s="50" t="s">
        <v>499</v>
      </c>
      <c r="C177" s="17" t="s">
        <v>500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f t="shared" si="29"/>
        <v>0</v>
      </c>
      <c r="J177" s="18">
        <f t="shared" si="30"/>
        <v>0</v>
      </c>
      <c r="K177" s="39" t="str">
        <f t="shared" si="31"/>
        <v>NA</v>
      </c>
      <c r="L177" s="39" t="str">
        <f t="shared" si="32"/>
        <v>NA</v>
      </c>
      <c r="M177" s="39" t="str">
        <f t="shared" si="33"/>
        <v>NA</v>
      </c>
    </row>
    <row r="178" spans="1:13" x14ac:dyDescent="0.2">
      <c r="A178" s="17"/>
      <c r="B178" s="50" t="s">
        <v>501</v>
      </c>
      <c r="C178" s="17" t="s">
        <v>502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29"/>
        <v>0</v>
      </c>
      <c r="J178" s="18">
        <f t="shared" si="30"/>
        <v>0</v>
      </c>
      <c r="K178" s="39" t="str">
        <f t="shared" si="31"/>
        <v>NA</v>
      </c>
      <c r="L178" s="39" t="str">
        <f t="shared" si="32"/>
        <v>NA</v>
      </c>
      <c r="M178" s="39" t="str">
        <f t="shared" si="33"/>
        <v>NA</v>
      </c>
    </row>
    <row r="179" spans="1:13" x14ac:dyDescent="0.2">
      <c r="A179" s="17"/>
      <c r="B179" s="50" t="s">
        <v>47</v>
      </c>
      <c r="C179" s="17" t="s">
        <v>48</v>
      </c>
      <c r="D179" s="18">
        <v>51649</v>
      </c>
      <c r="E179" s="18">
        <v>793329</v>
      </c>
      <c r="F179" s="18">
        <v>0</v>
      </c>
      <c r="G179" s="18">
        <v>0</v>
      </c>
      <c r="H179" s="18">
        <v>686680</v>
      </c>
      <c r="I179" s="18">
        <f t="shared" si="29"/>
        <v>686680</v>
      </c>
      <c r="J179" s="18">
        <f t="shared" si="30"/>
        <v>106649</v>
      </c>
      <c r="K179" s="39">
        <f t="shared" si="31"/>
        <v>0.1344322468988276</v>
      </c>
      <c r="L179" s="39">
        <f t="shared" si="32"/>
        <v>-1</v>
      </c>
      <c r="M179" s="39">
        <f t="shared" si="33"/>
        <v>-1</v>
      </c>
    </row>
    <row r="180" spans="1:13" x14ac:dyDescent="0.2">
      <c r="A180" s="17"/>
      <c r="B180" s="50" t="s">
        <v>49</v>
      </c>
      <c r="C180" s="17" t="s">
        <v>50</v>
      </c>
      <c r="D180" s="18">
        <v>118573</v>
      </c>
      <c r="E180" s="18">
        <v>147073</v>
      </c>
      <c r="F180" s="18">
        <v>26983.069999999996</v>
      </c>
      <c r="G180" s="18">
        <v>26983.069999999996</v>
      </c>
      <c r="H180" s="18">
        <v>0</v>
      </c>
      <c r="I180" s="18">
        <f t="shared" si="29"/>
        <v>26983.069999999996</v>
      </c>
      <c r="J180" s="18">
        <f t="shared" si="30"/>
        <v>120089.93000000001</v>
      </c>
      <c r="K180" s="39">
        <f t="shared" si="31"/>
        <v>0.81653281023709323</v>
      </c>
      <c r="L180" s="39">
        <f t="shared" si="32"/>
        <v>-0.81653281023709323</v>
      </c>
      <c r="M180" s="39">
        <f t="shared" si="33"/>
        <v>1.2016062771548819</v>
      </c>
    </row>
    <row r="181" spans="1:13" x14ac:dyDescent="0.2">
      <c r="A181" s="17"/>
      <c r="B181" s="50" t="s">
        <v>51</v>
      </c>
      <c r="C181" s="17" t="s">
        <v>52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f t="shared" si="29"/>
        <v>0</v>
      </c>
      <c r="J181" s="18">
        <f t="shared" si="30"/>
        <v>0</v>
      </c>
      <c r="K181" s="39" t="str">
        <f t="shared" si="31"/>
        <v>NA</v>
      </c>
      <c r="L181" s="39" t="str">
        <f t="shared" si="32"/>
        <v>NA</v>
      </c>
      <c r="M181" s="39" t="str">
        <f t="shared" si="33"/>
        <v>NA</v>
      </c>
    </row>
    <row r="182" spans="1:13" x14ac:dyDescent="0.2">
      <c r="A182" s="17"/>
      <c r="B182" s="50" t="s">
        <v>53</v>
      </c>
      <c r="C182" s="17" t="s">
        <v>54</v>
      </c>
      <c r="D182" s="18">
        <v>166811.66999999998</v>
      </c>
      <c r="E182" s="18">
        <v>196811.66999999998</v>
      </c>
      <c r="F182" s="18">
        <v>20189.77</v>
      </c>
      <c r="G182" s="18">
        <v>20189.77</v>
      </c>
      <c r="H182" s="18">
        <v>28245.920000000002</v>
      </c>
      <c r="I182" s="18">
        <f t="shared" si="29"/>
        <v>48435.69</v>
      </c>
      <c r="J182" s="18">
        <f t="shared" si="30"/>
        <v>148375.97999999998</v>
      </c>
      <c r="K182" s="39">
        <f t="shared" si="31"/>
        <v>0.75389828255611058</v>
      </c>
      <c r="L182" s="39">
        <f t="shared" si="32"/>
        <v>-0.89741578840319791</v>
      </c>
      <c r="M182" s="39">
        <f t="shared" si="33"/>
        <v>0.23101053916162598</v>
      </c>
    </row>
    <row r="183" spans="1:13" x14ac:dyDescent="0.2">
      <c r="A183" s="17"/>
      <c r="B183" s="50" t="s">
        <v>55</v>
      </c>
      <c r="C183" s="17" t="s">
        <v>56</v>
      </c>
      <c r="D183" s="18">
        <v>36279</v>
      </c>
      <c r="E183" s="18">
        <v>36279</v>
      </c>
      <c r="F183" s="18">
        <v>0</v>
      </c>
      <c r="G183" s="18">
        <v>0</v>
      </c>
      <c r="H183" s="18">
        <v>7920</v>
      </c>
      <c r="I183" s="18">
        <f t="shared" si="29"/>
        <v>7920</v>
      </c>
      <c r="J183" s="18">
        <f t="shared" si="30"/>
        <v>28359</v>
      </c>
      <c r="K183" s="39">
        <f t="shared" si="31"/>
        <v>0.78169188786901511</v>
      </c>
      <c r="L183" s="39">
        <f t="shared" si="32"/>
        <v>-1</v>
      </c>
      <c r="M183" s="39">
        <f t="shared" si="33"/>
        <v>-1</v>
      </c>
    </row>
    <row r="184" spans="1:13" x14ac:dyDescent="0.2">
      <c r="A184" s="17"/>
      <c r="B184" s="50" t="s">
        <v>57</v>
      </c>
      <c r="C184" s="17" t="s">
        <v>58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29"/>
        <v>0</v>
      </c>
      <c r="J184" s="18">
        <f t="shared" si="30"/>
        <v>0</v>
      </c>
      <c r="K184" s="39" t="str">
        <f t="shared" si="31"/>
        <v>NA</v>
      </c>
      <c r="L184" s="39" t="str">
        <f t="shared" si="32"/>
        <v>NA</v>
      </c>
      <c r="M184" s="39" t="str">
        <f t="shared" si="33"/>
        <v>NA</v>
      </c>
    </row>
    <row r="185" spans="1:13" x14ac:dyDescent="0.2">
      <c r="A185" s="17"/>
      <c r="B185" s="50" t="s">
        <v>59</v>
      </c>
      <c r="C185" s="17" t="s">
        <v>60</v>
      </c>
      <c r="D185" s="18">
        <v>2400</v>
      </c>
      <c r="E185" s="18">
        <v>4500</v>
      </c>
      <c r="F185" s="18">
        <v>0</v>
      </c>
      <c r="G185" s="18">
        <v>0</v>
      </c>
      <c r="H185" s="18">
        <v>0</v>
      </c>
      <c r="I185" s="18">
        <f t="shared" si="29"/>
        <v>0</v>
      </c>
      <c r="J185" s="18">
        <f t="shared" si="30"/>
        <v>4500</v>
      </c>
      <c r="K185" s="39">
        <f t="shared" si="31"/>
        <v>1</v>
      </c>
      <c r="L185" s="39">
        <f t="shared" si="32"/>
        <v>-1</v>
      </c>
      <c r="M185" s="39">
        <f t="shared" si="33"/>
        <v>-1</v>
      </c>
    </row>
    <row r="186" spans="1:13" x14ac:dyDescent="0.2">
      <c r="A186" s="17"/>
      <c r="B186" s="50" t="s">
        <v>61</v>
      </c>
      <c r="C186" s="17" t="s">
        <v>62</v>
      </c>
      <c r="D186" s="18">
        <v>96840</v>
      </c>
      <c r="E186" s="18">
        <v>96840</v>
      </c>
      <c r="F186" s="18">
        <v>37920</v>
      </c>
      <c r="G186" s="18">
        <v>37920</v>
      </c>
      <c r="H186" s="18">
        <v>-37920</v>
      </c>
      <c r="I186" s="18">
        <f t="shared" si="29"/>
        <v>0</v>
      </c>
      <c r="J186" s="18">
        <f t="shared" si="30"/>
        <v>96840</v>
      </c>
      <c r="K186" s="39">
        <f t="shared" si="31"/>
        <v>1</v>
      </c>
      <c r="L186" s="39">
        <f t="shared" si="32"/>
        <v>-0.60842627013630735</v>
      </c>
      <c r="M186" s="39">
        <f t="shared" si="33"/>
        <v>3.6988847583643123</v>
      </c>
    </row>
    <row r="187" spans="1:13" x14ac:dyDescent="0.2">
      <c r="A187" s="17"/>
      <c r="B187" s="50" t="s">
        <v>354</v>
      </c>
      <c r="C187" s="17" t="s">
        <v>355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29"/>
        <v>0</v>
      </c>
      <c r="J187" s="18">
        <f t="shared" si="30"/>
        <v>0</v>
      </c>
      <c r="K187" s="39" t="str">
        <f t="shared" si="31"/>
        <v>NA</v>
      </c>
      <c r="L187" s="39" t="str">
        <f t="shared" si="32"/>
        <v>NA</v>
      </c>
      <c r="M187" s="39" t="str">
        <f t="shared" si="33"/>
        <v>NA</v>
      </c>
    </row>
    <row r="188" spans="1:13" x14ac:dyDescent="0.2">
      <c r="A188" s="17"/>
      <c r="B188" s="50" t="s">
        <v>65</v>
      </c>
      <c r="C188" s="17" t="s">
        <v>66</v>
      </c>
      <c r="D188" s="18">
        <v>389276.71</v>
      </c>
      <c r="E188" s="18">
        <v>698388.51</v>
      </c>
      <c r="F188" s="18">
        <v>2858.1</v>
      </c>
      <c r="G188" s="18">
        <v>2858.1</v>
      </c>
      <c r="H188" s="18">
        <v>-2858.1</v>
      </c>
      <c r="I188" s="18">
        <f t="shared" si="29"/>
        <v>0</v>
      </c>
      <c r="J188" s="18">
        <f t="shared" si="30"/>
        <v>698388.51</v>
      </c>
      <c r="K188" s="39">
        <f t="shared" si="31"/>
        <v>1</v>
      </c>
      <c r="L188" s="39">
        <f t="shared" si="32"/>
        <v>-0.99590757872004509</v>
      </c>
      <c r="M188" s="39">
        <f t="shared" si="33"/>
        <v>-0.95089094464054114</v>
      </c>
    </row>
    <row r="189" spans="1:13" x14ac:dyDescent="0.2">
      <c r="A189" s="17"/>
      <c r="B189" s="50" t="s">
        <v>71</v>
      </c>
      <c r="C189" s="17" t="s">
        <v>72</v>
      </c>
      <c r="D189" s="18">
        <v>689149.70000000007</v>
      </c>
      <c r="E189" s="18">
        <v>576434.9</v>
      </c>
      <c r="F189" s="18">
        <v>17595</v>
      </c>
      <c r="G189" s="18">
        <v>17595</v>
      </c>
      <c r="H189" s="18">
        <v>487</v>
      </c>
      <c r="I189" s="18">
        <f t="shared" si="29"/>
        <v>18082</v>
      </c>
      <c r="J189" s="18">
        <f t="shared" si="30"/>
        <v>558352.9</v>
      </c>
      <c r="K189" s="39">
        <f t="shared" si="31"/>
        <v>0.96863132332896573</v>
      </c>
      <c r="L189" s="39">
        <f t="shared" si="32"/>
        <v>-0.96947617155033461</v>
      </c>
      <c r="M189" s="39">
        <f t="shared" si="33"/>
        <v>-0.63371405860401586</v>
      </c>
    </row>
    <row r="190" spans="1:13" x14ac:dyDescent="0.2">
      <c r="A190" s="17"/>
      <c r="B190" s="50" t="s">
        <v>73</v>
      </c>
      <c r="C190" s="17" t="s">
        <v>74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f t="shared" si="29"/>
        <v>0</v>
      </c>
      <c r="J190" s="18">
        <f t="shared" si="30"/>
        <v>0</v>
      </c>
      <c r="K190" s="39" t="str">
        <f t="shared" si="31"/>
        <v>NA</v>
      </c>
      <c r="L190" s="39" t="str">
        <f t="shared" si="32"/>
        <v>NA</v>
      </c>
      <c r="M190" s="39" t="str">
        <f t="shared" si="33"/>
        <v>NA</v>
      </c>
    </row>
    <row r="191" spans="1:13" x14ac:dyDescent="0.2">
      <c r="A191" s="48" t="s">
        <v>101</v>
      </c>
      <c r="B191" s="51"/>
      <c r="C191" s="48"/>
      <c r="D191" s="23">
        <v>47495715.260000005</v>
      </c>
      <c r="E191" s="23">
        <v>30688348.41</v>
      </c>
      <c r="F191" s="23">
        <v>1026513.6499999998</v>
      </c>
      <c r="G191" s="23">
        <v>1026513.6499999998</v>
      </c>
      <c r="H191" s="23">
        <v>1098014.8199999998</v>
      </c>
      <c r="I191" s="23">
        <f t="shared" si="29"/>
        <v>2124528.4699999997</v>
      </c>
      <c r="J191" s="23">
        <f t="shared" si="30"/>
        <v>28563819.940000001</v>
      </c>
      <c r="K191" s="43">
        <f t="shared" si="31"/>
        <v>0.93077084365648988</v>
      </c>
      <c r="L191" s="43">
        <f t="shared" si="32"/>
        <v>-0.96655037813421385</v>
      </c>
      <c r="M191" s="43">
        <f t="shared" si="33"/>
        <v>-0.59860453761056609</v>
      </c>
    </row>
    <row r="192" spans="1:13" x14ac:dyDescent="0.2">
      <c r="A192" s="17" t="s">
        <v>102</v>
      </c>
      <c r="B192" s="50" t="s">
        <v>77</v>
      </c>
      <c r="C192" s="17" t="s">
        <v>78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f t="shared" si="29"/>
        <v>0</v>
      </c>
      <c r="J192" s="18">
        <f t="shared" si="30"/>
        <v>0</v>
      </c>
      <c r="K192" s="39" t="str">
        <f t="shared" si="31"/>
        <v>NA</v>
      </c>
      <c r="L192" s="39" t="str">
        <f t="shared" si="32"/>
        <v>NA</v>
      </c>
      <c r="M192" s="39" t="str">
        <f t="shared" si="33"/>
        <v>NA</v>
      </c>
    </row>
    <row r="193" spans="1:13" x14ac:dyDescent="0.2">
      <c r="A193" s="17"/>
      <c r="B193" s="50" t="s">
        <v>275</v>
      </c>
      <c r="C193" s="17" t="s">
        <v>276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f t="shared" si="29"/>
        <v>0</v>
      </c>
      <c r="J193" s="18">
        <f t="shared" si="30"/>
        <v>0</v>
      </c>
      <c r="K193" s="39" t="str">
        <f t="shared" si="31"/>
        <v>NA</v>
      </c>
      <c r="L193" s="39" t="str">
        <f t="shared" si="32"/>
        <v>NA</v>
      </c>
      <c r="M193" s="39" t="str">
        <f t="shared" si="33"/>
        <v>NA</v>
      </c>
    </row>
    <row r="194" spans="1:13" x14ac:dyDescent="0.2">
      <c r="A194" s="17"/>
      <c r="B194" s="50" t="s">
        <v>29</v>
      </c>
      <c r="C194" s="17" t="s">
        <v>30</v>
      </c>
      <c r="D194" s="18">
        <v>2800000</v>
      </c>
      <c r="E194" s="18">
        <v>5600000</v>
      </c>
      <c r="F194" s="18">
        <v>0</v>
      </c>
      <c r="G194" s="18">
        <v>0</v>
      </c>
      <c r="H194" s="18">
        <v>0</v>
      </c>
      <c r="I194" s="18">
        <f t="shared" si="29"/>
        <v>0</v>
      </c>
      <c r="J194" s="18">
        <f t="shared" si="30"/>
        <v>5600000</v>
      </c>
      <c r="K194" s="39">
        <f t="shared" si="31"/>
        <v>1</v>
      </c>
      <c r="L194" s="39">
        <f t="shared" si="32"/>
        <v>-1</v>
      </c>
      <c r="M194" s="39">
        <f t="shared" si="33"/>
        <v>-1</v>
      </c>
    </row>
    <row r="195" spans="1:13" x14ac:dyDescent="0.2">
      <c r="A195" s="17"/>
      <c r="B195" s="50" t="s">
        <v>31</v>
      </c>
      <c r="C195" s="17" t="s">
        <v>32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f t="shared" si="29"/>
        <v>0</v>
      </c>
      <c r="J195" s="18">
        <f t="shared" si="30"/>
        <v>0</v>
      </c>
      <c r="K195" s="39" t="str">
        <f t="shared" si="31"/>
        <v>NA</v>
      </c>
      <c r="L195" s="39" t="str">
        <f t="shared" si="32"/>
        <v>NA</v>
      </c>
      <c r="M195" s="39" t="str">
        <f t="shared" si="33"/>
        <v>NA</v>
      </c>
    </row>
    <row r="196" spans="1:13" x14ac:dyDescent="0.2">
      <c r="A196" s="17"/>
      <c r="B196" s="50" t="s">
        <v>33</v>
      </c>
      <c r="C196" s="17" t="s">
        <v>34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f t="shared" si="29"/>
        <v>0</v>
      </c>
      <c r="J196" s="18">
        <f t="shared" si="30"/>
        <v>0</v>
      </c>
      <c r="K196" s="39" t="str">
        <f t="shared" si="31"/>
        <v>NA</v>
      </c>
      <c r="L196" s="39" t="str">
        <f t="shared" si="32"/>
        <v>NA</v>
      </c>
      <c r="M196" s="39" t="str">
        <f t="shared" si="33"/>
        <v>NA</v>
      </c>
    </row>
    <row r="197" spans="1:13" x14ac:dyDescent="0.2">
      <c r="A197" s="17"/>
      <c r="B197" s="50" t="s">
        <v>39</v>
      </c>
      <c r="C197" s="17" t="s">
        <v>40</v>
      </c>
      <c r="D197" s="18">
        <v>74200</v>
      </c>
      <c r="E197" s="18">
        <v>148400</v>
      </c>
      <c r="F197" s="18">
        <v>0</v>
      </c>
      <c r="G197" s="18">
        <v>0</v>
      </c>
      <c r="H197" s="18">
        <v>0</v>
      </c>
      <c r="I197" s="18">
        <f t="shared" si="29"/>
        <v>0</v>
      </c>
      <c r="J197" s="18">
        <f t="shared" si="30"/>
        <v>148400</v>
      </c>
      <c r="K197" s="39">
        <f t="shared" si="31"/>
        <v>1</v>
      </c>
      <c r="L197" s="39">
        <f t="shared" si="32"/>
        <v>-1</v>
      </c>
      <c r="M197" s="39">
        <f t="shared" si="33"/>
        <v>-1</v>
      </c>
    </row>
    <row r="198" spans="1:13" x14ac:dyDescent="0.2">
      <c r="A198" s="17"/>
      <c r="B198" s="50" t="s">
        <v>41</v>
      </c>
      <c r="C198" s="17" t="s">
        <v>42</v>
      </c>
      <c r="D198" s="18">
        <v>0</v>
      </c>
      <c r="E198" s="18">
        <v>216672</v>
      </c>
      <c r="F198" s="18">
        <v>0</v>
      </c>
      <c r="G198" s="18">
        <v>0</v>
      </c>
      <c r="H198" s="18">
        <v>0</v>
      </c>
      <c r="I198" s="18">
        <f t="shared" si="29"/>
        <v>0</v>
      </c>
      <c r="J198" s="18">
        <f t="shared" si="30"/>
        <v>216672</v>
      </c>
      <c r="K198" s="39">
        <f t="shared" si="31"/>
        <v>1</v>
      </c>
      <c r="L198" s="39">
        <f t="shared" si="32"/>
        <v>-1</v>
      </c>
      <c r="M198" s="39">
        <f t="shared" si="33"/>
        <v>-1</v>
      </c>
    </row>
    <row r="199" spans="1:13" x14ac:dyDescent="0.2">
      <c r="A199" s="17"/>
      <c r="B199" s="50" t="s">
        <v>59</v>
      </c>
      <c r="C199" s="17" t="s">
        <v>60</v>
      </c>
      <c r="D199" s="18">
        <v>5000</v>
      </c>
      <c r="E199" s="18">
        <v>32000</v>
      </c>
      <c r="F199" s="18">
        <v>0</v>
      </c>
      <c r="G199" s="18">
        <v>0</v>
      </c>
      <c r="H199" s="18">
        <v>0</v>
      </c>
      <c r="I199" s="18">
        <f t="shared" si="29"/>
        <v>0</v>
      </c>
      <c r="J199" s="18">
        <f t="shared" si="30"/>
        <v>32000</v>
      </c>
      <c r="K199" s="39">
        <f t="shared" si="31"/>
        <v>1</v>
      </c>
      <c r="L199" s="39">
        <f t="shared" si="32"/>
        <v>-1</v>
      </c>
      <c r="M199" s="39">
        <f t="shared" si="33"/>
        <v>-1</v>
      </c>
    </row>
    <row r="200" spans="1:13" x14ac:dyDescent="0.2">
      <c r="A200" s="17"/>
      <c r="B200" s="50" t="s">
        <v>65</v>
      </c>
      <c r="C200" s="17" t="s">
        <v>66</v>
      </c>
      <c r="D200" s="18">
        <v>14375</v>
      </c>
      <c r="E200" s="18">
        <v>14375</v>
      </c>
      <c r="F200" s="18">
        <v>1776.15</v>
      </c>
      <c r="G200" s="18">
        <v>1776.15</v>
      </c>
      <c r="H200" s="18">
        <v>-1800.1299999999999</v>
      </c>
      <c r="I200" s="18">
        <f t="shared" si="29"/>
        <v>-23.979999999999791</v>
      </c>
      <c r="J200" s="18">
        <f t="shared" si="30"/>
        <v>14398.98</v>
      </c>
      <c r="K200" s="39">
        <f t="shared" si="31"/>
        <v>1.0016681739130435</v>
      </c>
      <c r="L200" s="39">
        <f t="shared" si="32"/>
        <v>-0.87644173913043477</v>
      </c>
      <c r="M200" s="39">
        <f t="shared" si="33"/>
        <v>0.48269913043478258</v>
      </c>
    </row>
    <row r="201" spans="1:13" x14ac:dyDescent="0.2">
      <c r="A201" s="48" t="s">
        <v>103</v>
      </c>
      <c r="B201" s="51"/>
      <c r="C201" s="48"/>
      <c r="D201" s="23">
        <v>2893575</v>
      </c>
      <c r="E201" s="23">
        <v>6011447</v>
      </c>
      <c r="F201" s="23">
        <v>1776.15</v>
      </c>
      <c r="G201" s="23">
        <v>1776.15</v>
      </c>
      <c r="H201" s="23">
        <v>-1800.1299999999999</v>
      </c>
      <c r="I201" s="23">
        <f t="shared" si="29"/>
        <v>-23.979999999999791</v>
      </c>
      <c r="J201" s="23">
        <f t="shared" si="30"/>
        <v>6011470.9800000004</v>
      </c>
      <c r="K201" s="43">
        <f t="shared" si="31"/>
        <v>1.0000039890562122</v>
      </c>
      <c r="L201" s="43">
        <f t="shared" si="32"/>
        <v>-0.99970453869093412</v>
      </c>
      <c r="M201" s="43">
        <f t="shared" si="33"/>
        <v>-0.99645446429120976</v>
      </c>
    </row>
    <row r="202" spans="1:13" x14ac:dyDescent="0.2">
      <c r="A202" s="17" t="s">
        <v>182</v>
      </c>
      <c r="B202" s="50" t="s">
        <v>16</v>
      </c>
      <c r="C202" s="17" t="s">
        <v>15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f t="shared" si="29"/>
        <v>0</v>
      </c>
      <c r="J202" s="18">
        <f t="shared" si="30"/>
        <v>0</v>
      </c>
      <c r="K202" s="39" t="str">
        <f t="shared" si="31"/>
        <v>NA</v>
      </c>
      <c r="L202" s="39" t="str">
        <f t="shared" si="32"/>
        <v>NA</v>
      </c>
      <c r="M202" s="39" t="str">
        <f t="shared" si="33"/>
        <v>NA</v>
      </c>
    </row>
    <row r="203" spans="1:13" x14ac:dyDescent="0.2">
      <c r="A203" s="17"/>
      <c r="B203" s="50" t="s">
        <v>97</v>
      </c>
      <c r="C203" s="17" t="s">
        <v>98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f t="shared" si="29"/>
        <v>0</v>
      </c>
      <c r="J203" s="18">
        <f t="shared" si="30"/>
        <v>0</v>
      </c>
      <c r="K203" s="39" t="str">
        <f t="shared" si="31"/>
        <v>NA</v>
      </c>
      <c r="L203" s="39" t="str">
        <f t="shared" si="32"/>
        <v>NA</v>
      </c>
      <c r="M203" s="39" t="str">
        <f t="shared" si="33"/>
        <v>NA</v>
      </c>
    </row>
    <row r="204" spans="1:13" x14ac:dyDescent="0.2">
      <c r="A204" s="17"/>
      <c r="B204" s="50" t="s">
        <v>348</v>
      </c>
      <c r="C204" s="17" t="s">
        <v>349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f t="shared" si="29"/>
        <v>0</v>
      </c>
      <c r="J204" s="18">
        <f t="shared" si="30"/>
        <v>0</v>
      </c>
      <c r="K204" s="39" t="str">
        <f t="shared" si="31"/>
        <v>NA</v>
      </c>
      <c r="L204" s="39" t="str">
        <f t="shared" si="32"/>
        <v>NA</v>
      </c>
      <c r="M204" s="39" t="str">
        <f t="shared" si="33"/>
        <v>NA</v>
      </c>
    </row>
    <row r="205" spans="1:13" x14ac:dyDescent="0.2">
      <c r="A205" s="17"/>
      <c r="B205" s="50" t="s">
        <v>77</v>
      </c>
      <c r="C205" s="17" t="s">
        <v>78</v>
      </c>
      <c r="D205" s="18">
        <v>18209</v>
      </c>
      <c r="E205" s="18">
        <v>18209</v>
      </c>
      <c r="F205" s="18">
        <v>8063.0499999999993</v>
      </c>
      <c r="G205" s="18">
        <v>8063.0499999999993</v>
      </c>
      <c r="H205" s="18">
        <v>0</v>
      </c>
      <c r="I205" s="18">
        <f t="shared" si="29"/>
        <v>8063.0499999999993</v>
      </c>
      <c r="J205" s="18">
        <f t="shared" si="30"/>
        <v>10145.950000000001</v>
      </c>
      <c r="K205" s="39">
        <f t="shared" si="31"/>
        <v>0.55719424460431655</v>
      </c>
      <c r="L205" s="39">
        <f t="shared" si="32"/>
        <v>-0.55719424460431655</v>
      </c>
      <c r="M205" s="39">
        <f t="shared" si="33"/>
        <v>4.3136690647482006</v>
      </c>
    </row>
    <row r="206" spans="1:13" x14ac:dyDescent="0.2">
      <c r="A206" s="17"/>
      <c r="B206" s="50" t="s">
        <v>111</v>
      </c>
      <c r="C206" s="17" t="s">
        <v>112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f t="shared" si="29"/>
        <v>0</v>
      </c>
      <c r="J206" s="18">
        <f t="shared" si="30"/>
        <v>0</v>
      </c>
      <c r="K206" s="39" t="str">
        <f t="shared" si="31"/>
        <v>NA</v>
      </c>
      <c r="L206" s="39" t="str">
        <f t="shared" si="32"/>
        <v>NA</v>
      </c>
      <c r="M206" s="39" t="str">
        <f t="shared" si="33"/>
        <v>NA</v>
      </c>
    </row>
    <row r="207" spans="1:13" x14ac:dyDescent="0.2">
      <c r="A207" s="17"/>
      <c r="B207" s="50" t="s">
        <v>87</v>
      </c>
      <c r="C207" s="17" t="s">
        <v>88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f t="shared" si="29"/>
        <v>0</v>
      </c>
      <c r="J207" s="18">
        <f t="shared" si="30"/>
        <v>0</v>
      </c>
      <c r="K207" s="39" t="str">
        <f t="shared" si="31"/>
        <v>NA</v>
      </c>
      <c r="L207" s="39" t="str">
        <f t="shared" si="32"/>
        <v>NA</v>
      </c>
      <c r="M207" s="39" t="str">
        <f t="shared" si="33"/>
        <v>NA</v>
      </c>
    </row>
    <row r="208" spans="1:13" x14ac:dyDescent="0.2">
      <c r="A208" s="17"/>
      <c r="B208" s="50" t="s">
        <v>89</v>
      </c>
      <c r="C208" s="17" t="s">
        <v>90</v>
      </c>
      <c r="D208" s="18">
        <v>114614</v>
      </c>
      <c r="E208" s="18">
        <v>114614</v>
      </c>
      <c r="F208" s="18">
        <v>9889.56</v>
      </c>
      <c r="G208" s="18">
        <v>9889.56</v>
      </c>
      <c r="H208" s="18">
        <v>0</v>
      </c>
      <c r="I208" s="18">
        <f t="shared" si="29"/>
        <v>9889.56</v>
      </c>
      <c r="J208" s="18">
        <f t="shared" si="30"/>
        <v>104724.44</v>
      </c>
      <c r="K208" s="39">
        <f t="shared" si="31"/>
        <v>0.91371420594342756</v>
      </c>
      <c r="L208" s="39">
        <f t="shared" si="32"/>
        <v>-0.91371420594342756</v>
      </c>
      <c r="M208" s="39">
        <f t="shared" si="33"/>
        <v>3.5429528678869955E-2</v>
      </c>
    </row>
    <row r="209" spans="1:13" x14ac:dyDescent="0.2">
      <c r="A209" s="17"/>
      <c r="B209" s="50" t="s">
        <v>27</v>
      </c>
      <c r="C209" s="17" t="s">
        <v>28</v>
      </c>
      <c r="D209" s="18">
        <v>1801623.9</v>
      </c>
      <c r="E209" s="18">
        <v>1801623.9</v>
      </c>
      <c r="F209" s="18">
        <v>123657.5</v>
      </c>
      <c r="G209" s="18">
        <v>123657.5</v>
      </c>
      <c r="H209" s="18">
        <v>0</v>
      </c>
      <c r="I209" s="18">
        <f t="shared" si="29"/>
        <v>123657.5</v>
      </c>
      <c r="J209" s="18">
        <f t="shared" si="30"/>
        <v>1677966.4</v>
      </c>
      <c r="K209" s="39">
        <f t="shared" si="31"/>
        <v>0.93136331062215594</v>
      </c>
      <c r="L209" s="39">
        <f t="shared" si="32"/>
        <v>-0.93136331062215594</v>
      </c>
      <c r="M209" s="39">
        <f t="shared" si="33"/>
        <v>-0.17635972746587111</v>
      </c>
    </row>
    <row r="210" spans="1:13" x14ac:dyDescent="0.2">
      <c r="A210" s="17"/>
      <c r="B210" s="50" t="s">
        <v>91</v>
      </c>
      <c r="C210" s="17" t="s">
        <v>92</v>
      </c>
      <c r="D210" s="18">
        <v>313385.09999999998</v>
      </c>
      <c r="E210" s="18">
        <v>1167397.9200000002</v>
      </c>
      <c r="F210" s="18">
        <v>63281.919999999998</v>
      </c>
      <c r="G210" s="18">
        <v>63281.919999999998</v>
      </c>
      <c r="H210" s="18">
        <v>0</v>
      </c>
      <c r="I210" s="18">
        <f t="shared" si="29"/>
        <v>63281.919999999998</v>
      </c>
      <c r="J210" s="18">
        <f t="shared" si="30"/>
        <v>1104116.0000000002</v>
      </c>
      <c r="K210" s="39">
        <f t="shared" si="31"/>
        <v>0.94579233103310656</v>
      </c>
      <c r="L210" s="39">
        <f t="shared" si="32"/>
        <v>-0.94579233103310656</v>
      </c>
      <c r="M210" s="39">
        <f t="shared" si="33"/>
        <v>-0.34950797239727838</v>
      </c>
    </row>
    <row r="211" spans="1:13" x14ac:dyDescent="0.2">
      <c r="A211" s="17"/>
      <c r="B211" s="50" t="s">
        <v>29</v>
      </c>
      <c r="C211" s="17" t="s">
        <v>30</v>
      </c>
      <c r="D211" s="18">
        <v>1200000</v>
      </c>
      <c r="E211" s="18">
        <v>2412567</v>
      </c>
      <c r="F211" s="18">
        <v>0</v>
      </c>
      <c r="G211" s="18">
        <v>0</v>
      </c>
      <c r="H211" s="18">
        <v>0</v>
      </c>
      <c r="I211" s="18">
        <f t="shared" si="29"/>
        <v>0</v>
      </c>
      <c r="J211" s="18">
        <f t="shared" si="30"/>
        <v>2412567</v>
      </c>
      <c r="K211" s="39">
        <f t="shared" si="31"/>
        <v>1</v>
      </c>
      <c r="L211" s="39">
        <f t="shared" si="32"/>
        <v>-1</v>
      </c>
      <c r="M211" s="39">
        <f t="shared" si="33"/>
        <v>-1</v>
      </c>
    </row>
    <row r="212" spans="1:13" x14ac:dyDescent="0.2">
      <c r="A212" s="17"/>
      <c r="B212" s="50" t="s">
        <v>384</v>
      </c>
      <c r="C212" s="17" t="s">
        <v>388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29"/>
        <v>0</v>
      </c>
      <c r="J212" s="18">
        <f t="shared" si="30"/>
        <v>0</v>
      </c>
      <c r="K212" s="39" t="str">
        <f t="shared" si="31"/>
        <v>NA</v>
      </c>
      <c r="L212" s="39" t="str">
        <f t="shared" si="32"/>
        <v>NA</v>
      </c>
      <c r="M212" s="39" t="str">
        <f t="shared" si="33"/>
        <v>NA</v>
      </c>
    </row>
    <row r="213" spans="1:13" x14ac:dyDescent="0.2">
      <c r="A213" s="17"/>
      <c r="B213" s="50" t="s">
        <v>31</v>
      </c>
      <c r="C213" s="17" t="s">
        <v>32</v>
      </c>
      <c r="D213" s="18">
        <v>246645</v>
      </c>
      <c r="E213" s="18">
        <v>360045</v>
      </c>
      <c r="F213" s="18">
        <v>18191.25</v>
      </c>
      <c r="G213" s="18">
        <v>18191.25</v>
      </c>
      <c r="H213" s="18">
        <v>0</v>
      </c>
      <c r="I213" s="18">
        <f t="shared" si="29"/>
        <v>18191.25</v>
      </c>
      <c r="J213" s="18">
        <f t="shared" si="30"/>
        <v>341853.75</v>
      </c>
      <c r="K213" s="39">
        <f t="shared" si="31"/>
        <v>0.94947506561679795</v>
      </c>
      <c r="L213" s="39">
        <f t="shared" si="32"/>
        <v>-0.94947506561679795</v>
      </c>
      <c r="M213" s="39">
        <f t="shared" si="33"/>
        <v>-0.39370078740157483</v>
      </c>
    </row>
    <row r="214" spans="1:13" x14ac:dyDescent="0.2">
      <c r="A214" s="17"/>
      <c r="B214" s="50" t="s">
        <v>33</v>
      </c>
      <c r="C214" s="17" t="s">
        <v>34</v>
      </c>
      <c r="D214" s="18">
        <v>445295.51</v>
      </c>
      <c r="E214" s="18">
        <v>614202.51</v>
      </c>
      <c r="F214" s="18">
        <v>41476.930000000008</v>
      </c>
      <c r="G214" s="18">
        <v>41476.930000000008</v>
      </c>
      <c r="H214" s="18">
        <v>0</v>
      </c>
      <c r="I214" s="18">
        <f t="shared" si="29"/>
        <v>41476.930000000008</v>
      </c>
      <c r="J214" s="18">
        <f t="shared" si="30"/>
        <v>572725.57999999996</v>
      </c>
      <c r="K214" s="39">
        <f t="shared" si="31"/>
        <v>0.93247026945559042</v>
      </c>
      <c r="L214" s="39">
        <f t="shared" si="32"/>
        <v>-0.93247026945559042</v>
      </c>
      <c r="M214" s="39">
        <f t="shared" si="33"/>
        <v>-0.18964323346708553</v>
      </c>
    </row>
    <row r="215" spans="1:13" x14ac:dyDescent="0.2">
      <c r="A215" s="17"/>
      <c r="B215" s="50" t="s">
        <v>39</v>
      </c>
      <c r="C215" s="17" t="s">
        <v>40</v>
      </c>
      <c r="D215" s="18">
        <v>91367.549999999988</v>
      </c>
      <c r="E215" s="18">
        <v>165640.06</v>
      </c>
      <c r="F215" s="18">
        <v>9170.42</v>
      </c>
      <c r="G215" s="18">
        <v>9170.42</v>
      </c>
      <c r="H215" s="18">
        <v>0</v>
      </c>
      <c r="I215" s="18">
        <f t="shared" si="29"/>
        <v>9170.42</v>
      </c>
      <c r="J215" s="18">
        <f t="shared" si="30"/>
        <v>156469.63999999998</v>
      </c>
      <c r="K215" s="39">
        <f t="shared" si="31"/>
        <v>0.94463646052772487</v>
      </c>
      <c r="L215" s="39">
        <f t="shared" si="32"/>
        <v>-0.94463646052772487</v>
      </c>
      <c r="M215" s="39">
        <f t="shared" si="33"/>
        <v>-0.33563752633269994</v>
      </c>
    </row>
    <row r="216" spans="1:13" x14ac:dyDescent="0.2">
      <c r="A216" s="17"/>
      <c r="B216" s="50" t="s">
        <v>41</v>
      </c>
      <c r="C216" s="17" t="s">
        <v>42</v>
      </c>
      <c r="D216" s="18">
        <v>-5635750</v>
      </c>
      <c r="E216" s="18">
        <v>10000</v>
      </c>
      <c r="F216" s="18">
        <v>71.3</v>
      </c>
      <c r="G216" s="18">
        <v>71.3</v>
      </c>
      <c r="H216" s="18">
        <v>0</v>
      </c>
      <c r="I216" s="18">
        <f t="shared" si="29"/>
        <v>71.3</v>
      </c>
      <c r="J216" s="18">
        <f t="shared" si="30"/>
        <v>9928.7000000000007</v>
      </c>
      <c r="K216" s="39">
        <f t="shared" si="31"/>
        <v>0.99287000000000003</v>
      </c>
      <c r="L216" s="39">
        <f t="shared" si="32"/>
        <v>-0.99287000000000003</v>
      </c>
      <c r="M216" s="39">
        <f t="shared" si="33"/>
        <v>-0.91444000000000003</v>
      </c>
    </row>
    <row r="217" spans="1:13" x14ac:dyDescent="0.2">
      <c r="A217" s="17"/>
      <c r="B217" s="50" t="s">
        <v>419</v>
      </c>
      <c r="C217" s="17" t="s">
        <v>420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29"/>
        <v>0</v>
      </c>
      <c r="J217" s="18">
        <f t="shared" si="30"/>
        <v>0</v>
      </c>
      <c r="K217" s="39" t="str">
        <f t="shared" si="31"/>
        <v>NA</v>
      </c>
      <c r="L217" s="39" t="str">
        <f t="shared" si="32"/>
        <v>NA</v>
      </c>
      <c r="M217" s="39" t="str">
        <f t="shared" si="33"/>
        <v>NA</v>
      </c>
    </row>
    <row r="218" spans="1:13" x14ac:dyDescent="0.2">
      <c r="A218" s="17"/>
      <c r="B218" s="50" t="s">
        <v>180</v>
      </c>
      <c r="C218" s="17" t="s">
        <v>181</v>
      </c>
      <c r="D218" s="18">
        <v>0</v>
      </c>
      <c r="E218" s="18">
        <v>183</v>
      </c>
      <c r="F218" s="18">
        <v>0</v>
      </c>
      <c r="G218" s="18">
        <v>0</v>
      </c>
      <c r="H218" s="18">
        <v>0</v>
      </c>
      <c r="I218" s="18">
        <f t="shared" si="29"/>
        <v>0</v>
      </c>
      <c r="J218" s="18">
        <f t="shared" si="30"/>
        <v>183</v>
      </c>
      <c r="K218" s="39">
        <f t="shared" si="31"/>
        <v>1</v>
      </c>
      <c r="L218" s="39">
        <f t="shared" si="32"/>
        <v>-1</v>
      </c>
      <c r="M218" s="39">
        <f t="shared" si="33"/>
        <v>-1</v>
      </c>
    </row>
    <row r="219" spans="1:13" x14ac:dyDescent="0.2">
      <c r="A219" s="17"/>
      <c r="B219" s="50" t="s">
        <v>45</v>
      </c>
      <c r="C219" s="17" t="s">
        <v>46</v>
      </c>
      <c r="D219" s="18">
        <v>3175</v>
      </c>
      <c r="E219" s="18">
        <v>3175</v>
      </c>
      <c r="F219" s="18">
        <v>0</v>
      </c>
      <c r="G219" s="18">
        <v>0</v>
      </c>
      <c r="H219" s="18">
        <v>0</v>
      </c>
      <c r="I219" s="18">
        <f t="shared" si="29"/>
        <v>0</v>
      </c>
      <c r="J219" s="18">
        <f t="shared" si="30"/>
        <v>3175</v>
      </c>
      <c r="K219" s="39">
        <f t="shared" si="31"/>
        <v>1</v>
      </c>
      <c r="L219" s="39">
        <f t="shared" si="32"/>
        <v>-1</v>
      </c>
      <c r="M219" s="39">
        <f t="shared" si="33"/>
        <v>-1</v>
      </c>
    </row>
    <row r="220" spans="1:13" x14ac:dyDescent="0.2">
      <c r="A220" s="17"/>
      <c r="B220" s="50" t="s">
        <v>47</v>
      </c>
      <c r="C220" s="17" t="s">
        <v>48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f t="shared" si="29"/>
        <v>0</v>
      </c>
      <c r="J220" s="18">
        <f t="shared" si="30"/>
        <v>0</v>
      </c>
      <c r="K220" s="39" t="str">
        <f t="shared" si="31"/>
        <v>NA</v>
      </c>
      <c r="L220" s="39" t="str">
        <f t="shared" si="32"/>
        <v>NA</v>
      </c>
      <c r="M220" s="39" t="str">
        <f t="shared" si="33"/>
        <v>NA</v>
      </c>
    </row>
    <row r="221" spans="1:13" x14ac:dyDescent="0.2">
      <c r="A221" s="17"/>
      <c r="B221" s="50" t="s">
        <v>49</v>
      </c>
      <c r="C221" s="17" t="s">
        <v>50</v>
      </c>
      <c r="D221" s="18">
        <v>7300</v>
      </c>
      <c r="E221" s="18">
        <v>7300</v>
      </c>
      <c r="F221" s="18">
        <v>267.94</v>
      </c>
      <c r="G221" s="18">
        <v>267.94</v>
      </c>
      <c r="H221" s="18">
        <v>0</v>
      </c>
      <c r="I221" s="18">
        <f t="shared" si="29"/>
        <v>267.94</v>
      </c>
      <c r="J221" s="18">
        <f t="shared" si="30"/>
        <v>7032.06</v>
      </c>
      <c r="K221" s="39">
        <f t="shared" si="31"/>
        <v>0.96329589041095898</v>
      </c>
      <c r="L221" s="39">
        <f t="shared" si="32"/>
        <v>-0.96329589041095898</v>
      </c>
      <c r="M221" s="39">
        <f t="shared" si="33"/>
        <v>-0.55955068493150684</v>
      </c>
    </row>
    <row r="222" spans="1:13" x14ac:dyDescent="0.2">
      <c r="A222" s="17"/>
      <c r="B222" s="50" t="s">
        <v>53</v>
      </c>
      <c r="C222" s="17" t="s">
        <v>54</v>
      </c>
      <c r="D222" s="18">
        <v>130792</v>
      </c>
      <c r="E222" s="18">
        <v>52273</v>
      </c>
      <c r="F222" s="18">
        <v>0</v>
      </c>
      <c r="G222" s="18">
        <v>0</v>
      </c>
      <c r="H222" s="18">
        <v>1797.31</v>
      </c>
      <c r="I222" s="18">
        <f t="shared" si="29"/>
        <v>1797.31</v>
      </c>
      <c r="J222" s="18">
        <f t="shared" si="30"/>
        <v>50475.69</v>
      </c>
      <c r="K222" s="39">
        <f t="shared" si="31"/>
        <v>0.96561685765117755</v>
      </c>
      <c r="L222" s="39">
        <f t="shared" si="32"/>
        <v>-1</v>
      </c>
      <c r="M222" s="39">
        <f t="shared" si="33"/>
        <v>-1</v>
      </c>
    </row>
    <row r="223" spans="1:13" x14ac:dyDescent="0.2">
      <c r="A223" s="17"/>
      <c r="B223" s="50" t="s">
        <v>55</v>
      </c>
      <c r="C223" s="17" t="s">
        <v>56</v>
      </c>
      <c r="D223" s="18">
        <v>6950</v>
      </c>
      <c r="E223" s="18">
        <v>7350</v>
      </c>
      <c r="F223" s="18">
        <v>0</v>
      </c>
      <c r="G223" s="18">
        <v>0</v>
      </c>
      <c r="H223" s="18">
        <v>0</v>
      </c>
      <c r="I223" s="18">
        <f t="shared" si="29"/>
        <v>0</v>
      </c>
      <c r="J223" s="18">
        <f t="shared" si="30"/>
        <v>7350</v>
      </c>
      <c r="K223" s="39">
        <f t="shared" si="31"/>
        <v>1</v>
      </c>
      <c r="L223" s="39">
        <f t="shared" si="32"/>
        <v>-1</v>
      </c>
      <c r="M223" s="39">
        <f t="shared" si="33"/>
        <v>-1</v>
      </c>
    </row>
    <row r="224" spans="1:13" x14ac:dyDescent="0.2">
      <c r="A224" s="17"/>
      <c r="B224" s="50" t="s">
        <v>57</v>
      </c>
      <c r="C224" s="17" t="s">
        <v>58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29"/>
        <v>0</v>
      </c>
      <c r="J224" s="18">
        <f t="shared" si="30"/>
        <v>0</v>
      </c>
      <c r="K224" s="39" t="str">
        <f t="shared" si="31"/>
        <v>NA</v>
      </c>
      <c r="L224" s="39" t="str">
        <f t="shared" si="32"/>
        <v>NA</v>
      </c>
      <c r="M224" s="39" t="str">
        <f t="shared" si="33"/>
        <v>NA</v>
      </c>
    </row>
    <row r="225" spans="1:13" x14ac:dyDescent="0.2">
      <c r="B225" s="33" t="s">
        <v>59</v>
      </c>
      <c r="C225" s="25" t="s">
        <v>60</v>
      </c>
      <c r="D225" s="18">
        <v>5000</v>
      </c>
      <c r="E225" s="18">
        <v>6835</v>
      </c>
      <c r="F225" s="18">
        <v>0</v>
      </c>
      <c r="G225" s="18">
        <v>0</v>
      </c>
      <c r="H225" s="18">
        <v>99.86</v>
      </c>
      <c r="I225" s="18">
        <f t="shared" si="29"/>
        <v>99.86</v>
      </c>
      <c r="J225" s="18">
        <f t="shared" si="30"/>
        <v>6735.14</v>
      </c>
      <c r="K225" s="39">
        <f t="shared" si="31"/>
        <v>0.98538990490124367</v>
      </c>
      <c r="L225" s="39">
        <f t="shared" si="32"/>
        <v>-1</v>
      </c>
      <c r="M225" s="39">
        <f t="shared" si="33"/>
        <v>-1</v>
      </c>
    </row>
    <row r="226" spans="1:13" x14ac:dyDescent="0.2">
      <c r="B226" s="33" t="s">
        <v>61</v>
      </c>
      <c r="C226" s="25" t="s">
        <v>62</v>
      </c>
      <c r="D226" s="18">
        <v>12200</v>
      </c>
      <c r="E226" s="18">
        <v>26500</v>
      </c>
      <c r="F226" s="18">
        <v>9480</v>
      </c>
      <c r="G226" s="18">
        <v>9480</v>
      </c>
      <c r="H226" s="18">
        <v>-9480</v>
      </c>
      <c r="I226" s="18">
        <f t="shared" si="29"/>
        <v>0</v>
      </c>
      <c r="J226" s="18">
        <f t="shared" si="30"/>
        <v>26500</v>
      </c>
      <c r="K226" s="39">
        <f t="shared" si="31"/>
        <v>1</v>
      </c>
      <c r="L226" s="39">
        <f t="shared" si="32"/>
        <v>-0.64226415094339617</v>
      </c>
      <c r="M226" s="39">
        <f t="shared" si="33"/>
        <v>3.2928301886792446</v>
      </c>
    </row>
    <row r="227" spans="1:13" x14ac:dyDescent="0.2">
      <c r="B227" s="33" t="s">
        <v>65</v>
      </c>
      <c r="C227" s="25" t="s">
        <v>66</v>
      </c>
      <c r="D227" s="18">
        <v>0</v>
      </c>
      <c r="E227" s="18">
        <v>2000</v>
      </c>
      <c r="F227" s="18">
        <v>0</v>
      </c>
      <c r="G227" s="18">
        <v>0</v>
      </c>
      <c r="H227" s="18">
        <v>0</v>
      </c>
      <c r="I227" s="18">
        <f t="shared" si="29"/>
        <v>0</v>
      </c>
      <c r="J227" s="18">
        <f t="shared" si="30"/>
        <v>2000</v>
      </c>
      <c r="K227" s="39">
        <f t="shared" si="31"/>
        <v>1</v>
      </c>
      <c r="L227" s="39">
        <f t="shared" si="32"/>
        <v>-1</v>
      </c>
      <c r="M227" s="39">
        <f t="shared" si="33"/>
        <v>-1</v>
      </c>
    </row>
    <row r="228" spans="1:13" x14ac:dyDescent="0.2">
      <c r="B228" s="33" t="s">
        <v>71</v>
      </c>
      <c r="C228" s="25" t="s">
        <v>72</v>
      </c>
      <c r="D228" s="18">
        <v>3000</v>
      </c>
      <c r="E228" s="18">
        <v>4000</v>
      </c>
      <c r="F228" s="18">
        <v>0</v>
      </c>
      <c r="G228" s="18">
        <v>0</v>
      </c>
      <c r="H228" s="18">
        <v>0</v>
      </c>
      <c r="I228" s="18">
        <f t="shared" si="29"/>
        <v>0</v>
      </c>
      <c r="J228" s="18">
        <f t="shared" si="30"/>
        <v>4000</v>
      </c>
      <c r="K228" s="39">
        <f t="shared" si="31"/>
        <v>1</v>
      </c>
      <c r="L228" s="39">
        <f t="shared" si="32"/>
        <v>-1</v>
      </c>
      <c r="M228" s="39">
        <f t="shared" si="33"/>
        <v>-1</v>
      </c>
    </row>
    <row r="229" spans="1:13" x14ac:dyDescent="0.2">
      <c r="B229" s="33" t="s">
        <v>184</v>
      </c>
      <c r="C229" s="25" t="s">
        <v>185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f t="shared" si="29"/>
        <v>0</v>
      </c>
      <c r="J229" s="18">
        <f t="shared" si="30"/>
        <v>0</v>
      </c>
      <c r="K229" s="39" t="str">
        <f t="shared" si="31"/>
        <v>NA</v>
      </c>
      <c r="L229" s="39" t="str">
        <f t="shared" si="32"/>
        <v>NA</v>
      </c>
      <c r="M229" s="39" t="str">
        <f t="shared" si="33"/>
        <v>NA</v>
      </c>
    </row>
    <row r="230" spans="1:13" x14ac:dyDescent="0.2">
      <c r="A230" s="48" t="s">
        <v>183</v>
      </c>
      <c r="B230" s="51"/>
      <c r="C230" s="48"/>
      <c r="D230" s="23">
        <v>-1236192.9400000004</v>
      </c>
      <c r="E230" s="23">
        <v>6773915.3899999997</v>
      </c>
      <c r="F230" s="23">
        <v>283549.86999999994</v>
      </c>
      <c r="G230" s="23">
        <v>283549.86999999994</v>
      </c>
      <c r="H230" s="23">
        <v>-7582.83</v>
      </c>
      <c r="I230" s="23">
        <f t="shared" si="29"/>
        <v>275967.03999999992</v>
      </c>
      <c r="J230" s="23">
        <f t="shared" si="30"/>
        <v>6497948.3499999996</v>
      </c>
      <c r="K230" s="43">
        <f t="shared" si="31"/>
        <v>0.95926033555019052</v>
      </c>
      <c r="L230" s="43">
        <f t="shared" si="32"/>
        <v>-0.9581409194424555</v>
      </c>
      <c r="M230" s="43">
        <f t="shared" si="33"/>
        <v>-0.4976910333094669</v>
      </c>
    </row>
    <row r="231" spans="1:13" x14ac:dyDescent="0.2">
      <c r="A231" s="17" t="s">
        <v>104</v>
      </c>
      <c r="B231" s="50" t="s">
        <v>277</v>
      </c>
      <c r="C231" s="17" t="s">
        <v>278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f t="shared" si="29"/>
        <v>0</v>
      </c>
      <c r="J231" s="18">
        <f t="shared" si="30"/>
        <v>0</v>
      </c>
      <c r="K231" s="39" t="str">
        <f t="shared" si="31"/>
        <v>NA</v>
      </c>
      <c r="L231" s="39" t="str">
        <f t="shared" si="32"/>
        <v>NA</v>
      </c>
      <c r="M231" s="39" t="str">
        <f t="shared" si="33"/>
        <v>NA</v>
      </c>
    </row>
    <row r="232" spans="1:13" x14ac:dyDescent="0.2">
      <c r="A232" s="17"/>
      <c r="B232" s="50" t="s">
        <v>105</v>
      </c>
      <c r="C232" s="17" t="s">
        <v>106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f t="shared" si="29"/>
        <v>0</v>
      </c>
      <c r="J232" s="18">
        <f t="shared" si="30"/>
        <v>0</v>
      </c>
      <c r="K232" s="39" t="str">
        <f t="shared" si="31"/>
        <v>NA</v>
      </c>
      <c r="L232" s="39" t="str">
        <f t="shared" si="32"/>
        <v>NA</v>
      </c>
      <c r="M232" s="39" t="str">
        <f t="shared" si="33"/>
        <v>NA</v>
      </c>
    </row>
    <row r="233" spans="1:13" x14ac:dyDescent="0.2">
      <c r="A233" s="17"/>
      <c r="B233" s="50" t="s">
        <v>279</v>
      </c>
      <c r="C233" s="17" t="s">
        <v>280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f t="shared" si="29"/>
        <v>0</v>
      </c>
      <c r="J233" s="18">
        <f t="shared" si="30"/>
        <v>0</v>
      </c>
      <c r="K233" s="39" t="str">
        <f t="shared" si="31"/>
        <v>NA</v>
      </c>
      <c r="L233" s="39" t="str">
        <f t="shared" si="32"/>
        <v>NA</v>
      </c>
      <c r="M233" s="39" t="str">
        <f t="shared" si="33"/>
        <v>NA</v>
      </c>
    </row>
    <row r="234" spans="1:13" x14ac:dyDescent="0.2">
      <c r="A234" s="17"/>
      <c r="B234" s="50" t="s">
        <v>77</v>
      </c>
      <c r="C234" s="17" t="s">
        <v>78</v>
      </c>
      <c r="D234" s="18">
        <v>87110</v>
      </c>
      <c r="E234" s="18">
        <v>87110</v>
      </c>
      <c r="F234" s="18">
        <v>7574.6</v>
      </c>
      <c r="G234" s="18">
        <v>7574.6</v>
      </c>
      <c r="H234" s="18">
        <v>0</v>
      </c>
      <c r="I234" s="18">
        <f t="shared" si="29"/>
        <v>7574.6</v>
      </c>
      <c r="J234" s="18">
        <f t="shared" si="30"/>
        <v>79535.399999999994</v>
      </c>
      <c r="K234" s="39">
        <f t="shared" si="31"/>
        <v>0.91304557456089996</v>
      </c>
      <c r="L234" s="39">
        <f t="shared" si="32"/>
        <v>-0.91304557456089996</v>
      </c>
      <c r="M234" s="39">
        <f t="shared" si="33"/>
        <v>4.345310526919987E-2</v>
      </c>
    </row>
    <row r="235" spans="1:13" x14ac:dyDescent="0.2">
      <c r="A235" s="17"/>
      <c r="B235" s="50" t="s">
        <v>27</v>
      </c>
      <c r="C235" s="17" t="s">
        <v>28</v>
      </c>
      <c r="D235" s="18">
        <v>0</v>
      </c>
      <c r="E235" s="18">
        <v>431000</v>
      </c>
      <c r="F235" s="18">
        <v>0</v>
      </c>
      <c r="G235" s="18">
        <v>0</v>
      </c>
      <c r="H235" s="18">
        <v>0</v>
      </c>
      <c r="I235" s="18">
        <f t="shared" si="29"/>
        <v>0</v>
      </c>
      <c r="J235" s="18">
        <f t="shared" si="30"/>
        <v>431000</v>
      </c>
      <c r="K235" s="39">
        <f t="shared" si="31"/>
        <v>1</v>
      </c>
      <c r="L235" s="39">
        <f t="shared" si="32"/>
        <v>-1</v>
      </c>
      <c r="M235" s="39">
        <f t="shared" si="33"/>
        <v>-1</v>
      </c>
    </row>
    <row r="236" spans="1:13" x14ac:dyDescent="0.2">
      <c r="A236" s="17"/>
      <c r="B236" s="50" t="s">
        <v>91</v>
      </c>
      <c r="C236" s="17" t="s">
        <v>92</v>
      </c>
      <c r="D236" s="18">
        <v>514189</v>
      </c>
      <c r="E236" s="18">
        <v>514189</v>
      </c>
      <c r="F236" s="18">
        <v>73766.760000000009</v>
      </c>
      <c r="G236" s="18">
        <v>73766.760000000009</v>
      </c>
      <c r="H236" s="18">
        <v>0</v>
      </c>
      <c r="I236" s="18">
        <f t="shared" si="29"/>
        <v>73766.760000000009</v>
      </c>
      <c r="J236" s="18">
        <f t="shared" si="30"/>
        <v>440422.24</v>
      </c>
      <c r="K236" s="39">
        <f t="shared" si="31"/>
        <v>0.85653765444223817</v>
      </c>
      <c r="L236" s="39">
        <f t="shared" si="32"/>
        <v>-0.85653765444223817</v>
      </c>
      <c r="M236" s="39">
        <f t="shared" si="33"/>
        <v>0.72154814669314216</v>
      </c>
    </row>
    <row r="237" spans="1:13" x14ac:dyDescent="0.2">
      <c r="A237" s="17"/>
      <c r="B237" s="50" t="s">
        <v>29</v>
      </c>
      <c r="C237" s="17" t="s">
        <v>30</v>
      </c>
      <c r="D237" s="18">
        <v>1700000</v>
      </c>
      <c r="E237" s="18">
        <v>3400000</v>
      </c>
      <c r="F237" s="18">
        <v>0</v>
      </c>
      <c r="G237" s="18">
        <v>0</v>
      </c>
      <c r="H237" s="18">
        <v>0</v>
      </c>
      <c r="I237" s="18">
        <f t="shared" si="29"/>
        <v>0</v>
      </c>
      <c r="J237" s="18">
        <f t="shared" si="30"/>
        <v>3400000</v>
      </c>
      <c r="K237" s="39">
        <f t="shared" si="31"/>
        <v>1</v>
      </c>
      <c r="L237" s="39">
        <f t="shared" si="32"/>
        <v>-1</v>
      </c>
      <c r="M237" s="39">
        <f t="shared" si="33"/>
        <v>-1</v>
      </c>
    </row>
    <row r="238" spans="1:13" x14ac:dyDescent="0.2">
      <c r="A238" s="17"/>
      <c r="B238" s="50" t="s">
        <v>409</v>
      </c>
      <c r="C238" s="17" t="s">
        <v>410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29"/>
        <v>0</v>
      </c>
      <c r="J238" s="18">
        <f t="shared" si="30"/>
        <v>0</v>
      </c>
      <c r="K238" s="39" t="str">
        <f t="shared" si="31"/>
        <v>NA</v>
      </c>
      <c r="L238" s="39" t="str">
        <f t="shared" si="32"/>
        <v>NA</v>
      </c>
      <c r="M238" s="39" t="str">
        <f t="shared" si="33"/>
        <v>NA</v>
      </c>
    </row>
    <row r="239" spans="1:13" x14ac:dyDescent="0.2">
      <c r="A239" s="17"/>
      <c r="B239" s="50" t="s">
        <v>31</v>
      </c>
      <c r="C239" s="17" t="s">
        <v>32</v>
      </c>
      <c r="D239" s="18">
        <v>79380</v>
      </c>
      <c r="E239" s="18">
        <v>136080</v>
      </c>
      <c r="F239" s="18">
        <v>12285</v>
      </c>
      <c r="G239" s="18">
        <v>12285</v>
      </c>
      <c r="H239" s="18">
        <v>0</v>
      </c>
      <c r="I239" s="18">
        <f t="shared" si="29"/>
        <v>12285</v>
      </c>
      <c r="J239" s="18">
        <f t="shared" si="30"/>
        <v>123795</v>
      </c>
      <c r="K239" s="39">
        <f t="shared" si="31"/>
        <v>0.90972222222222221</v>
      </c>
      <c r="L239" s="39">
        <f t="shared" si="32"/>
        <v>-0.90972222222222221</v>
      </c>
      <c r="M239" s="39">
        <f t="shared" si="33"/>
        <v>8.3333333333333329E-2</v>
      </c>
    </row>
    <row r="240" spans="1:13" x14ac:dyDescent="0.2">
      <c r="A240" s="17"/>
      <c r="B240" s="50" t="s">
        <v>33</v>
      </c>
      <c r="C240" s="17" t="s">
        <v>34</v>
      </c>
      <c r="D240" s="18">
        <v>119117.32999999999</v>
      </c>
      <c r="E240" s="18">
        <v>209196.33</v>
      </c>
      <c r="F240" s="18">
        <v>11111.45</v>
      </c>
      <c r="G240" s="18">
        <v>11111.45</v>
      </c>
      <c r="H240" s="18">
        <v>0</v>
      </c>
      <c r="I240" s="18">
        <f t="shared" si="29"/>
        <v>11111.45</v>
      </c>
      <c r="J240" s="18">
        <f t="shared" si="30"/>
        <v>198084.87999999998</v>
      </c>
      <c r="K240" s="39">
        <f t="shared" si="31"/>
        <v>0.94688506246739601</v>
      </c>
      <c r="L240" s="39">
        <f t="shared" si="32"/>
        <v>-0.94688506246739601</v>
      </c>
      <c r="M240" s="39">
        <f t="shared" si="33"/>
        <v>-0.36262074960875268</v>
      </c>
    </row>
    <row r="241" spans="1:13" x14ac:dyDescent="0.2">
      <c r="A241" s="17"/>
      <c r="B241" s="50" t="s">
        <v>39</v>
      </c>
      <c r="C241" s="17" t="s">
        <v>40</v>
      </c>
      <c r="D241" s="18">
        <v>60984.43</v>
      </c>
      <c r="E241" s="18">
        <v>117456.43</v>
      </c>
      <c r="F241" s="18">
        <v>2795.2300000000005</v>
      </c>
      <c r="G241" s="18">
        <v>2795.2300000000005</v>
      </c>
      <c r="H241" s="18">
        <v>0</v>
      </c>
      <c r="I241" s="18">
        <f t="shared" si="29"/>
        <v>2795.2300000000005</v>
      </c>
      <c r="J241" s="18">
        <f t="shared" si="30"/>
        <v>114661.2</v>
      </c>
      <c r="K241" s="39">
        <f t="shared" si="31"/>
        <v>0.97620198400377067</v>
      </c>
      <c r="L241" s="39">
        <f t="shared" si="32"/>
        <v>-0.97620198400377067</v>
      </c>
      <c r="M241" s="39">
        <f t="shared" si="33"/>
        <v>-0.71442380804524708</v>
      </c>
    </row>
    <row r="242" spans="1:13" x14ac:dyDescent="0.2">
      <c r="A242" s="17"/>
      <c r="B242" s="50" t="s">
        <v>41</v>
      </c>
      <c r="C242" s="17" t="s">
        <v>42</v>
      </c>
      <c r="D242" s="18">
        <v>26144155</v>
      </c>
      <c r="E242" s="18">
        <v>42210</v>
      </c>
      <c r="F242" s="18">
        <v>0</v>
      </c>
      <c r="G242" s="18">
        <v>0</v>
      </c>
      <c r="H242" s="18">
        <v>0</v>
      </c>
      <c r="I242" s="18">
        <f t="shared" si="29"/>
        <v>0</v>
      </c>
      <c r="J242" s="18">
        <f t="shared" si="30"/>
        <v>42210</v>
      </c>
      <c r="K242" s="39">
        <f t="shared" si="31"/>
        <v>1</v>
      </c>
      <c r="L242" s="39">
        <f t="shared" si="32"/>
        <v>-1</v>
      </c>
      <c r="M242" s="39">
        <f t="shared" si="33"/>
        <v>-1</v>
      </c>
    </row>
    <row r="243" spans="1:13" x14ac:dyDescent="0.2">
      <c r="A243" s="17"/>
      <c r="B243" s="50" t="s">
        <v>419</v>
      </c>
      <c r="C243" s="17" t="s">
        <v>420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f t="shared" si="29"/>
        <v>0</v>
      </c>
      <c r="J243" s="18">
        <f t="shared" si="30"/>
        <v>0</v>
      </c>
      <c r="K243" s="39" t="str">
        <f t="shared" si="31"/>
        <v>NA</v>
      </c>
      <c r="L243" s="39" t="str">
        <f t="shared" si="32"/>
        <v>NA</v>
      </c>
      <c r="M243" s="39" t="str">
        <f t="shared" si="33"/>
        <v>NA</v>
      </c>
    </row>
    <row r="244" spans="1:13" x14ac:dyDescent="0.2">
      <c r="A244" s="17"/>
      <c r="B244" s="50" t="s">
        <v>47</v>
      </c>
      <c r="C244" s="17" t="s">
        <v>48</v>
      </c>
      <c r="D244" s="18">
        <v>275433</v>
      </c>
      <c r="E244" s="18">
        <v>0</v>
      </c>
      <c r="F244" s="18">
        <v>0</v>
      </c>
      <c r="G244" s="18">
        <v>0</v>
      </c>
      <c r="H244" s="18">
        <v>0</v>
      </c>
      <c r="I244" s="18">
        <f t="shared" si="29"/>
        <v>0</v>
      </c>
      <c r="J244" s="18">
        <f t="shared" si="30"/>
        <v>0</v>
      </c>
      <c r="K244" s="39" t="str">
        <f t="shared" si="31"/>
        <v>NA</v>
      </c>
      <c r="L244" s="39" t="str">
        <f t="shared" si="32"/>
        <v>NA</v>
      </c>
      <c r="M244" s="39" t="str">
        <f t="shared" si="33"/>
        <v>NA</v>
      </c>
    </row>
    <row r="245" spans="1:13" x14ac:dyDescent="0.2">
      <c r="A245" s="17"/>
      <c r="B245" s="50" t="s">
        <v>49</v>
      </c>
      <c r="C245" s="17" t="s">
        <v>50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f t="shared" si="29"/>
        <v>0</v>
      </c>
      <c r="J245" s="18">
        <f t="shared" si="30"/>
        <v>0</v>
      </c>
      <c r="K245" s="39" t="str">
        <f t="shared" si="31"/>
        <v>NA</v>
      </c>
      <c r="L245" s="39" t="str">
        <f t="shared" si="32"/>
        <v>NA</v>
      </c>
      <c r="M245" s="39" t="str">
        <f t="shared" si="33"/>
        <v>NA</v>
      </c>
    </row>
    <row r="246" spans="1:13" x14ac:dyDescent="0.2">
      <c r="A246" s="17"/>
      <c r="B246" s="50" t="s">
        <v>51</v>
      </c>
      <c r="C246" s="17" t="s">
        <v>52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f t="shared" si="29"/>
        <v>0</v>
      </c>
      <c r="J246" s="18">
        <f t="shared" si="30"/>
        <v>0</v>
      </c>
      <c r="K246" s="39" t="str">
        <f t="shared" si="31"/>
        <v>NA</v>
      </c>
      <c r="L246" s="39" t="str">
        <f t="shared" si="32"/>
        <v>NA</v>
      </c>
      <c r="M246" s="39" t="str">
        <f t="shared" si="33"/>
        <v>NA</v>
      </c>
    </row>
    <row r="247" spans="1:13" x14ac:dyDescent="0.2">
      <c r="A247" s="17"/>
      <c r="B247" s="50" t="s">
        <v>53</v>
      </c>
      <c r="C247" s="17" t="s">
        <v>54</v>
      </c>
      <c r="D247" s="18">
        <v>20200</v>
      </c>
      <c r="E247" s="18">
        <v>17100</v>
      </c>
      <c r="F247" s="18">
        <v>0</v>
      </c>
      <c r="G247" s="18">
        <v>0</v>
      </c>
      <c r="H247" s="18">
        <v>14225.07</v>
      </c>
      <c r="I247" s="18">
        <f t="shared" si="29"/>
        <v>14225.07</v>
      </c>
      <c r="J247" s="18">
        <f t="shared" si="30"/>
        <v>2874.9300000000003</v>
      </c>
      <c r="K247" s="39">
        <f t="shared" si="31"/>
        <v>0.16812456140350879</v>
      </c>
      <c r="L247" s="39">
        <f t="shared" si="32"/>
        <v>-1</v>
      </c>
      <c r="M247" s="39">
        <f t="shared" si="33"/>
        <v>-1</v>
      </c>
    </row>
    <row r="248" spans="1:13" x14ac:dyDescent="0.2">
      <c r="A248" s="17"/>
      <c r="B248" s="50" t="s">
        <v>55</v>
      </c>
      <c r="C248" s="17" t="s">
        <v>56</v>
      </c>
      <c r="D248" s="18">
        <v>845000</v>
      </c>
      <c r="E248" s="18">
        <v>0</v>
      </c>
      <c r="F248" s="18">
        <v>0</v>
      </c>
      <c r="G248" s="18">
        <v>0</v>
      </c>
      <c r="H248" s="18">
        <v>0</v>
      </c>
      <c r="I248" s="18">
        <f t="shared" si="29"/>
        <v>0</v>
      </c>
      <c r="J248" s="18">
        <f t="shared" si="30"/>
        <v>0</v>
      </c>
      <c r="K248" s="39" t="str">
        <f t="shared" si="31"/>
        <v>NA</v>
      </c>
      <c r="L248" s="39" t="str">
        <f t="shared" si="32"/>
        <v>NA</v>
      </c>
      <c r="M248" s="39" t="str">
        <f t="shared" si="33"/>
        <v>NA</v>
      </c>
    </row>
    <row r="249" spans="1:13" x14ac:dyDescent="0.2">
      <c r="A249" s="17"/>
      <c r="B249" s="50" t="s">
        <v>57</v>
      </c>
      <c r="C249" s="17" t="s">
        <v>58</v>
      </c>
      <c r="D249" s="18">
        <v>1396752.5</v>
      </c>
      <c r="E249" s="18">
        <v>0</v>
      </c>
      <c r="F249" s="18">
        <v>0</v>
      </c>
      <c r="G249" s="18">
        <v>0</v>
      </c>
      <c r="H249" s="18">
        <v>0</v>
      </c>
      <c r="I249" s="18">
        <f t="shared" si="29"/>
        <v>0</v>
      </c>
      <c r="J249" s="18">
        <f t="shared" si="30"/>
        <v>0</v>
      </c>
      <c r="K249" s="39" t="str">
        <f t="shared" si="31"/>
        <v>NA</v>
      </c>
      <c r="L249" s="39" t="str">
        <f t="shared" si="32"/>
        <v>NA</v>
      </c>
      <c r="M249" s="39" t="str">
        <f t="shared" si="33"/>
        <v>NA</v>
      </c>
    </row>
    <row r="250" spans="1:13" x14ac:dyDescent="0.2">
      <c r="A250" s="17"/>
      <c r="B250" s="50" t="s">
        <v>59</v>
      </c>
      <c r="C250" s="17" t="s">
        <v>60</v>
      </c>
      <c r="D250" s="18">
        <v>0</v>
      </c>
      <c r="E250" s="18">
        <v>4000</v>
      </c>
      <c r="F250" s="18">
        <v>0</v>
      </c>
      <c r="G250" s="18">
        <v>0</v>
      </c>
      <c r="H250" s="18">
        <v>0</v>
      </c>
      <c r="I250" s="18">
        <f t="shared" si="29"/>
        <v>0</v>
      </c>
      <c r="J250" s="18">
        <f t="shared" si="30"/>
        <v>4000</v>
      </c>
      <c r="K250" s="39">
        <f t="shared" si="31"/>
        <v>1</v>
      </c>
      <c r="L250" s="39">
        <f t="shared" si="32"/>
        <v>-1</v>
      </c>
      <c r="M250" s="39">
        <f t="shared" si="33"/>
        <v>-1</v>
      </c>
    </row>
    <row r="251" spans="1:13" x14ac:dyDescent="0.2">
      <c r="A251" s="17"/>
      <c r="B251" s="50" t="s">
        <v>61</v>
      </c>
      <c r="C251" s="17" t="s">
        <v>62</v>
      </c>
      <c r="D251" s="18">
        <v>0</v>
      </c>
      <c r="E251" s="18">
        <v>0</v>
      </c>
      <c r="F251" s="18">
        <v>370.4</v>
      </c>
      <c r="G251" s="18">
        <v>370.4</v>
      </c>
      <c r="H251" s="18">
        <v>-370.4</v>
      </c>
      <c r="I251" s="18">
        <f t="shared" si="29"/>
        <v>0</v>
      </c>
      <c r="J251" s="18">
        <f t="shared" si="30"/>
        <v>0</v>
      </c>
      <c r="K251" s="39" t="str">
        <f t="shared" si="31"/>
        <v>NA</v>
      </c>
      <c r="L251" s="39" t="str">
        <f t="shared" si="32"/>
        <v>NA</v>
      </c>
      <c r="M251" s="39" t="str">
        <f t="shared" si="33"/>
        <v>NA</v>
      </c>
    </row>
    <row r="252" spans="1:13" x14ac:dyDescent="0.2">
      <c r="A252" s="17"/>
      <c r="B252" s="50" t="s">
        <v>71</v>
      </c>
      <c r="C252" s="17" t="s">
        <v>72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29"/>
        <v>0</v>
      </c>
      <c r="J252" s="18">
        <f t="shared" si="30"/>
        <v>0</v>
      </c>
      <c r="K252" s="39" t="str">
        <f t="shared" si="31"/>
        <v>NA</v>
      </c>
      <c r="L252" s="39" t="str">
        <f t="shared" si="32"/>
        <v>NA</v>
      </c>
      <c r="M252" s="39" t="str">
        <f t="shared" si="33"/>
        <v>NA</v>
      </c>
    </row>
    <row r="253" spans="1:13" x14ac:dyDescent="0.2">
      <c r="A253" s="17"/>
      <c r="B253" s="50" t="s">
        <v>184</v>
      </c>
      <c r="C253" s="17" t="s">
        <v>185</v>
      </c>
      <c r="D253" s="18">
        <v>21085705.280000001</v>
      </c>
      <c r="E253" s="18">
        <v>68140907.280000001</v>
      </c>
      <c r="F253" s="18">
        <v>0</v>
      </c>
      <c r="G253" s="18">
        <v>0</v>
      </c>
      <c r="H253" s="18">
        <v>0</v>
      </c>
      <c r="I253" s="18">
        <f t="shared" si="29"/>
        <v>0</v>
      </c>
      <c r="J253" s="18">
        <f t="shared" si="30"/>
        <v>68140907.280000001</v>
      </c>
      <c r="K253" s="39">
        <f t="shared" si="31"/>
        <v>1</v>
      </c>
      <c r="L253" s="39">
        <f t="shared" si="32"/>
        <v>-1</v>
      </c>
      <c r="M253" s="39">
        <f t="shared" si="33"/>
        <v>-1</v>
      </c>
    </row>
    <row r="254" spans="1:13" x14ac:dyDescent="0.2">
      <c r="A254" s="17"/>
      <c r="B254" s="50" t="s">
        <v>73</v>
      </c>
      <c r="C254" s="17" t="s">
        <v>74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f t="shared" si="29"/>
        <v>0</v>
      </c>
      <c r="J254" s="18">
        <f t="shared" si="30"/>
        <v>0</v>
      </c>
      <c r="K254" s="39" t="str">
        <f t="shared" si="31"/>
        <v>NA</v>
      </c>
      <c r="L254" s="39" t="str">
        <f t="shared" si="32"/>
        <v>NA</v>
      </c>
      <c r="M254" s="39" t="str">
        <f t="shared" si="33"/>
        <v>NA</v>
      </c>
    </row>
    <row r="255" spans="1:13" x14ac:dyDescent="0.2">
      <c r="A255" s="48" t="s">
        <v>107</v>
      </c>
      <c r="B255" s="51"/>
      <c r="C255" s="48"/>
      <c r="D255" s="23">
        <v>52328026.540000007</v>
      </c>
      <c r="E255" s="23">
        <v>73099249.040000007</v>
      </c>
      <c r="F255" s="23">
        <v>107903.44</v>
      </c>
      <c r="G255" s="23">
        <v>107903.44</v>
      </c>
      <c r="H255" s="23">
        <v>13854.67</v>
      </c>
      <c r="I255" s="23">
        <f t="shared" si="29"/>
        <v>121758.11</v>
      </c>
      <c r="J255" s="23">
        <f t="shared" si="30"/>
        <v>72977490.930000007</v>
      </c>
      <c r="K255" s="43">
        <f t="shared" si="31"/>
        <v>0.9983343452689456</v>
      </c>
      <c r="L255" s="43">
        <f t="shared" si="32"/>
        <v>-0.99852387758537775</v>
      </c>
      <c r="M255" s="43">
        <f t="shared" si="33"/>
        <v>-0.98228653102453256</v>
      </c>
    </row>
    <row r="256" spans="1:13" x14ac:dyDescent="0.2">
      <c r="A256" s="17" t="s">
        <v>108</v>
      </c>
      <c r="B256" s="50" t="s">
        <v>16</v>
      </c>
      <c r="C256" s="17" t="s">
        <v>15</v>
      </c>
      <c r="D256" s="18">
        <v>0</v>
      </c>
      <c r="E256" s="18">
        <v>0</v>
      </c>
      <c r="F256" s="18">
        <v>910.04</v>
      </c>
      <c r="G256" s="18">
        <v>910.04</v>
      </c>
      <c r="H256" s="18">
        <v>0</v>
      </c>
      <c r="I256" s="18">
        <f t="shared" si="29"/>
        <v>910.04</v>
      </c>
      <c r="J256" s="18">
        <f t="shared" si="30"/>
        <v>-910.04</v>
      </c>
      <c r="K256" s="39" t="str">
        <f t="shared" si="31"/>
        <v>NA</v>
      </c>
      <c r="L256" s="39" t="str">
        <f t="shared" si="32"/>
        <v>NA</v>
      </c>
      <c r="M256" s="39" t="str">
        <f t="shared" si="33"/>
        <v>NA</v>
      </c>
    </row>
    <row r="257" spans="1:13" x14ac:dyDescent="0.2">
      <c r="A257" s="17"/>
      <c r="B257" s="50" t="s">
        <v>21</v>
      </c>
      <c r="C257" s="17" t="s">
        <v>22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29"/>
        <v>0</v>
      </c>
      <c r="J257" s="18">
        <f t="shared" si="30"/>
        <v>0</v>
      </c>
      <c r="K257" s="39" t="str">
        <f t="shared" si="31"/>
        <v>NA</v>
      </c>
      <c r="L257" s="39" t="str">
        <f t="shared" si="32"/>
        <v>NA</v>
      </c>
      <c r="M257" s="39" t="str">
        <f t="shared" si="33"/>
        <v>NA</v>
      </c>
    </row>
    <row r="258" spans="1:13" x14ac:dyDescent="0.2">
      <c r="A258" s="17"/>
      <c r="B258" s="50" t="s">
        <v>298</v>
      </c>
      <c r="C258" s="17" t="s">
        <v>299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f t="shared" si="29"/>
        <v>0</v>
      </c>
      <c r="J258" s="18">
        <f t="shared" si="30"/>
        <v>0</v>
      </c>
      <c r="K258" s="39" t="str">
        <f t="shared" si="31"/>
        <v>NA</v>
      </c>
      <c r="L258" s="39" t="str">
        <f t="shared" si="32"/>
        <v>NA</v>
      </c>
      <c r="M258" s="39" t="str">
        <f t="shared" si="33"/>
        <v>NA</v>
      </c>
    </row>
    <row r="259" spans="1:13" x14ac:dyDescent="0.2">
      <c r="A259" s="17"/>
      <c r="B259" s="50" t="s">
        <v>77</v>
      </c>
      <c r="C259" s="17" t="s">
        <v>78</v>
      </c>
      <c r="D259" s="18">
        <v>155324.10999999999</v>
      </c>
      <c r="E259" s="18">
        <v>155324.10999999999</v>
      </c>
      <c r="F259" s="18">
        <v>11952</v>
      </c>
      <c r="G259" s="18">
        <v>11952</v>
      </c>
      <c r="H259" s="18">
        <v>0</v>
      </c>
      <c r="I259" s="18">
        <f t="shared" si="29"/>
        <v>11952</v>
      </c>
      <c r="J259" s="18">
        <f t="shared" si="30"/>
        <v>143372.10999999999</v>
      </c>
      <c r="K259" s="39">
        <f t="shared" si="31"/>
        <v>0.92305122495149017</v>
      </c>
      <c r="L259" s="39">
        <f t="shared" si="32"/>
        <v>-0.92305122495149017</v>
      </c>
      <c r="M259" s="39">
        <f t="shared" si="33"/>
        <v>-7.661469941788171E-2</v>
      </c>
    </row>
    <row r="260" spans="1:13" x14ac:dyDescent="0.2">
      <c r="A260" s="17"/>
      <c r="B260" s="50" t="s">
        <v>111</v>
      </c>
      <c r="C260" s="17" t="s">
        <v>112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f t="shared" si="29"/>
        <v>0</v>
      </c>
      <c r="J260" s="18">
        <f t="shared" si="30"/>
        <v>0</v>
      </c>
      <c r="K260" s="39" t="str">
        <f t="shared" si="31"/>
        <v>NA</v>
      </c>
      <c r="L260" s="39" t="str">
        <f t="shared" si="32"/>
        <v>NA</v>
      </c>
      <c r="M260" s="39" t="str">
        <f t="shared" si="33"/>
        <v>NA</v>
      </c>
    </row>
    <row r="261" spans="1:13" x14ac:dyDescent="0.2">
      <c r="A261" s="17"/>
      <c r="B261" s="50" t="s">
        <v>27</v>
      </c>
      <c r="C261" s="17" t="s">
        <v>28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f t="shared" si="29"/>
        <v>0</v>
      </c>
      <c r="J261" s="18">
        <f t="shared" si="30"/>
        <v>0</v>
      </c>
      <c r="K261" s="39" t="str">
        <f t="shared" si="31"/>
        <v>NA</v>
      </c>
      <c r="L261" s="39" t="str">
        <f t="shared" si="32"/>
        <v>NA</v>
      </c>
      <c r="M261" s="39" t="str">
        <f t="shared" si="33"/>
        <v>NA</v>
      </c>
    </row>
    <row r="262" spans="1:13" x14ac:dyDescent="0.2">
      <c r="A262" s="17"/>
      <c r="B262" s="50" t="s">
        <v>29</v>
      </c>
      <c r="C262" s="17" t="s">
        <v>30</v>
      </c>
      <c r="D262" s="18">
        <v>1500000</v>
      </c>
      <c r="E262" s="18">
        <v>3000000</v>
      </c>
      <c r="F262" s="18">
        <v>3600</v>
      </c>
      <c r="G262" s="18">
        <v>3600</v>
      </c>
      <c r="H262" s="18">
        <v>0</v>
      </c>
      <c r="I262" s="18">
        <f t="shared" si="29"/>
        <v>3600</v>
      </c>
      <c r="J262" s="18">
        <f t="shared" si="30"/>
        <v>2996400</v>
      </c>
      <c r="K262" s="39">
        <f t="shared" si="31"/>
        <v>0.99880000000000002</v>
      </c>
      <c r="L262" s="39">
        <f t="shared" si="32"/>
        <v>-0.99880000000000002</v>
      </c>
      <c r="M262" s="39">
        <f t="shared" si="33"/>
        <v>-0.98560000000000003</v>
      </c>
    </row>
    <row r="263" spans="1:13" x14ac:dyDescent="0.2">
      <c r="A263" s="17"/>
      <c r="B263" s="50" t="s">
        <v>31</v>
      </c>
      <c r="C263" s="17" t="s">
        <v>32</v>
      </c>
      <c r="D263" s="18">
        <v>45360</v>
      </c>
      <c r="E263" s="18">
        <v>45360</v>
      </c>
      <c r="F263" s="18">
        <v>945</v>
      </c>
      <c r="G263" s="18">
        <v>945</v>
      </c>
      <c r="H263" s="18">
        <v>0</v>
      </c>
      <c r="I263" s="18">
        <f t="shared" si="29"/>
        <v>945</v>
      </c>
      <c r="J263" s="18">
        <f t="shared" si="30"/>
        <v>44415</v>
      </c>
      <c r="K263" s="39">
        <f t="shared" si="31"/>
        <v>0.97916666666666663</v>
      </c>
      <c r="L263" s="39">
        <f t="shared" si="32"/>
        <v>-0.97916666666666663</v>
      </c>
      <c r="M263" s="39">
        <f t="shared" si="33"/>
        <v>-0.75</v>
      </c>
    </row>
    <row r="264" spans="1:13" x14ac:dyDescent="0.2">
      <c r="A264" s="17"/>
      <c r="B264" s="50" t="s">
        <v>33</v>
      </c>
      <c r="C264" s="17" t="s">
        <v>34</v>
      </c>
      <c r="D264" s="18">
        <v>30769.7</v>
      </c>
      <c r="E264" s="18">
        <v>30769.7</v>
      </c>
      <c r="F264" s="18">
        <v>701.43</v>
      </c>
      <c r="G264" s="18">
        <v>701.43</v>
      </c>
      <c r="H264" s="18">
        <v>0</v>
      </c>
      <c r="I264" s="18">
        <f t="shared" si="29"/>
        <v>701.43</v>
      </c>
      <c r="J264" s="18">
        <f t="shared" si="30"/>
        <v>30068.27</v>
      </c>
      <c r="K264" s="39">
        <f t="shared" si="31"/>
        <v>0.97720387264094222</v>
      </c>
      <c r="L264" s="39">
        <f t="shared" si="32"/>
        <v>-0.97720387264094222</v>
      </c>
      <c r="M264" s="39">
        <f t="shared" si="33"/>
        <v>-0.72644647169130683</v>
      </c>
    </row>
    <row r="265" spans="1:13" x14ac:dyDescent="0.2">
      <c r="A265" s="17"/>
      <c r="B265" s="50" t="s">
        <v>39</v>
      </c>
      <c r="C265" s="17" t="s">
        <v>40</v>
      </c>
      <c r="D265" s="18">
        <v>45364.17</v>
      </c>
      <c r="E265" s="18">
        <v>85114.17</v>
      </c>
      <c r="F265" s="18">
        <v>520.35</v>
      </c>
      <c r="G265" s="18">
        <v>520.35</v>
      </c>
      <c r="H265" s="18">
        <v>0</v>
      </c>
      <c r="I265" s="18">
        <f t="shared" si="29"/>
        <v>520.35</v>
      </c>
      <c r="J265" s="18">
        <f t="shared" si="30"/>
        <v>84593.819999999992</v>
      </c>
      <c r="K265" s="39">
        <f t="shared" si="31"/>
        <v>0.99388644687482697</v>
      </c>
      <c r="L265" s="39">
        <f t="shared" si="32"/>
        <v>-0.99388644687482697</v>
      </c>
      <c r="M265" s="39">
        <f t="shared" si="33"/>
        <v>-0.92663736249792483</v>
      </c>
    </row>
    <row r="266" spans="1:13" x14ac:dyDescent="0.2">
      <c r="A266" s="17"/>
      <c r="B266" s="50" t="s">
        <v>41</v>
      </c>
      <c r="C266" s="17" t="s">
        <v>42</v>
      </c>
      <c r="D266" s="18">
        <v>26237645</v>
      </c>
      <c r="E266" s="18">
        <v>715670</v>
      </c>
      <c r="F266" s="18">
        <v>0</v>
      </c>
      <c r="G266" s="18">
        <v>0</v>
      </c>
      <c r="H266" s="18">
        <v>0</v>
      </c>
      <c r="I266" s="18">
        <f t="shared" si="29"/>
        <v>0</v>
      </c>
      <c r="J266" s="18">
        <f t="shared" si="30"/>
        <v>715670</v>
      </c>
      <c r="K266" s="39">
        <f t="shared" si="31"/>
        <v>1</v>
      </c>
      <c r="L266" s="39">
        <f t="shared" si="32"/>
        <v>-1</v>
      </c>
      <c r="M266" s="39">
        <f t="shared" si="33"/>
        <v>-1</v>
      </c>
    </row>
    <row r="267" spans="1:13" x14ac:dyDescent="0.2">
      <c r="A267" s="17"/>
      <c r="B267" s="50" t="s">
        <v>45</v>
      </c>
      <c r="C267" s="17" t="s">
        <v>46</v>
      </c>
      <c r="D267" s="18">
        <v>2000</v>
      </c>
      <c r="E267" s="18">
        <v>2000</v>
      </c>
      <c r="F267" s="18">
        <v>0</v>
      </c>
      <c r="G267" s="18">
        <v>0</v>
      </c>
      <c r="H267" s="18">
        <v>0</v>
      </c>
      <c r="I267" s="18">
        <f t="shared" si="29"/>
        <v>0</v>
      </c>
      <c r="J267" s="18">
        <f t="shared" si="30"/>
        <v>2000</v>
      </c>
      <c r="K267" s="39">
        <f t="shared" si="31"/>
        <v>1</v>
      </c>
      <c r="L267" s="39">
        <f t="shared" si="32"/>
        <v>-1</v>
      </c>
      <c r="M267" s="39">
        <f t="shared" si="33"/>
        <v>-1</v>
      </c>
    </row>
    <row r="268" spans="1:13" x14ac:dyDescent="0.2">
      <c r="A268" s="17"/>
      <c r="B268" s="50" t="s">
        <v>49</v>
      </c>
      <c r="C268" s="17" t="s">
        <v>50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f t="shared" si="29"/>
        <v>0</v>
      </c>
      <c r="J268" s="18">
        <f t="shared" si="30"/>
        <v>0</v>
      </c>
      <c r="K268" s="39" t="str">
        <f t="shared" si="31"/>
        <v>NA</v>
      </c>
      <c r="L268" s="39" t="str">
        <f t="shared" si="32"/>
        <v>NA</v>
      </c>
      <c r="M268" s="39" t="str">
        <f t="shared" si="33"/>
        <v>NA</v>
      </c>
    </row>
    <row r="269" spans="1:13" x14ac:dyDescent="0.2">
      <c r="A269" s="17"/>
      <c r="B269" s="50" t="s">
        <v>51</v>
      </c>
      <c r="C269" s="17" t="s">
        <v>52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29"/>
        <v>0</v>
      </c>
      <c r="J269" s="18">
        <f t="shared" si="30"/>
        <v>0</v>
      </c>
      <c r="K269" s="39" t="str">
        <f t="shared" si="31"/>
        <v>NA</v>
      </c>
      <c r="L269" s="39" t="str">
        <f t="shared" si="32"/>
        <v>NA</v>
      </c>
      <c r="M269" s="39" t="str">
        <f t="shared" si="33"/>
        <v>NA</v>
      </c>
    </row>
    <row r="270" spans="1:13" x14ac:dyDescent="0.2">
      <c r="A270" s="17"/>
      <c r="B270" s="50" t="s">
        <v>53</v>
      </c>
      <c r="C270" s="17" t="s">
        <v>54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f t="shared" si="29"/>
        <v>0</v>
      </c>
      <c r="J270" s="18">
        <f t="shared" si="30"/>
        <v>0</v>
      </c>
      <c r="K270" s="39" t="str">
        <f t="shared" si="31"/>
        <v>NA</v>
      </c>
      <c r="L270" s="39" t="str">
        <f t="shared" si="32"/>
        <v>NA</v>
      </c>
      <c r="M270" s="39" t="str">
        <f t="shared" si="33"/>
        <v>NA</v>
      </c>
    </row>
    <row r="271" spans="1:13" x14ac:dyDescent="0.2">
      <c r="A271" s="17"/>
      <c r="B271" s="50" t="s">
        <v>57</v>
      </c>
      <c r="C271" s="17" t="s">
        <v>58</v>
      </c>
      <c r="D271" s="18">
        <v>15250</v>
      </c>
      <c r="E271" s="18">
        <v>15250</v>
      </c>
      <c r="F271" s="18">
        <v>0</v>
      </c>
      <c r="G271" s="18">
        <v>0</v>
      </c>
      <c r="H271" s="18">
        <v>0</v>
      </c>
      <c r="I271" s="18">
        <f t="shared" si="29"/>
        <v>0</v>
      </c>
      <c r="J271" s="18">
        <f t="shared" si="30"/>
        <v>15250</v>
      </c>
      <c r="K271" s="39">
        <f t="shared" si="31"/>
        <v>1</v>
      </c>
      <c r="L271" s="39">
        <f t="shared" si="32"/>
        <v>-1</v>
      </c>
      <c r="M271" s="39">
        <f t="shared" si="33"/>
        <v>-1</v>
      </c>
    </row>
    <row r="272" spans="1:13" x14ac:dyDescent="0.2">
      <c r="A272" s="17"/>
      <c r="B272" s="50" t="s">
        <v>59</v>
      </c>
      <c r="C272" s="17" t="s">
        <v>60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29"/>
        <v>0</v>
      </c>
      <c r="J272" s="18">
        <f t="shared" si="30"/>
        <v>0</v>
      </c>
      <c r="K272" s="39" t="str">
        <f t="shared" si="31"/>
        <v>NA</v>
      </c>
      <c r="L272" s="39" t="str">
        <f t="shared" si="32"/>
        <v>NA</v>
      </c>
      <c r="M272" s="39" t="str">
        <f t="shared" si="33"/>
        <v>NA</v>
      </c>
    </row>
    <row r="273" spans="1:13" x14ac:dyDescent="0.2">
      <c r="A273" s="17"/>
      <c r="B273" s="50" t="s">
        <v>67</v>
      </c>
      <c r="C273" s="17" t="s">
        <v>68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29"/>
        <v>0</v>
      </c>
      <c r="J273" s="18">
        <f t="shared" si="30"/>
        <v>0</v>
      </c>
      <c r="K273" s="39" t="str">
        <f t="shared" si="31"/>
        <v>NA</v>
      </c>
      <c r="L273" s="39" t="str">
        <f t="shared" si="32"/>
        <v>NA</v>
      </c>
      <c r="M273" s="39" t="str">
        <f t="shared" si="33"/>
        <v>NA</v>
      </c>
    </row>
    <row r="274" spans="1:13" x14ac:dyDescent="0.2">
      <c r="A274" s="48" t="s">
        <v>109</v>
      </c>
      <c r="B274" s="51"/>
      <c r="C274" s="48"/>
      <c r="D274" s="23">
        <v>28031712.98</v>
      </c>
      <c r="E274" s="23">
        <v>4049487.98</v>
      </c>
      <c r="F274" s="23">
        <v>18628.82</v>
      </c>
      <c r="G274" s="23">
        <v>18628.82</v>
      </c>
      <c r="H274" s="23">
        <v>0</v>
      </c>
      <c r="I274" s="23">
        <f t="shared" si="29"/>
        <v>18628.82</v>
      </c>
      <c r="J274" s="23">
        <f t="shared" si="30"/>
        <v>4030859.16</v>
      </c>
      <c r="K274" s="43">
        <f t="shared" si="31"/>
        <v>0.99539970976775194</v>
      </c>
      <c r="L274" s="43">
        <f t="shared" si="32"/>
        <v>-0.99539970976775194</v>
      </c>
      <c r="M274" s="43">
        <f t="shared" si="33"/>
        <v>-0.94479651721302305</v>
      </c>
    </row>
    <row r="275" spans="1:13" x14ac:dyDescent="0.2">
      <c r="A275" s="17" t="s">
        <v>110</v>
      </c>
      <c r="B275" s="50" t="s">
        <v>77</v>
      </c>
      <c r="C275" s="17" t="s">
        <v>78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29"/>
        <v>0</v>
      </c>
      <c r="J275" s="18">
        <f t="shared" si="30"/>
        <v>0</v>
      </c>
      <c r="K275" s="39" t="str">
        <f t="shared" si="31"/>
        <v>NA</v>
      </c>
      <c r="L275" s="39" t="str">
        <f t="shared" si="32"/>
        <v>NA</v>
      </c>
      <c r="M275" s="39" t="str">
        <f t="shared" si="33"/>
        <v>NA</v>
      </c>
    </row>
    <row r="276" spans="1:13" x14ac:dyDescent="0.2">
      <c r="A276" s="17"/>
      <c r="B276" s="50" t="s">
        <v>111</v>
      </c>
      <c r="C276" s="17" t="s">
        <v>112</v>
      </c>
      <c r="D276" s="18">
        <v>78744</v>
      </c>
      <c r="E276" s="18">
        <v>78744</v>
      </c>
      <c r="F276" s="18">
        <v>6776.86</v>
      </c>
      <c r="G276" s="18">
        <v>6776.86</v>
      </c>
      <c r="H276" s="18">
        <v>0</v>
      </c>
      <c r="I276" s="18">
        <f t="shared" si="29"/>
        <v>6776.86</v>
      </c>
      <c r="J276" s="18">
        <f t="shared" si="30"/>
        <v>71967.14</v>
      </c>
      <c r="K276" s="39">
        <f t="shared" si="31"/>
        <v>0.91393807782180225</v>
      </c>
      <c r="L276" s="39">
        <f t="shared" si="32"/>
        <v>-0.91393807782180225</v>
      </c>
      <c r="M276" s="39">
        <f t="shared" si="33"/>
        <v>3.2743066138372398E-2</v>
      </c>
    </row>
    <row r="277" spans="1:13" x14ac:dyDescent="0.2">
      <c r="A277" s="17"/>
      <c r="B277" s="50" t="s">
        <v>300</v>
      </c>
      <c r="C277" s="17" t="s">
        <v>301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29"/>
        <v>0</v>
      </c>
      <c r="J277" s="18">
        <f t="shared" si="30"/>
        <v>0</v>
      </c>
      <c r="K277" s="39" t="str">
        <f t="shared" si="31"/>
        <v>NA</v>
      </c>
      <c r="L277" s="39" t="str">
        <f t="shared" si="32"/>
        <v>NA</v>
      </c>
      <c r="M277" s="39" t="str">
        <f t="shared" si="33"/>
        <v>NA</v>
      </c>
    </row>
    <row r="278" spans="1:13" x14ac:dyDescent="0.2">
      <c r="A278" s="17"/>
      <c r="B278" s="50" t="s">
        <v>27</v>
      </c>
      <c r="C278" s="17" t="s">
        <v>28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f t="shared" si="29"/>
        <v>0</v>
      </c>
      <c r="J278" s="18">
        <f t="shared" si="30"/>
        <v>0</v>
      </c>
      <c r="K278" s="39" t="str">
        <f t="shared" si="31"/>
        <v>NA</v>
      </c>
      <c r="L278" s="39" t="str">
        <f t="shared" si="32"/>
        <v>NA</v>
      </c>
      <c r="M278" s="39" t="str">
        <f t="shared" si="33"/>
        <v>NA</v>
      </c>
    </row>
    <row r="279" spans="1:13" x14ac:dyDescent="0.2">
      <c r="A279" s="17"/>
      <c r="B279" s="50" t="s">
        <v>91</v>
      </c>
      <c r="C279" s="17" t="s">
        <v>92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29"/>
        <v>0</v>
      </c>
      <c r="J279" s="18">
        <f t="shared" si="30"/>
        <v>0</v>
      </c>
      <c r="K279" s="39" t="str">
        <f t="shared" si="31"/>
        <v>NA</v>
      </c>
      <c r="L279" s="39" t="str">
        <f t="shared" si="32"/>
        <v>NA</v>
      </c>
      <c r="M279" s="39" t="str">
        <f t="shared" si="33"/>
        <v>NA</v>
      </c>
    </row>
    <row r="280" spans="1:13" x14ac:dyDescent="0.2">
      <c r="A280" s="17"/>
      <c r="B280" s="50" t="s">
        <v>29</v>
      </c>
      <c r="C280" s="17" t="s">
        <v>30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29"/>
        <v>0</v>
      </c>
      <c r="J280" s="18">
        <f t="shared" si="30"/>
        <v>0</v>
      </c>
      <c r="K280" s="39" t="str">
        <f t="shared" si="31"/>
        <v>NA</v>
      </c>
      <c r="L280" s="39" t="str">
        <f t="shared" si="32"/>
        <v>NA</v>
      </c>
      <c r="M280" s="39" t="str">
        <f t="shared" si="33"/>
        <v>NA</v>
      </c>
    </row>
    <row r="281" spans="1:13" x14ac:dyDescent="0.2">
      <c r="A281" s="17"/>
      <c r="B281" s="50" t="s">
        <v>31</v>
      </c>
      <c r="C281" s="17" t="s">
        <v>32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29"/>
        <v>0</v>
      </c>
      <c r="J281" s="18">
        <f t="shared" si="30"/>
        <v>0</v>
      </c>
      <c r="K281" s="39" t="str">
        <f t="shared" si="31"/>
        <v>NA</v>
      </c>
      <c r="L281" s="39" t="str">
        <f t="shared" si="32"/>
        <v>NA</v>
      </c>
      <c r="M281" s="39" t="str">
        <f t="shared" si="33"/>
        <v>NA</v>
      </c>
    </row>
    <row r="282" spans="1:13" x14ac:dyDescent="0.2">
      <c r="A282" s="17"/>
      <c r="B282" s="50" t="s">
        <v>33</v>
      </c>
      <c r="C282" s="17" t="s">
        <v>34</v>
      </c>
      <c r="D282" s="18">
        <v>15599.19</v>
      </c>
      <c r="E282" s="18">
        <v>15599.19</v>
      </c>
      <c r="F282" s="18">
        <v>0</v>
      </c>
      <c r="G282" s="18">
        <v>0</v>
      </c>
      <c r="H282" s="18">
        <v>0</v>
      </c>
      <c r="I282" s="18">
        <f t="shared" si="29"/>
        <v>0</v>
      </c>
      <c r="J282" s="18">
        <f t="shared" si="30"/>
        <v>15599.19</v>
      </c>
      <c r="K282" s="39">
        <f t="shared" si="31"/>
        <v>1</v>
      </c>
      <c r="L282" s="39">
        <f t="shared" si="32"/>
        <v>-1</v>
      </c>
      <c r="M282" s="39">
        <f t="shared" si="33"/>
        <v>-1</v>
      </c>
    </row>
    <row r="283" spans="1:13" x14ac:dyDescent="0.2">
      <c r="A283" s="17"/>
      <c r="B283" s="50" t="s">
        <v>39</v>
      </c>
      <c r="C283" s="17" t="s">
        <v>40</v>
      </c>
      <c r="D283" s="18">
        <v>2086.7199999999998</v>
      </c>
      <c r="E283" s="18">
        <v>2086.7199999999998</v>
      </c>
      <c r="F283" s="18">
        <v>0</v>
      </c>
      <c r="G283" s="18">
        <v>0</v>
      </c>
      <c r="H283" s="18">
        <v>0</v>
      </c>
      <c r="I283" s="18">
        <f t="shared" si="29"/>
        <v>0</v>
      </c>
      <c r="J283" s="18">
        <f t="shared" si="30"/>
        <v>2086.7199999999998</v>
      </c>
      <c r="K283" s="39">
        <f t="shared" si="31"/>
        <v>1</v>
      </c>
      <c r="L283" s="39">
        <f t="shared" si="32"/>
        <v>-1</v>
      </c>
      <c r="M283" s="39">
        <f t="shared" si="33"/>
        <v>-1</v>
      </c>
    </row>
    <row r="284" spans="1:13" x14ac:dyDescent="0.2">
      <c r="A284" s="17"/>
      <c r="B284" s="50" t="s">
        <v>41</v>
      </c>
      <c r="C284" s="17" t="s">
        <v>42</v>
      </c>
      <c r="D284" s="18">
        <v>26102645</v>
      </c>
      <c r="E284" s="18">
        <v>0</v>
      </c>
      <c r="F284" s="18">
        <v>0</v>
      </c>
      <c r="G284" s="18">
        <v>0</v>
      </c>
      <c r="H284" s="18">
        <v>0</v>
      </c>
      <c r="I284" s="18">
        <f t="shared" si="29"/>
        <v>0</v>
      </c>
      <c r="J284" s="18">
        <f t="shared" si="30"/>
        <v>0</v>
      </c>
      <c r="K284" s="39" t="str">
        <f t="shared" si="31"/>
        <v>NA</v>
      </c>
      <c r="L284" s="39" t="str">
        <f t="shared" si="32"/>
        <v>NA</v>
      </c>
      <c r="M284" s="39" t="str">
        <f t="shared" si="33"/>
        <v>NA</v>
      </c>
    </row>
    <row r="285" spans="1:13" x14ac:dyDescent="0.2">
      <c r="A285" s="17"/>
      <c r="B285" s="50" t="s">
        <v>53</v>
      </c>
      <c r="C285" s="17" t="s">
        <v>54</v>
      </c>
      <c r="D285" s="18">
        <v>0</v>
      </c>
      <c r="E285" s="18">
        <v>10000</v>
      </c>
      <c r="F285" s="18">
        <v>2428</v>
      </c>
      <c r="G285" s="18">
        <v>2428</v>
      </c>
      <c r="H285" s="18">
        <v>-2425.69</v>
      </c>
      <c r="I285" s="18">
        <f t="shared" si="29"/>
        <v>2.3099999999999454</v>
      </c>
      <c r="J285" s="18">
        <f t="shared" si="30"/>
        <v>9997.69</v>
      </c>
      <c r="K285" s="39">
        <f t="shared" si="31"/>
        <v>0.99976900000000002</v>
      </c>
      <c r="L285" s="39">
        <f t="shared" si="32"/>
        <v>-0.75719999999999998</v>
      </c>
      <c r="M285" s="39">
        <f t="shared" si="33"/>
        <v>1.9135999999999997</v>
      </c>
    </row>
    <row r="286" spans="1:13" x14ac:dyDescent="0.2">
      <c r="A286" s="17"/>
      <c r="B286" s="50" t="s">
        <v>55</v>
      </c>
      <c r="C286" s="17" t="s">
        <v>56</v>
      </c>
      <c r="D286" s="18">
        <v>0</v>
      </c>
      <c r="E286" s="18">
        <v>15000</v>
      </c>
      <c r="F286" s="18">
        <v>208.26</v>
      </c>
      <c r="G286" s="18">
        <v>208.26</v>
      </c>
      <c r="H286" s="18">
        <v>-208.26</v>
      </c>
      <c r="I286" s="18">
        <f t="shared" si="29"/>
        <v>0</v>
      </c>
      <c r="J286" s="18">
        <f t="shared" si="30"/>
        <v>15000</v>
      </c>
      <c r="K286" s="39">
        <f t="shared" si="31"/>
        <v>1</v>
      </c>
      <c r="L286" s="39">
        <f t="shared" si="32"/>
        <v>-0.98611599999999999</v>
      </c>
      <c r="M286" s="39">
        <f t="shared" si="33"/>
        <v>-0.83339200000000002</v>
      </c>
    </row>
    <row r="287" spans="1:13" x14ac:dyDescent="0.2">
      <c r="A287" s="17"/>
      <c r="B287" s="50" t="s">
        <v>59</v>
      </c>
      <c r="C287" s="17" t="s">
        <v>60</v>
      </c>
      <c r="D287" s="18">
        <v>0</v>
      </c>
      <c r="E287" s="18">
        <v>35000</v>
      </c>
      <c r="F287" s="18">
        <v>9562.27</v>
      </c>
      <c r="G287" s="18">
        <v>9562.27</v>
      </c>
      <c r="H287" s="18">
        <v>-9562.27</v>
      </c>
      <c r="I287" s="18">
        <f t="shared" si="29"/>
        <v>0</v>
      </c>
      <c r="J287" s="18">
        <f t="shared" si="30"/>
        <v>35000</v>
      </c>
      <c r="K287" s="39">
        <f t="shared" si="31"/>
        <v>1</v>
      </c>
      <c r="L287" s="39">
        <f t="shared" si="32"/>
        <v>-0.72679228571428567</v>
      </c>
      <c r="M287" s="39">
        <f t="shared" si="33"/>
        <v>2.278492571428572</v>
      </c>
    </row>
    <row r="288" spans="1:13" x14ac:dyDescent="0.2">
      <c r="A288" s="17"/>
      <c r="B288" s="50" t="s">
        <v>61</v>
      </c>
      <c r="C288" s="17" t="s">
        <v>62</v>
      </c>
      <c r="D288" s="18">
        <v>0</v>
      </c>
      <c r="E288" s="18">
        <v>85000</v>
      </c>
      <c r="F288" s="18">
        <v>0</v>
      </c>
      <c r="G288" s="18">
        <v>0</v>
      </c>
      <c r="H288" s="18">
        <v>0</v>
      </c>
      <c r="I288" s="18">
        <f t="shared" si="29"/>
        <v>0</v>
      </c>
      <c r="J288" s="18">
        <f t="shared" si="30"/>
        <v>85000</v>
      </c>
      <c r="K288" s="39">
        <f t="shared" si="31"/>
        <v>1</v>
      </c>
      <c r="L288" s="39">
        <f t="shared" si="32"/>
        <v>-1</v>
      </c>
      <c r="M288" s="39">
        <f t="shared" si="33"/>
        <v>-1</v>
      </c>
    </row>
    <row r="289" spans="1:13" x14ac:dyDescent="0.2">
      <c r="A289" s="17"/>
      <c r="B289" s="50" t="s">
        <v>65</v>
      </c>
      <c r="C289" s="17" t="s">
        <v>66</v>
      </c>
      <c r="D289" s="18">
        <v>0</v>
      </c>
      <c r="E289" s="18">
        <v>5000</v>
      </c>
      <c r="F289" s="18">
        <v>0</v>
      </c>
      <c r="G289" s="18">
        <v>0</v>
      </c>
      <c r="H289" s="18">
        <v>0</v>
      </c>
      <c r="I289" s="18">
        <f t="shared" si="29"/>
        <v>0</v>
      </c>
      <c r="J289" s="18">
        <f t="shared" si="30"/>
        <v>5000</v>
      </c>
      <c r="K289" s="39">
        <f t="shared" si="31"/>
        <v>1</v>
      </c>
      <c r="L289" s="39">
        <f t="shared" si="32"/>
        <v>-1</v>
      </c>
      <c r="M289" s="39">
        <f t="shared" si="33"/>
        <v>-1</v>
      </c>
    </row>
    <row r="290" spans="1:13" x14ac:dyDescent="0.2">
      <c r="A290" s="48" t="s">
        <v>113</v>
      </c>
      <c r="B290" s="51"/>
      <c r="C290" s="48"/>
      <c r="D290" s="23">
        <v>26199074.91</v>
      </c>
      <c r="E290" s="23">
        <v>246429.91</v>
      </c>
      <c r="F290" s="23">
        <v>18975.39</v>
      </c>
      <c r="G290" s="23">
        <v>18975.39</v>
      </c>
      <c r="H290" s="23">
        <v>-12196.220000000001</v>
      </c>
      <c r="I290" s="23">
        <f t="shared" si="29"/>
        <v>6779.1699999999983</v>
      </c>
      <c r="J290" s="23">
        <f t="shared" si="30"/>
        <v>239650.74</v>
      </c>
      <c r="K290" s="43">
        <f t="shared" si="31"/>
        <v>0.97249047406623645</v>
      </c>
      <c r="L290" s="43">
        <f t="shared" si="32"/>
        <v>-0.92299883565270147</v>
      </c>
      <c r="M290" s="43">
        <f t="shared" si="33"/>
        <v>-7.5986027832416925E-2</v>
      </c>
    </row>
    <row r="291" spans="1:13" x14ac:dyDescent="0.2">
      <c r="A291" s="17" t="s">
        <v>114</v>
      </c>
      <c r="B291" s="50" t="s">
        <v>97</v>
      </c>
      <c r="C291" s="17" t="s">
        <v>98</v>
      </c>
      <c r="D291" s="18">
        <v>0</v>
      </c>
      <c r="E291" s="18">
        <v>251609</v>
      </c>
      <c r="F291" s="18">
        <v>0</v>
      </c>
      <c r="G291" s="18">
        <v>0</v>
      </c>
      <c r="H291" s="18">
        <v>0</v>
      </c>
      <c r="I291" s="18">
        <f t="shared" si="29"/>
        <v>0</v>
      </c>
      <c r="J291" s="18">
        <f t="shared" si="30"/>
        <v>251609</v>
      </c>
      <c r="K291" s="39">
        <f t="shared" si="31"/>
        <v>1</v>
      </c>
      <c r="L291" s="39">
        <f t="shared" si="32"/>
        <v>-1</v>
      </c>
      <c r="M291" s="39">
        <f t="shared" si="33"/>
        <v>-1</v>
      </c>
    </row>
    <row r="292" spans="1:13" x14ac:dyDescent="0.2">
      <c r="A292" s="17"/>
      <c r="B292" s="50" t="s">
        <v>123</v>
      </c>
      <c r="C292" s="17" t="s">
        <v>124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f t="shared" si="29"/>
        <v>0</v>
      </c>
      <c r="J292" s="18">
        <f t="shared" si="30"/>
        <v>0</v>
      </c>
      <c r="K292" s="39" t="str">
        <f t="shared" si="31"/>
        <v>NA</v>
      </c>
      <c r="L292" s="39" t="str">
        <f t="shared" si="32"/>
        <v>NA</v>
      </c>
      <c r="M292" s="39" t="str">
        <f t="shared" si="33"/>
        <v>NA</v>
      </c>
    </row>
    <row r="293" spans="1:13" x14ac:dyDescent="0.2">
      <c r="A293" s="17"/>
      <c r="B293" s="50" t="s">
        <v>300</v>
      </c>
      <c r="C293" s="17" t="s">
        <v>301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f t="shared" si="29"/>
        <v>0</v>
      </c>
      <c r="J293" s="18">
        <f t="shared" si="30"/>
        <v>0</v>
      </c>
      <c r="K293" s="39" t="str">
        <f t="shared" si="31"/>
        <v>NA</v>
      </c>
      <c r="L293" s="39" t="str">
        <f t="shared" si="32"/>
        <v>NA</v>
      </c>
      <c r="M293" s="39" t="str">
        <f t="shared" si="33"/>
        <v>NA</v>
      </c>
    </row>
    <row r="294" spans="1:13" x14ac:dyDescent="0.2">
      <c r="A294" s="17"/>
      <c r="B294" s="50" t="s">
        <v>115</v>
      </c>
      <c r="C294" s="17" t="s">
        <v>116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f t="shared" si="29"/>
        <v>0</v>
      </c>
      <c r="J294" s="18">
        <f t="shared" si="30"/>
        <v>0</v>
      </c>
      <c r="K294" s="39" t="str">
        <f t="shared" si="31"/>
        <v>NA</v>
      </c>
      <c r="L294" s="39" t="str">
        <f t="shared" si="32"/>
        <v>NA</v>
      </c>
      <c r="M294" s="39" t="str">
        <f t="shared" si="33"/>
        <v>NA</v>
      </c>
    </row>
    <row r="295" spans="1:13" x14ac:dyDescent="0.2">
      <c r="A295" s="17"/>
      <c r="B295" s="50" t="s">
        <v>27</v>
      </c>
      <c r="C295" s="17" t="s">
        <v>28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29"/>
        <v>0</v>
      </c>
      <c r="J295" s="18">
        <f t="shared" si="30"/>
        <v>0</v>
      </c>
      <c r="K295" s="39" t="str">
        <f t="shared" si="31"/>
        <v>NA</v>
      </c>
      <c r="L295" s="39" t="str">
        <f t="shared" si="32"/>
        <v>NA</v>
      </c>
      <c r="M295" s="39" t="str">
        <f t="shared" si="33"/>
        <v>NA</v>
      </c>
    </row>
    <row r="296" spans="1:13" x14ac:dyDescent="0.2">
      <c r="A296" s="17"/>
      <c r="B296" s="50" t="s">
        <v>91</v>
      </c>
      <c r="C296" s="17" t="s">
        <v>92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29"/>
        <v>0</v>
      </c>
      <c r="J296" s="18">
        <f t="shared" si="30"/>
        <v>0</v>
      </c>
      <c r="K296" s="39" t="str">
        <f t="shared" si="31"/>
        <v>NA</v>
      </c>
      <c r="L296" s="39" t="str">
        <f t="shared" si="32"/>
        <v>NA</v>
      </c>
      <c r="M296" s="39" t="str">
        <f t="shared" si="33"/>
        <v>NA</v>
      </c>
    </row>
    <row r="297" spans="1:13" x14ac:dyDescent="0.2">
      <c r="A297" s="17"/>
      <c r="B297" s="50" t="s">
        <v>29</v>
      </c>
      <c r="C297" s="17" t="s">
        <v>30</v>
      </c>
      <c r="D297" s="18">
        <v>2444000</v>
      </c>
      <c r="E297" s="18">
        <v>4888000</v>
      </c>
      <c r="F297" s="18">
        <v>1412.43</v>
      </c>
      <c r="G297" s="18">
        <v>1412.43</v>
      </c>
      <c r="H297" s="18">
        <v>0</v>
      </c>
      <c r="I297" s="18">
        <f t="shared" si="29"/>
        <v>1412.43</v>
      </c>
      <c r="J297" s="18">
        <f t="shared" si="30"/>
        <v>4886587.57</v>
      </c>
      <c r="K297" s="39">
        <f t="shared" si="31"/>
        <v>0.99971104132569566</v>
      </c>
      <c r="L297" s="39">
        <f t="shared" si="32"/>
        <v>-0.99971104132569566</v>
      </c>
      <c r="M297" s="39">
        <f t="shared" si="33"/>
        <v>-0.99653249590834703</v>
      </c>
    </row>
    <row r="298" spans="1:13" x14ac:dyDescent="0.2">
      <c r="A298" s="17"/>
      <c r="B298" s="50" t="s">
        <v>31</v>
      </c>
      <c r="C298" s="17" t="s">
        <v>32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29"/>
        <v>0</v>
      </c>
      <c r="J298" s="18">
        <f t="shared" si="30"/>
        <v>0</v>
      </c>
      <c r="K298" s="39" t="str">
        <f t="shared" si="31"/>
        <v>NA</v>
      </c>
      <c r="L298" s="39" t="str">
        <f t="shared" si="32"/>
        <v>NA</v>
      </c>
      <c r="M298" s="39" t="str">
        <f t="shared" si="33"/>
        <v>NA</v>
      </c>
    </row>
    <row r="299" spans="1:13" x14ac:dyDescent="0.2">
      <c r="A299" s="17"/>
      <c r="B299" s="50" t="s">
        <v>33</v>
      </c>
      <c r="C299" s="17" t="s">
        <v>34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f t="shared" si="29"/>
        <v>0</v>
      </c>
      <c r="J299" s="18">
        <f t="shared" si="30"/>
        <v>0</v>
      </c>
      <c r="K299" s="39" t="str">
        <f t="shared" si="31"/>
        <v>NA</v>
      </c>
      <c r="L299" s="39" t="str">
        <f t="shared" si="32"/>
        <v>NA</v>
      </c>
      <c r="M299" s="39" t="str">
        <f t="shared" si="33"/>
        <v>NA</v>
      </c>
    </row>
    <row r="300" spans="1:13" x14ac:dyDescent="0.2">
      <c r="A300" s="17"/>
      <c r="B300" s="50" t="s">
        <v>39</v>
      </c>
      <c r="C300" s="17" t="s">
        <v>40</v>
      </c>
      <c r="D300" s="18">
        <v>64766</v>
      </c>
      <c r="E300" s="18">
        <v>142096</v>
      </c>
      <c r="F300" s="18">
        <v>37.43</v>
      </c>
      <c r="G300" s="18">
        <v>37.43</v>
      </c>
      <c r="H300" s="18">
        <v>0</v>
      </c>
      <c r="I300" s="18">
        <f t="shared" si="29"/>
        <v>37.43</v>
      </c>
      <c r="J300" s="18">
        <f t="shared" si="30"/>
        <v>142058.57</v>
      </c>
      <c r="K300" s="39">
        <f t="shared" si="31"/>
        <v>0.99973658653304809</v>
      </c>
      <c r="L300" s="39">
        <f t="shared" si="32"/>
        <v>-0.99973658653304809</v>
      </c>
      <c r="M300" s="39">
        <f t="shared" si="33"/>
        <v>-0.99683903839657695</v>
      </c>
    </row>
    <row r="301" spans="1:13" x14ac:dyDescent="0.2">
      <c r="A301" s="17"/>
      <c r="B301" s="50" t="s">
        <v>41</v>
      </c>
      <c r="C301" s="17" t="s">
        <v>42</v>
      </c>
      <c r="D301" s="18">
        <v>27373820.289999999</v>
      </c>
      <c r="E301" s="18">
        <v>3354318.08</v>
      </c>
      <c r="F301" s="18">
        <v>24959.08</v>
      </c>
      <c r="G301" s="18">
        <v>24959.08</v>
      </c>
      <c r="H301" s="18">
        <v>143460.86000000002</v>
      </c>
      <c r="I301" s="18">
        <f t="shared" si="29"/>
        <v>168419.94</v>
      </c>
      <c r="J301" s="18">
        <f t="shared" si="30"/>
        <v>3185898.14</v>
      </c>
      <c r="K301" s="39">
        <f t="shared" si="31"/>
        <v>0.94979011054312423</v>
      </c>
      <c r="L301" s="39">
        <f t="shared" si="32"/>
        <v>-0.99255911949769526</v>
      </c>
      <c r="M301" s="39">
        <f t="shared" si="33"/>
        <v>-0.91070943397234405</v>
      </c>
    </row>
    <row r="302" spans="1:13" x14ac:dyDescent="0.2">
      <c r="A302" s="17"/>
      <c r="B302" s="50" t="s">
        <v>117</v>
      </c>
      <c r="C302" s="17" t="s">
        <v>118</v>
      </c>
      <c r="D302" s="18">
        <v>50000</v>
      </c>
      <c r="E302" s="18">
        <v>50000</v>
      </c>
      <c r="F302" s="18">
        <v>1246.25</v>
      </c>
      <c r="G302" s="18">
        <v>1246.25</v>
      </c>
      <c r="H302" s="18">
        <v>25403.75</v>
      </c>
      <c r="I302" s="18">
        <f t="shared" si="29"/>
        <v>26650</v>
      </c>
      <c r="J302" s="18">
        <f t="shared" si="30"/>
        <v>23350</v>
      </c>
      <c r="K302" s="39">
        <f t="shared" si="31"/>
        <v>0.46700000000000003</v>
      </c>
      <c r="L302" s="39">
        <f t="shared" si="32"/>
        <v>-0.97507500000000003</v>
      </c>
      <c r="M302" s="39">
        <f t="shared" si="33"/>
        <v>-0.70089999999999997</v>
      </c>
    </row>
    <row r="303" spans="1:13" x14ac:dyDescent="0.2">
      <c r="A303" s="17"/>
      <c r="B303" s="50" t="s">
        <v>43</v>
      </c>
      <c r="C303" s="17" t="s">
        <v>44</v>
      </c>
      <c r="D303" s="18">
        <v>7945000</v>
      </c>
      <c r="E303" s="18">
        <v>6945000</v>
      </c>
      <c r="F303" s="18">
        <v>0</v>
      </c>
      <c r="G303" s="18">
        <v>0</v>
      </c>
      <c r="H303" s="18">
        <v>0</v>
      </c>
      <c r="I303" s="18">
        <f t="shared" si="29"/>
        <v>0</v>
      </c>
      <c r="J303" s="18">
        <f t="shared" si="30"/>
        <v>6945000</v>
      </c>
      <c r="K303" s="39">
        <f t="shared" si="31"/>
        <v>1</v>
      </c>
      <c r="L303" s="39">
        <f t="shared" si="32"/>
        <v>-1</v>
      </c>
      <c r="M303" s="39">
        <f t="shared" si="33"/>
        <v>-1</v>
      </c>
    </row>
    <row r="304" spans="1:13" x14ac:dyDescent="0.2">
      <c r="A304" s="17"/>
      <c r="B304" s="50" t="s">
        <v>228</v>
      </c>
      <c r="C304" s="17" t="s">
        <v>229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29"/>
        <v>0</v>
      </c>
      <c r="J304" s="18">
        <f t="shared" si="30"/>
        <v>0</v>
      </c>
      <c r="K304" s="39" t="str">
        <f t="shared" si="31"/>
        <v>NA</v>
      </c>
      <c r="L304" s="39" t="str">
        <f t="shared" si="32"/>
        <v>NA</v>
      </c>
      <c r="M304" s="39" t="str">
        <f t="shared" si="33"/>
        <v>NA</v>
      </c>
    </row>
    <row r="305" spans="1:13" x14ac:dyDescent="0.2">
      <c r="A305" s="17"/>
      <c r="B305" s="50" t="s">
        <v>230</v>
      </c>
      <c r="C305" s="17" t="s">
        <v>231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29"/>
        <v>0</v>
      </c>
      <c r="J305" s="18">
        <f t="shared" si="30"/>
        <v>0</v>
      </c>
      <c r="K305" s="39" t="str">
        <f t="shared" si="31"/>
        <v>NA</v>
      </c>
      <c r="L305" s="39" t="str">
        <f t="shared" si="32"/>
        <v>NA</v>
      </c>
      <c r="M305" s="39" t="str">
        <f t="shared" si="33"/>
        <v>NA</v>
      </c>
    </row>
    <row r="306" spans="1:13" x14ac:dyDescent="0.2">
      <c r="A306" s="17"/>
      <c r="B306" s="50" t="s">
        <v>232</v>
      </c>
      <c r="C306" s="17" t="s">
        <v>233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29"/>
        <v>0</v>
      </c>
      <c r="J306" s="18">
        <f t="shared" si="30"/>
        <v>0</v>
      </c>
      <c r="K306" s="39" t="str">
        <f t="shared" si="31"/>
        <v>NA</v>
      </c>
      <c r="L306" s="39" t="str">
        <f t="shared" si="32"/>
        <v>NA</v>
      </c>
      <c r="M306" s="39" t="str">
        <f t="shared" si="33"/>
        <v>NA</v>
      </c>
    </row>
    <row r="307" spans="1:13" x14ac:dyDescent="0.2">
      <c r="A307" s="17"/>
      <c r="B307" s="50" t="s">
        <v>415</v>
      </c>
      <c r="C307" s="17" t="s">
        <v>416</v>
      </c>
      <c r="D307" s="18">
        <v>3750000</v>
      </c>
      <c r="E307" s="18">
        <v>3750000</v>
      </c>
      <c r="F307" s="18">
        <v>0</v>
      </c>
      <c r="G307" s="18">
        <v>0</v>
      </c>
      <c r="H307" s="18">
        <v>0</v>
      </c>
      <c r="I307" s="18">
        <f t="shared" si="29"/>
        <v>0</v>
      </c>
      <c r="J307" s="18">
        <f t="shared" si="30"/>
        <v>3750000</v>
      </c>
      <c r="K307" s="39">
        <f t="shared" si="31"/>
        <v>1</v>
      </c>
      <c r="L307" s="39">
        <f t="shared" si="32"/>
        <v>-1</v>
      </c>
      <c r="M307" s="39">
        <f t="shared" si="33"/>
        <v>-1</v>
      </c>
    </row>
    <row r="308" spans="1:13" x14ac:dyDescent="0.2">
      <c r="A308" s="17"/>
      <c r="B308" s="50" t="s">
        <v>53</v>
      </c>
      <c r="C308" s="17" t="s">
        <v>54</v>
      </c>
      <c r="D308" s="18">
        <v>26815394.460000001</v>
      </c>
      <c r="E308" s="18">
        <v>36540445.369999997</v>
      </c>
      <c r="F308" s="18">
        <v>2659.2999999999997</v>
      </c>
      <c r="G308" s="18">
        <v>2659.2999999999997</v>
      </c>
      <c r="H308" s="18">
        <v>2497.5200000000004</v>
      </c>
      <c r="I308" s="18">
        <f t="shared" si="29"/>
        <v>5156.82</v>
      </c>
      <c r="J308" s="18">
        <f t="shared" si="30"/>
        <v>36535288.549999997</v>
      </c>
      <c r="K308" s="39">
        <f t="shared" si="31"/>
        <v>0.99985887364130943</v>
      </c>
      <c r="L308" s="39">
        <f t="shared" si="32"/>
        <v>-0.99992722310926785</v>
      </c>
      <c r="M308" s="39">
        <f t="shared" si="33"/>
        <v>-0.99912667731121318</v>
      </c>
    </row>
    <row r="309" spans="1:13" x14ac:dyDescent="0.2">
      <c r="A309" s="17"/>
      <c r="B309" s="50" t="s">
        <v>55</v>
      </c>
      <c r="C309" s="17" t="s">
        <v>56</v>
      </c>
      <c r="D309" s="18">
        <v>0</v>
      </c>
      <c r="E309" s="18">
        <v>75</v>
      </c>
      <c r="F309" s="18">
        <v>0</v>
      </c>
      <c r="G309" s="18">
        <v>0</v>
      </c>
      <c r="H309" s="18">
        <v>0</v>
      </c>
      <c r="I309" s="18">
        <f t="shared" si="29"/>
        <v>0</v>
      </c>
      <c r="J309" s="18">
        <f t="shared" si="30"/>
        <v>75</v>
      </c>
      <c r="K309" s="39">
        <f t="shared" si="31"/>
        <v>1</v>
      </c>
      <c r="L309" s="39">
        <f t="shared" si="32"/>
        <v>-1</v>
      </c>
      <c r="M309" s="39">
        <f t="shared" si="33"/>
        <v>-1</v>
      </c>
    </row>
    <row r="310" spans="1:13" x14ac:dyDescent="0.2">
      <c r="A310" s="17"/>
      <c r="B310" s="50" t="s">
        <v>59</v>
      </c>
      <c r="C310" s="17" t="s">
        <v>60</v>
      </c>
      <c r="D310" s="18">
        <v>3054552.17</v>
      </c>
      <c r="E310" s="18">
        <v>3217141.84</v>
      </c>
      <c r="F310" s="18">
        <v>0</v>
      </c>
      <c r="G310" s="18">
        <v>0</v>
      </c>
      <c r="H310" s="18">
        <v>0</v>
      </c>
      <c r="I310" s="18">
        <f t="shared" si="29"/>
        <v>0</v>
      </c>
      <c r="J310" s="18">
        <f t="shared" si="30"/>
        <v>3217141.84</v>
      </c>
      <c r="K310" s="39">
        <f t="shared" si="31"/>
        <v>1</v>
      </c>
      <c r="L310" s="39">
        <f t="shared" si="32"/>
        <v>-1</v>
      </c>
      <c r="M310" s="39">
        <f t="shared" si="33"/>
        <v>-1</v>
      </c>
    </row>
    <row r="311" spans="1:13" x14ac:dyDescent="0.2">
      <c r="A311" s="17"/>
      <c r="B311" s="50" t="s">
        <v>61</v>
      </c>
      <c r="C311" s="17" t="s">
        <v>62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29"/>
        <v>0</v>
      </c>
      <c r="J311" s="18">
        <f t="shared" si="30"/>
        <v>0</v>
      </c>
      <c r="K311" s="39" t="str">
        <f t="shared" si="31"/>
        <v>NA</v>
      </c>
      <c r="L311" s="39" t="str">
        <f t="shared" si="32"/>
        <v>NA</v>
      </c>
      <c r="M311" s="39" t="str">
        <f t="shared" si="33"/>
        <v>NA</v>
      </c>
    </row>
    <row r="312" spans="1:13" x14ac:dyDescent="0.2">
      <c r="A312" s="17"/>
      <c r="B312" s="50" t="s">
        <v>119</v>
      </c>
      <c r="C312" s="17" t="s">
        <v>120</v>
      </c>
      <c r="D312" s="18">
        <v>7204</v>
      </c>
      <c r="E312" s="18">
        <v>124540</v>
      </c>
      <c r="F312" s="18">
        <v>0</v>
      </c>
      <c r="G312" s="18">
        <v>0</v>
      </c>
      <c r="H312" s="18">
        <v>0</v>
      </c>
      <c r="I312" s="18">
        <f t="shared" si="29"/>
        <v>0</v>
      </c>
      <c r="J312" s="18">
        <f t="shared" si="30"/>
        <v>124540</v>
      </c>
      <c r="K312" s="39">
        <f t="shared" si="31"/>
        <v>1</v>
      </c>
      <c r="L312" s="39">
        <f t="shared" si="32"/>
        <v>-1</v>
      </c>
      <c r="M312" s="39">
        <f t="shared" si="33"/>
        <v>-1</v>
      </c>
    </row>
    <row r="313" spans="1:13" x14ac:dyDescent="0.2">
      <c r="A313" s="17"/>
      <c r="B313" s="50" t="s">
        <v>186</v>
      </c>
      <c r="C313" s="17" t="s">
        <v>187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f t="shared" si="29"/>
        <v>0</v>
      </c>
      <c r="J313" s="18">
        <f t="shared" si="30"/>
        <v>0</v>
      </c>
      <c r="K313" s="39" t="str">
        <f t="shared" si="31"/>
        <v>NA</v>
      </c>
      <c r="L313" s="39" t="str">
        <f t="shared" si="32"/>
        <v>NA</v>
      </c>
      <c r="M313" s="39" t="str">
        <f t="shared" si="33"/>
        <v>NA</v>
      </c>
    </row>
    <row r="314" spans="1:13" x14ac:dyDescent="0.2">
      <c r="A314" s="17"/>
      <c r="B314" s="50" t="s">
        <v>67</v>
      </c>
      <c r="C314" s="17" t="s">
        <v>68</v>
      </c>
      <c r="D314" s="18">
        <v>3750000</v>
      </c>
      <c r="E314" s="18">
        <v>43999</v>
      </c>
      <c r="F314" s="18">
        <v>0</v>
      </c>
      <c r="G314" s="18">
        <v>0</v>
      </c>
      <c r="H314" s="18">
        <v>0</v>
      </c>
      <c r="I314" s="18">
        <f t="shared" si="29"/>
        <v>0</v>
      </c>
      <c r="J314" s="18">
        <f t="shared" si="30"/>
        <v>43999</v>
      </c>
      <c r="K314" s="39">
        <f t="shared" si="31"/>
        <v>1</v>
      </c>
      <c r="L314" s="39">
        <f t="shared" si="32"/>
        <v>-1</v>
      </c>
      <c r="M314" s="39">
        <f t="shared" si="33"/>
        <v>-1</v>
      </c>
    </row>
    <row r="315" spans="1:13" x14ac:dyDescent="0.2">
      <c r="A315" s="17"/>
      <c r="B315" s="50" t="s">
        <v>69</v>
      </c>
      <c r="C315" s="17" t="s">
        <v>70</v>
      </c>
      <c r="D315" s="18">
        <v>-55995</v>
      </c>
      <c r="E315" s="18">
        <v>0</v>
      </c>
      <c r="F315" s="18">
        <v>0</v>
      </c>
      <c r="G315" s="18">
        <v>0</v>
      </c>
      <c r="H315" s="18">
        <v>0</v>
      </c>
      <c r="I315" s="18">
        <f t="shared" si="29"/>
        <v>0</v>
      </c>
      <c r="J315" s="18">
        <f t="shared" si="30"/>
        <v>0</v>
      </c>
      <c r="K315" s="39" t="str">
        <f t="shared" si="31"/>
        <v>NA</v>
      </c>
      <c r="L315" s="39" t="str">
        <f t="shared" si="32"/>
        <v>NA</v>
      </c>
      <c r="M315" s="39" t="str">
        <f t="shared" si="33"/>
        <v>NA</v>
      </c>
    </row>
    <row r="316" spans="1:13" x14ac:dyDescent="0.2">
      <c r="A316" s="17"/>
      <c r="B316" s="50" t="s">
        <v>71</v>
      </c>
      <c r="C316" s="17" t="s">
        <v>72</v>
      </c>
      <c r="D316" s="18">
        <v>0</v>
      </c>
      <c r="E316" s="18">
        <v>525</v>
      </c>
      <c r="F316" s="18">
        <v>0</v>
      </c>
      <c r="G316" s="18">
        <v>0</v>
      </c>
      <c r="H316" s="18">
        <v>0</v>
      </c>
      <c r="I316" s="18">
        <f t="shared" si="29"/>
        <v>0</v>
      </c>
      <c r="J316" s="18">
        <f t="shared" si="30"/>
        <v>525</v>
      </c>
      <c r="K316" s="39">
        <f t="shared" si="31"/>
        <v>1</v>
      </c>
      <c r="L316" s="39">
        <f t="shared" si="32"/>
        <v>-1</v>
      </c>
      <c r="M316" s="39">
        <f t="shared" si="33"/>
        <v>-1</v>
      </c>
    </row>
    <row r="317" spans="1:13" x14ac:dyDescent="0.2">
      <c r="A317" s="48" t="s">
        <v>121</v>
      </c>
      <c r="B317" s="51"/>
      <c r="C317" s="48"/>
      <c r="D317" s="23">
        <v>75198741.920000002</v>
      </c>
      <c r="E317" s="23">
        <v>59307749.289999992</v>
      </c>
      <c r="F317" s="23">
        <v>30314.49</v>
      </c>
      <c r="G317" s="23">
        <v>30314.49</v>
      </c>
      <c r="H317" s="23">
        <v>171362.13</v>
      </c>
      <c r="I317" s="23">
        <f t="shared" si="29"/>
        <v>201676.62</v>
      </c>
      <c r="J317" s="23">
        <f t="shared" si="30"/>
        <v>59106072.669999994</v>
      </c>
      <c r="K317" s="43">
        <f t="shared" si="31"/>
        <v>0.99659948957068245</v>
      </c>
      <c r="L317" s="43">
        <f t="shared" si="32"/>
        <v>-0.99948886123039715</v>
      </c>
      <c r="M317" s="43">
        <f t="shared" si="33"/>
        <v>-0.99386633476476671</v>
      </c>
    </row>
    <row r="318" spans="1:13" x14ac:dyDescent="0.2">
      <c r="A318" s="17" t="s">
        <v>122</v>
      </c>
      <c r="B318" s="50" t="s">
        <v>97</v>
      </c>
      <c r="C318" s="17" t="s">
        <v>98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29"/>
        <v>0</v>
      </c>
      <c r="J318" s="18">
        <f t="shared" si="30"/>
        <v>0</v>
      </c>
      <c r="K318" s="39" t="str">
        <f t="shared" si="31"/>
        <v>NA</v>
      </c>
      <c r="L318" s="39" t="str">
        <f t="shared" si="32"/>
        <v>NA</v>
      </c>
      <c r="M318" s="39" t="str">
        <f t="shared" si="33"/>
        <v>NA</v>
      </c>
    </row>
    <row r="319" spans="1:13" x14ac:dyDescent="0.2">
      <c r="A319" s="17"/>
      <c r="B319" s="50" t="s">
        <v>123</v>
      </c>
      <c r="C319" s="17" t="s">
        <v>124</v>
      </c>
      <c r="D319" s="18">
        <v>0</v>
      </c>
      <c r="E319" s="18">
        <v>18412.5</v>
      </c>
      <c r="F319" s="18">
        <v>237.5</v>
      </c>
      <c r="G319" s="18">
        <v>237.5</v>
      </c>
      <c r="H319" s="18">
        <v>2037.5</v>
      </c>
      <c r="I319" s="18">
        <f t="shared" si="29"/>
        <v>2275</v>
      </c>
      <c r="J319" s="18">
        <f t="shared" si="30"/>
        <v>16137.5</v>
      </c>
      <c r="K319" s="39">
        <f t="shared" si="31"/>
        <v>0.87644263408010858</v>
      </c>
      <c r="L319" s="39">
        <f t="shared" si="32"/>
        <v>-0.98710115410726407</v>
      </c>
      <c r="M319" s="39">
        <f t="shared" si="33"/>
        <v>-0.84521384928716903</v>
      </c>
    </row>
    <row r="320" spans="1:13" x14ac:dyDescent="0.2">
      <c r="A320" s="17"/>
      <c r="B320" s="50" t="s">
        <v>300</v>
      </c>
      <c r="C320" s="17" t="s">
        <v>301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29"/>
        <v>0</v>
      </c>
      <c r="J320" s="18">
        <f t="shared" si="30"/>
        <v>0</v>
      </c>
      <c r="K320" s="39" t="str">
        <f t="shared" si="31"/>
        <v>NA</v>
      </c>
      <c r="L320" s="39" t="str">
        <f t="shared" si="32"/>
        <v>NA</v>
      </c>
      <c r="M320" s="39" t="str">
        <f t="shared" si="33"/>
        <v>NA</v>
      </c>
    </row>
    <row r="321" spans="1:13" x14ac:dyDescent="0.2">
      <c r="A321" s="17"/>
      <c r="B321" s="50" t="s">
        <v>27</v>
      </c>
      <c r="C321" s="17" t="s">
        <v>28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29"/>
        <v>0</v>
      </c>
      <c r="J321" s="18">
        <f t="shared" si="30"/>
        <v>0</v>
      </c>
      <c r="K321" s="39" t="str">
        <f t="shared" si="31"/>
        <v>NA</v>
      </c>
      <c r="L321" s="39" t="str">
        <f t="shared" si="32"/>
        <v>NA</v>
      </c>
      <c r="M321" s="39" t="str">
        <f t="shared" si="33"/>
        <v>NA</v>
      </c>
    </row>
    <row r="322" spans="1:13" x14ac:dyDescent="0.2">
      <c r="A322" s="17"/>
      <c r="B322" s="50" t="s">
        <v>91</v>
      </c>
      <c r="C322" s="17" t="s">
        <v>92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f t="shared" si="29"/>
        <v>0</v>
      </c>
      <c r="J322" s="18">
        <f t="shared" si="30"/>
        <v>0</v>
      </c>
      <c r="K322" s="39" t="str">
        <f t="shared" si="31"/>
        <v>NA</v>
      </c>
      <c r="L322" s="39" t="str">
        <f t="shared" si="32"/>
        <v>NA</v>
      </c>
      <c r="M322" s="39" t="str">
        <f t="shared" si="33"/>
        <v>NA</v>
      </c>
    </row>
    <row r="323" spans="1:13" x14ac:dyDescent="0.2">
      <c r="A323" s="17"/>
      <c r="B323" s="50" t="s">
        <v>29</v>
      </c>
      <c r="C323" s="17" t="s">
        <v>30</v>
      </c>
      <c r="D323" s="18">
        <v>1300000</v>
      </c>
      <c r="E323" s="18">
        <v>2600000</v>
      </c>
      <c r="F323" s="18">
        <v>0</v>
      </c>
      <c r="G323" s="18">
        <v>0</v>
      </c>
      <c r="H323" s="18">
        <v>0</v>
      </c>
      <c r="I323" s="18">
        <f t="shared" si="29"/>
        <v>0</v>
      </c>
      <c r="J323" s="18">
        <f t="shared" si="30"/>
        <v>2600000</v>
      </c>
      <c r="K323" s="39">
        <f t="shared" si="31"/>
        <v>1</v>
      </c>
      <c r="L323" s="39">
        <f t="shared" si="32"/>
        <v>-1</v>
      </c>
      <c r="M323" s="39">
        <f t="shared" si="33"/>
        <v>-1</v>
      </c>
    </row>
    <row r="324" spans="1:13" x14ac:dyDescent="0.2">
      <c r="A324" s="17"/>
      <c r="B324" s="50" t="s">
        <v>31</v>
      </c>
      <c r="C324" s="17" t="s">
        <v>32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29"/>
        <v>0</v>
      </c>
      <c r="J324" s="18">
        <f t="shared" si="30"/>
        <v>0</v>
      </c>
      <c r="K324" s="39" t="str">
        <f t="shared" si="31"/>
        <v>NA</v>
      </c>
      <c r="L324" s="39" t="str">
        <f t="shared" si="32"/>
        <v>NA</v>
      </c>
      <c r="M324" s="39" t="str">
        <f t="shared" si="33"/>
        <v>NA</v>
      </c>
    </row>
    <row r="325" spans="1:13" x14ac:dyDescent="0.2">
      <c r="A325" s="17"/>
      <c r="B325" s="50" t="s">
        <v>33</v>
      </c>
      <c r="C325" s="17" t="s">
        <v>34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f t="shared" si="29"/>
        <v>0</v>
      </c>
      <c r="J325" s="18">
        <f t="shared" si="30"/>
        <v>0</v>
      </c>
      <c r="K325" s="39" t="str">
        <f t="shared" si="31"/>
        <v>NA</v>
      </c>
      <c r="L325" s="39" t="str">
        <f t="shared" si="32"/>
        <v>NA</v>
      </c>
      <c r="M325" s="39" t="str">
        <f t="shared" si="33"/>
        <v>NA</v>
      </c>
    </row>
    <row r="326" spans="1:13" x14ac:dyDescent="0.2">
      <c r="A326" s="17"/>
      <c r="B326" s="50" t="s">
        <v>39</v>
      </c>
      <c r="C326" s="17" t="s">
        <v>40</v>
      </c>
      <c r="D326" s="18">
        <v>34450</v>
      </c>
      <c r="E326" s="18">
        <v>69205</v>
      </c>
      <c r="F326" s="18">
        <v>0</v>
      </c>
      <c r="G326" s="18">
        <v>0</v>
      </c>
      <c r="H326" s="18">
        <v>0</v>
      </c>
      <c r="I326" s="18">
        <f t="shared" si="29"/>
        <v>0</v>
      </c>
      <c r="J326" s="18">
        <f t="shared" si="30"/>
        <v>69205</v>
      </c>
      <c r="K326" s="39">
        <f t="shared" si="31"/>
        <v>1</v>
      </c>
      <c r="L326" s="39">
        <f t="shared" si="32"/>
        <v>-1</v>
      </c>
      <c r="M326" s="39">
        <f t="shared" si="33"/>
        <v>-1</v>
      </c>
    </row>
    <row r="327" spans="1:13" x14ac:dyDescent="0.2">
      <c r="A327" s="17"/>
      <c r="B327" s="50" t="s">
        <v>41</v>
      </c>
      <c r="C327" s="17" t="s">
        <v>42</v>
      </c>
      <c r="D327" s="18">
        <v>26125645</v>
      </c>
      <c r="E327" s="18">
        <v>23000</v>
      </c>
      <c r="F327" s="18">
        <v>0</v>
      </c>
      <c r="G327" s="18">
        <v>0</v>
      </c>
      <c r="H327" s="18">
        <v>0</v>
      </c>
      <c r="I327" s="18">
        <f t="shared" si="29"/>
        <v>0</v>
      </c>
      <c r="J327" s="18">
        <f t="shared" si="30"/>
        <v>23000</v>
      </c>
      <c r="K327" s="39">
        <f t="shared" si="31"/>
        <v>1</v>
      </c>
      <c r="L327" s="39">
        <f t="shared" si="32"/>
        <v>-1</v>
      </c>
      <c r="M327" s="39">
        <f t="shared" si="33"/>
        <v>-1</v>
      </c>
    </row>
    <row r="328" spans="1:13" x14ac:dyDescent="0.2">
      <c r="A328" s="17"/>
      <c r="B328" s="50" t="s">
        <v>43</v>
      </c>
      <c r="C328" s="17" t="s">
        <v>44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f t="shared" si="29"/>
        <v>0</v>
      </c>
      <c r="J328" s="18">
        <f t="shared" si="30"/>
        <v>0</v>
      </c>
      <c r="K328" s="39" t="str">
        <f t="shared" si="31"/>
        <v>NA</v>
      </c>
      <c r="L328" s="39" t="str">
        <f t="shared" si="32"/>
        <v>NA</v>
      </c>
      <c r="M328" s="39" t="str">
        <f t="shared" si="33"/>
        <v>NA</v>
      </c>
    </row>
    <row r="329" spans="1:13" x14ac:dyDescent="0.2">
      <c r="A329" s="17"/>
      <c r="B329" s="50" t="s">
        <v>417</v>
      </c>
      <c r="C329" s="17" t="s">
        <v>418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29"/>
        <v>0</v>
      </c>
      <c r="J329" s="18">
        <f t="shared" si="30"/>
        <v>0</v>
      </c>
      <c r="K329" s="39" t="str">
        <f t="shared" si="31"/>
        <v>NA</v>
      </c>
      <c r="L329" s="39" t="str">
        <f t="shared" si="32"/>
        <v>NA</v>
      </c>
      <c r="M329" s="39" t="str">
        <f t="shared" si="33"/>
        <v>NA</v>
      </c>
    </row>
    <row r="330" spans="1:13" x14ac:dyDescent="0.2">
      <c r="A330" s="17"/>
      <c r="B330" s="50" t="s">
        <v>49</v>
      </c>
      <c r="C330" s="17" t="s">
        <v>50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29"/>
        <v>0</v>
      </c>
      <c r="J330" s="18">
        <f t="shared" si="30"/>
        <v>0</v>
      </c>
      <c r="K330" s="39" t="str">
        <f t="shared" si="31"/>
        <v>NA</v>
      </c>
      <c r="L330" s="39" t="str">
        <f t="shared" si="32"/>
        <v>NA</v>
      </c>
      <c r="M330" s="39" t="str">
        <f t="shared" si="33"/>
        <v>NA</v>
      </c>
    </row>
    <row r="331" spans="1:13" x14ac:dyDescent="0.2">
      <c r="A331" s="17"/>
      <c r="B331" s="50" t="s">
        <v>51</v>
      </c>
      <c r="C331" s="17" t="s">
        <v>52</v>
      </c>
      <c r="D331" s="18">
        <v>61839</v>
      </c>
      <c r="E331" s="18">
        <v>61839</v>
      </c>
      <c r="F331" s="18">
        <v>0</v>
      </c>
      <c r="G331" s="18">
        <v>0</v>
      </c>
      <c r="H331" s="18">
        <v>0</v>
      </c>
      <c r="I331" s="18">
        <f t="shared" si="29"/>
        <v>0</v>
      </c>
      <c r="J331" s="18">
        <f t="shared" si="30"/>
        <v>61839</v>
      </c>
      <c r="K331" s="39">
        <f t="shared" si="31"/>
        <v>1</v>
      </c>
      <c r="L331" s="39">
        <f t="shared" si="32"/>
        <v>-1</v>
      </c>
      <c r="M331" s="39">
        <f t="shared" si="33"/>
        <v>-1</v>
      </c>
    </row>
    <row r="332" spans="1:13" x14ac:dyDescent="0.2">
      <c r="A332" s="17"/>
      <c r="B332" s="50" t="s">
        <v>53</v>
      </c>
      <c r="C332" s="17" t="s">
        <v>54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f t="shared" si="29"/>
        <v>0</v>
      </c>
      <c r="J332" s="18">
        <f t="shared" si="30"/>
        <v>0</v>
      </c>
      <c r="K332" s="39" t="str">
        <f t="shared" si="31"/>
        <v>NA</v>
      </c>
      <c r="L332" s="39" t="str">
        <f t="shared" si="32"/>
        <v>NA</v>
      </c>
      <c r="M332" s="39" t="str">
        <f t="shared" si="33"/>
        <v>NA</v>
      </c>
    </row>
    <row r="333" spans="1:13" x14ac:dyDescent="0.2">
      <c r="A333" s="17"/>
      <c r="B333" s="50" t="s">
        <v>119</v>
      </c>
      <c r="C333" s="17" t="s">
        <v>120</v>
      </c>
      <c r="D333" s="18">
        <v>128851.01000000001</v>
      </c>
      <c r="E333" s="18">
        <v>129960.51000000001</v>
      </c>
      <c r="F333" s="18">
        <v>90</v>
      </c>
      <c r="G333" s="18">
        <v>90</v>
      </c>
      <c r="H333" s="18">
        <v>642</v>
      </c>
      <c r="I333" s="18">
        <f t="shared" si="29"/>
        <v>732</v>
      </c>
      <c r="J333" s="18">
        <f t="shared" si="30"/>
        <v>129228.51000000001</v>
      </c>
      <c r="K333" s="39">
        <f t="shared" si="31"/>
        <v>0.99436751979505156</v>
      </c>
      <c r="L333" s="39">
        <f t="shared" si="32"/>
        <v>-0.99930748194201457</v>
      </c>
      <c r="M333" s="39">
        <f t="shared" si="33"/>
        <v>-0.99168978330417445</v>
      </c>
    </row>
    <row r="334" spans="1:13" x14ac:dyDescent="0.2">
      <c r="A334" s="17"/>
      <c r="B334" s="50" t="s">
        <v>385</v>
      </c>
      <c r="C334" s="17" t="s">
        <v>381</v>
      </c>
      <c r="D334" s="18">
        <v>3000</v>
      </c>
      <c r="E334" s="18">
        <v>3000</v>
      </c>
      <c r="F334" s="18">
        <v>0</v>
      </c>
      <c r="G334" s="18">
        <v>0</v>
      </c>
      <c r="H334" s="18">
        <v>0</v>
      </c>
      <c r="I334" s="18">
        <f t="shared" si="29"/>
        <v>0</v>
      </c>
      <c r="J334" s="18">
        <f t="shared" si="30"/>
        <v>3000</v>
      </c>
      <c r="K334" s="39">
        <f t="shared" si="31"/>
        <v>1</v>
      </c>
      <c r="L334" s="39">
        <f t="shared" si="32"/>
        <v>-1</v>
      </c>
      <c r="M334" s="39">
        <f t="shared" si="33"/>
        <v>-1</v>
      </c>
    </row>
    <row r="335" spans="1:13" x14ac:dyDescent="0.2">
      <c r="A335" s="48" t="s">
        <v>127</v>
      </c>
      <c r="B335" s="51"/>
      <c r="C335" s="48"/>
      <c r="D335" s="23">
        <v>27653785.010000002</v>
      </c>
      <c r="E335" s="23">
        <v>2905417.01</v>
      </c>
      <c r="F335" s="23">
        <v>327.5</v>
      </c>
      <c r="G335" s="23">
        <v>327.5</v>
      </c>
      <c r="H335" s="23">
        <v>2679.5</v>
      </c>
      <c r="I335" s="23">
        <f t="shared" si="29"/>
        <v>3007</v>
      </c>
      <c r="J335" s="23">
        <f t="shared" si="30"/>
        <v>2902410.01</v>
      </c>
      <c r="K335" s="43">
        <f t="shared" si="31"/>
        <v>0.99896503669192738</v>
      </c>
      <c r="L335" s="43">
        <f t="shared" si="32"/>
        <v>-0.99988727951998879</v>
      </c>
      <c r="M335" s="43">
        <f t="shared" si="33"/>
        <v>-0.99864735423986517</v>
      </c>
    </row>
    <row r="336" spans="1:13" x14ac:dyDescent="0.2">
      <c r="A336" s="17" t="s">
        <v>128</v>
      </c>
      <c r="B336" s="50" t="s">
        <v>97</v>
      </c>
      <c r="C336" s="17" t="s">
        <v>98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29"/>
        <v>0</v>
      </c>
      <c r="J336" s="18">
        <f t="shared" si="30"/>
        <v>0</v>
      </c>
      <c r="K336" s="39" t="str">
        <f t="shared" si="31"/>
        <v>NA</v>
      </c>
      <c r="L336" s="39" t="str">
        <f t="shared" si="32"/>
        <v>NA</v>
      </c>
      <c r="M336" s="39" t="str">
        <f t="shared" si="33"/>
        <v>NA</v>
      </c>
    </row>
    <row r="337" spans="1:13" x14ac:dyDescent="0.2">
      <c r="A337" s="17"/>
      <c r="B337" s="50" t="s">
        <v>279</v>
      </c>
      <c r="C337" s="17" t="s">
        <v>280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29"/>
        <v>0</v>
      </c>
      <c r="J337" s="18">
        <f t="shared" si="30"/>
        <v>0</v>
      </c>
      <c r="K337" s="39" t="str">
        <f t="shared" si="31"/>
        <v>NA</v>
      </c>
      <c r="L337" s="39" t="str">
        <f t="shared" si="32"/>
        <v>NA</v>
      </c>
      <c r="M337" s="39" t="str">
        <f t="shared" si="33"/>
        <v>NA</v>
      </c>
    </row>
    <row r="338" spans="1:13" x14ac:dyDescent="0.2">
      <c r="A338" s="17"/>
      <c r="B338" s="50" t="s">
        <v>77</v>
      </c>
      <c r="C338" s="17" t="s">
        <v>78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f t="shared" si="29"/>
        <v>0</v>
      </c>
      <c r="J338" s="18">
        <f t="shared" si="30"/>
        <v>0</v>
      </c>
      <c r="K338" s="39" t="str">
        <f t="shared" si="31"/>
        <v>NA</v>
      </c>
      <c r="L338" s="39" t="str">
        <f t="shared" si="32"/>
        <v>NA</v>
      </c>
      <c r="M338" s="39" t="str">
        <f t="shared" si="33"/>
        <v>NA</v>
      </c>
    </row>
    <row r="339" spans="1:13" x14ac:dyDescent="0.2">
      <c r="A339" s="17"/>
      <c r="B339" s="50" t="s">
        <v>312</v>
      </c>
      <c r="C339" s="17" t="s">
        <v>313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f t="shared" si="29"/>
        <v>0</v>
      </c>
      <c r="J339" s="18">
        <f t="shared" si="30"/>
        <v>0</v>
      </c>
      <c r="K339" s="39" t="str">
        <f t="shared" si="31"/>
        <v>NA</v>
      </c>
      <c r="L339" s="39" t="str">
        <f t="shared" si="32"/>
        <v>NA</v>
      </c>
      <c r="M339" s="39" t="str">
        <f t="shared" si="33"/>
        <v>NA</v>
      </c>
    </row>
    <row r="340" spans="1:13" x14ac:dyDescent="0.2">
      <c r="A340" s="17"/>
      <c r="B340" s="50" t="s">
        <v>111</v>
      </c>
      <c r="C340" s="17" t="s">
        <v>112</v>
      </c>
      <c r="D340" s="18">
        <v>56367</v>
      </c>
      <c r="E340" s="18">
        <v>56367</v>
      </c>
      <c r="F340" s="18">
        <v>0</v>
      </c>
      <c r="G340" s="18">
        <v>0</v>
      </c>
      <c r="H340" s="18">
        <v>0</v>
      </c>
      <c r="I340" s="18">
        <f t="shared" si="29"/>
        <v>0</v>
      </c>
      <c r="J340" s="18">
        <f t="shared" si="30"/>
        <v>56367</v>
      </c>
      <c r="K340" s="39">
        <f t="shared" si="31"/>
        <v>1</v>
      </c>
      <c r="L340" s="39">
        <f t="shared" si="32"/>
        <v>-1</v>
      </c>
      <c r="M340" s="39">
        <f t="shared" si="33"/>
        <v>-1</v>
      </c>
    </row>
    <row r="341" spans="1:13" x14ac:dyDescent="0.2">
      <c r="A341" s="17"/>
      <c r="B341" s="50" t="s">
        <v>27</v>
      </c>
      <c r="C341" s="17" t="s">
        <v>28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29"/>
        <v>0</v>
      </c>
      <c r="J341" s="18">
        <f t="shared" si="30"/>
        <v>0</v>
      </c>
      <c r="K341" s="39" t="str">
        <f t="shared" si="31"/>
        <v>NA</v>
      </c>
      <c r="L341" s="39" t="str">
        <f t="shared" si="32"/>
        <v>NA</v>
      </c>
      <c r="M341" s="39" t="str">
        <f t="shared" si="33"/>
        <v>NA</v>
      </c>
    </row>
    <row r="342" spans="1:13" x14ac:dyDescent="0.2">
      <c r="A342" s="17"/>
      <c r="B342" s="50" t="s">
        <v>91</v>
      </c>
      <c r="C342" s="17" t="s">
        <v>92</v>
      </c>
      <c r="D342" s="18">
        <v>198170</v>
      </c>
      <c r="E342" s="18">
        <v>198170</v>
      </c>
      <c r="F342" s="18">
        <v>17075.22</v>
      </c>
      <c r="G342" s="18">
        <v>17075.22</v>
      </c>
      <c r="H342" s="18">
        <v>0</v>
      </c>
      <c r="I342" s="18">
        <f t="shared" si="29"/>
        <v>17075.22</v>
      </c>
      <c r="J342" s="18">
        <f t="shared" si="30"/>
        <v>181094.78</v>
      </c>
      <c r="K342" s="39">
        <f t="shared" si="31"/>
        <v>0.91383549477721149</v>
      </c>
      <c r="L342" s="39">
        <f t="shared" si="32"/>
        <v>-0.91383549477721149</v>
      </c>
      <c r="M342" s="39">
        <f t="shared" si="33"/>
        <v>3.3974062673462174E-2</v>
      </c>
    </row>
    <row r="343" spans="1:13" x14ac:dyDescent="0.2">
      <c r="A343" s="17"/>
      <c r="B343" s="50" t="s">
        <v>29</v>
      </c>
      <c r="C343" s="17" t="s">
        <v>30</v>
      </c>
      <c r="D343" s="18">
        <v>42239798.5</v>
      </c>
      <c r="E343" s="18">
        <v>0</v>
      </c>
      <c r="F343" s="18">
        <v>1117365</v>
      </c>
      <c r="G343" s="18">
        <v>1117365</v>
      </c>
      <c r="H343" s="18">
        <v>0</v>
      </c>
      <c r="I343" s="18">
        <f t="shared" si="29"/>
        <v>1117365</v>
      </c>
      <c r="J343" s="18">
        <f t="shared" si="30"/>
        <v>-1117365</v>
      </c>
      <c r="K343" s="39" t="str">
        <f t="shared" si="31"/>
        <v>NA</v>
      </c>
      <c r="L343" s="39" t="str">
        <f t="shared" si="32"/>
        <v>NA</v>
      </c>
      <c r="M343" s="39" t="str">
        <f t="shared" si="33"/>
        <v>NA</v>
      </c>
    </row>
    <row r="344" spans="1:13" x14ac:dyDescent="0.2">
      <c r="A344" s="17"/>
      <c r="B344" s="50" t="s">
        <v>31</v>
      </c>
      <c r="C344" s="17" t="s">
        <v>32</v>
      </c>
      <c r="D344" s="18">
        <v>25515</v>
      </c>
      <c r="E344" s="18">
        <v>25515</v>
      </c>
      <c r="F344" s="18">
        <v>945</v>
      </c>
      <c r="G344" s="18">
        <v>945</v>
      </c>
      <c r="H344" s="18">
        <v>0</v>
      </c>
      <c r="I344" s="18">
        <f t="shared" si="29"/>
        <v>945</v>
      </c>
      <c r="J344" s="18">
        <f t="shared" si="30"/>
        <v>24570</v>
      </c>
      <c r="K344" s="39">
        <f t="shared" si="31"/>
        <v>0.96296296296296291</v>
      </c>
      <c r="L344" s="39">
        <f t="shared" si="32"/>
        <v>-0.96296296296296291</v>
      </c>
      <c r="M344" s="39">
        <f t="shared" si="33"/>
        <v>-0.55555555555555558</v>
      </c>
    </row>
    <row r="345" spans="1:13" x14ac:dyDescent="0.2">
      <c r="A345" s="17"/>
      <c r="B345" s="50" t="s">
        <v>33</v>
      </c>
      <c r="C345" s="17" t="s">
        <v>34</v>
      </c>
      <c r="D345" s="18">
        <v>50423.78</v>
      </c>
      <c r="E345" s="18">
        <v>50423.78</v>
      </c>
      <c r="F345" s="18">
        <v>4160.21</v>
      </c>
      <c r="G345" s="18">
        <v>4160.21</v>
      </c>
      <c r="H345" s="18">
        <v>0</v>
      </c>
      <c r="I345" s="18">
        <f t="shared" si="29"/>
        <v>4160.21</v>
      </c>
      <c r="J345" s="18">
        <f t="shared" si="30"/>
        <v>46263.57</v>
      </c>
      <c r="K345" s="39">
        <f t="shared" si="31"/>
        <v>0.9174950787108781</v>
      </c>
      <c r="L345" s="39">
        <f t="shared" si="32"/>
        <v>-0.9174950787108781</v>
      </c>
      <c r="M345" s="39">
        <f t="shared" si="33"/>
        <v>-9.9409445305369496E-3</v>
      </c>
    </row>
    <row r="346" spans="1:13" x14ac:dyDescent="0.2">
      <c r="A346" s="17"/>
      <c r="B346" s="50" t="s">
        <v>39</v>
      </c>
      <c r="C346" s="17" t="s">
        <v>40</v>
      </c>
      <c r="D346" s="18">
        <v>6745.24</v>
      </c>
      <c r="E346" s="18">
        <v>6745.24</v>
      </c>
      <c r="F346" s="18">
        <v>31288.67</v>
      </c>
      <c r="G346" s="18">
        <v>31288.67</v>
      </c>
      <c r="H346" s="18">
        <v>0</v>
      </c>
      <c r="I346" s="18">
        <f t="shared" si="29"/>
        <v>31288.67</v>
      </c>
      <c r="J346" s="18">
        <f t="shared" si="30"/>
        <v>-24543.43</v>
      </c>
      <c r="K346" s="39">
        <f t="shared" si="31"/>
        <v>-3.6386296114000394</v>
      </c>
      <c r="L346" s="39">
        <f t="shared" si="32"/>
        <v>3.6386296114000394</v>
      </c>
      <c r="M346" s="39">
        <f t="shared" si="33"/>
        <v>54.663555336800464</v>
      </c>
    </row>
    <row r="347" spans="1:13" x14ac:dyDescent="0.2">
      <c r="A347" s="17"/>
      <c r="B347" s="50" t="s">
        <v>41</v>
      </c>
      <c r="C347" s="17" t="s">
        <v>42</v>
      </c>
      <c r="D347" s="18">
        <v>26298445</v>
      </c>
      <c r="E347" s="18">
        <v>2966862</v>
      </c>
      <c r="F347" s="18">
        <v>1038698.69</v>
      </c>
      <c r="G347" s="18">
        <v>1038698.69</v>
      </c>
      <c r="H347" s="18">
        <v>-1038698.69</v>
      </c>
      <c r="I347" s="18">
        <f t="shared" si="29"/>
        <v>0</v>
      </c>
      <c r="J347" s="18">
        <f t="shared" si="30"/>
        <v>2966862</v>
      </c>
      <c r="K347" s="39">
        <f t="shared" si="31"/>
        <v>1</v>
      </c>
      <c r="L347" s="39">
        <f t="shared" si="32"/>
        <v>-0.64989989760224776</v>
      </c>
      <c r="M347" s="39">
        <f t="shared" si="33"/>
        <v>3.2012012287730265</v>
      </c>
    </row>
    <row r="348" spans="1:13" x14ac:dyDescent="0.2">
      <c r="A348" s="17"/>
      <c r="B348" s="50" t="s">
        <v>415</v>
      </c>
      <c r="C348" s="17" t="s">
        <v>416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29"/>
        <v>0</v>
      </c>
      <c r="J348" s="18">
        <f t="shared" si="30"/>
        <v>0</v>
      </c>
      <c r="K348" s="39" t="str">
        <f t="shared" si="31"/>
        <v>NA</v>
      </c>
      <c r="L348" s="39" t="str">
        <f t="shared" si="32"/>
        <v>NA</v>
      </c>
      <c r="M348" s="39" t="str">
        <f t="shared" si="33"/>
        <v>NA</v>
      </c>
    </row>
    <row r="349" spans="1:13" x14ac:dyDescent="0.2">
      <c r="A349" s="17"/>
      <c r="B349" s="50" t="s">
        <v>45</v>
      </c>
      <c r="C349" s="17" t="s">
        <v>46</v>
      </c>
      <c r="D349" s="18">
        <v>8335</v>
      </c>
      <c r="E349" s="18">
        <v>8335</v>
      </c>
      <c r="F349" s="18">
        <v>4251.49</v>
      </c>
      <c r="G349" s="18">
        <v>4251.49</v>
      </c>
      <c r="H349" s="18">
        <v>-4251.49</v>
      </c>
      <c r="I349" s="18">
        <f t="shared" si="29"/>
        <v>0</v>
      </c>
      <c r="J349" s="18">
        <f t="shared" si="30"/>
        <v>8335</v>
      </c>
      <c r="K349" s="39">
        <f t="shared" si="31"/>
        <v>1</v>
      </c>
      <c r="L349" s="39">
        <f t="shared" si="32"/>
        <v>-0.48992321535692862</v>
      </c>
      <c r="M349" s="39">
        <f t="shared" si="33"/>
        <v>5.1209214157168557</v>
      </c>
    </row>
    <row r="350" spans="1:13" x14ac:dyDescent="0.2">
      <c r="A350" s="17"/>
      <c r="B350" s="50" t="s">
        <v>47</v>
      </c>
      <c r="C350" s="17" t="s">
        <v>48</v>
      </c>
      <c r="D350" s="18">
        <v>27900</v>
      </c>
      <c r="E350" s="18">
        <v>365940</v>
      </c>
      <c r="F350" s="18">
        <v>0</v>
      </c>
      <c r="G350" s="18">
        <v>0</v>
      </c>
      <c r="H350" s="18">
        <v>0</v>
      </c>
      <c r="I350" s="18">
        <f t="shared" si="29"/>
        <v>0</v>
      </c>
      <c r="J350" s="18">
        <f t="shared" si="30"/>
        <v>365940</v>
      </c>
      <c r="K350" s="39">
        <f t="shared" si="31"/>
        <v>1</v>
      </c>
      <c r="L350" s="39">
        <f t="shared" si="32"/>
        <v>-1</v>
      </c>
      <c r="M350" s="39">
        <f t="shared" si="33"/>
        <v>-1</v>
      </c>
    </row>
    <row r="351" spans="1:13" x14ac:dyDescent="0.2">
      <c r="A351" s="17"/>
      <c r="B351" s="50" t="s">
        <v>49</v>
      </c>
      <c r="C351" s="17" t="s">
        <v>50</v>
      </c>
      <c r="D351" s="18">
        <v>42500</v>
      </c>
      <c r="E351" s="18">
        <v>42500</v>
      </c>
      <c r="F351" s="18">
        <v>0</v>
      </c>
      <c r="G351" s="18">
        <v>0</v>
      </c>
      <c r="H351" s="18">
        <v>0</v>
      </c>
      <c r="I351" s="18">
        <f t="shared" si="29"/>
        <v>0</v>
      </c>
      <c r="J351" s="18">
        <f t="shared" si="30"/>
        <v>42500</v>
      </c>
      <c r="K351" s="39">
        <f t="shared" si="31"/>
        <v>1</v>
      </c>
      <c r="L351" s="39">
        <f t="shared" si="32"/>
        <v>-1</v>
      </c>
      <c r="M351" s="39">
        <f t="shared" si="33"/>
        <v>-1</v>
      </c>
    </row>
    <row r="352" spans="1:13" x14ac:dyDescent="0.2">
      <c r="A352" s="17"/>
      <c r="B352" s="50" t="s">
        <v>53</v>
      </c>
      <c r="C352" s="17" t="s">
        <v>54</v>
      </c>
      <c r="D352" s="18">
        <v>209500</v>
      </c>
      <c r="E352" s="18">
        <v>209500</v>
      </c>
      <c r="F352" s="18">
        <v>0</v>
      </c>
      <c r="G352" s="18">
        <v>0</v>
      </c>
      <c r="H352" s="18">
        <v>0</v>
      </c>
      <c r="I352" s="18">
        <f t="shared" si="29"/>
        <v>0</v>
      </c>
      <c r="J352" s="18">
        <f t="shared" si="30"/>
        <v>209500</v>
      </c>
      <c r="K352" s="39">
        <f t="shared" si="31"/>
        <v>1</v>
      </c>
      <c r="L352" s="39">
        <f t="shared" si="32"/>
        <v>-1</v>
      </c>
      <c r="M352" s="39">
        <f t="shared" si="33"/>
        <v>-1</v>
      </c>
    </row>
    <row r="353" spans="1:13" x14ac:dyDescent="0.2">
      <c r="A353" s="17"/>
      <c r="B353" s="50" t="s">
        <v>55</v>
      </c>
      <c r="C353" s="17" t="s">
        <v>56</v>
      </c>
      <c r="D353" s="18">
        <v>0</v>
      </c>
      <c r="E353" s="18">
        <v>2100</v>
      </c>
      <c r="F353" s="18">
        <v>0</v>
      </c>
      <c r="G353" s="18">
        <v>0</v>
      </c>
      <c r="H353" s="18">
        <v>0</v>
      </c>
      <c r="I353" s="18">
        <f t="shared" si="29"/>
        <v>0</v>
      </c>
      <c r="J353" s="18">
        <f t="shared" si="30"/>
        <v>2100</v>
      </c>
      <c r="K353" s="39">
        <f t="shared" si="31"/>
        <v>1</v>
      </c>
      <c r="L353" s="39">
        <f t="shared" si="32"/>
        <v>-1</v>
      </c>
      <c r="M353" s="39">
        <f t="shared" si="33"/>
        <v>-1</v>
      </c>
    </row>
    <row r="354" spans="1:13" x14ac:dyDescent="0.2">
      <c r="A354" s="17"/>
      <c r="B354" s="50" t="s">
        <v>59</v>
      </c>
      <c r="C354" s="17" t="s">
        <v>60</v>
      </c>
      <c r="D354" s="18">
        <v>95000</v>
      </c>
      <c r="E354" s="18">
        <v>101055</v>
      </c>
      <c r="F354" s="18">
        <v>0</v>
      </c>
      <c r="G354" s="18">
        <v>0</v>
      </c>
      <c r="H354" s="18">
        <v>0</v>
      </c>
      <c r="I354" s="18">
        <f t="shared" si="29"/>
        <v>0</v>
      </c>
      <c r="J354" s="18">
        <f t="shared" si="30"/>
        <v>101055</v>
      </c>
      <c r="K354" s="39">
        <f t="shared" si="31"/>
        <v>1</v>
      </c>
      <c r="L354" s="39">
        <f t="shared" si="32"/>
        <v>-1</v>
      </c>
      <c r="M354" s="39">
        <f t="shared" si="33"/>
        <v>-1</v>
      </c>
    </row>
    <row r="355" spans="1:13" x14ac:dyDescent="0.2">
      <c r="A355" s="17"/>
      <c r="B355" s="50" t="s">
        <v>61</v>
      </c>
      <c r="C355" s="17" t="s">
        <v>62</v>
      </c>
      <c r="D355" s="18">
        <v>50000</v>
      </c>
      <c r="E355" s="18">
        <v>121970</v>
      </c>
      <c r="F355" s="18">
        <v>0</v>
      </c>
      <c r="G355" s="18">
        <v>0</v>
      </c>
      <c r="H355" s="18">
        <v>0</v>
      </c>
      <c r="I355" s="18">
        <f t="shared" si="29"/>
        <v>0</v>
      </c>
      <c r="J355" s="18">
        <f t="shared" si="30"/>
        <v>121970</v>
      </c>
      <c r="K355" s="39">
        <f t="shared" si="31"/>
        <v>1</v>
      </c>
      <c r="L355" s="39">
        <f t="shared" si="32"/>
        <v>-1</v>
      </c>
      <c r="M355" s="39">
        <f t="shared" si="33"/>
        <v>-1</v>
      </c>
    </row>
    <row r="356" spans="1:13" x14ac:dyDescent="0.2">
      <c r="A356" s="17"/>
      <c r="B356" s="50" t="s">
        <v>67</v>
      </c>
      <c r="C356" s="17" t="s">
        <v>68</v>
      </c>
      <c r="D356" s="18">
        <v>25375.87</v>
      </c>
      <c r="E356" s="18">
        <v>25375.87</v>
      </c>
      <c r="F356" s="18">
        <v>0</v>
      </c>
      <c r="G356" s="18">
        <v>0</v>
      </c>
      <c r="H356" s="18">
        <v>0</v>
      </c>
      <c r="I356" s="18">
        <f t="shared" si="29"/>
        <v>0</v>
      </c>
      <c r="J356" s="18">
        <f t="shared" si="30"/>
        <v>25375.87</v>
      </c>
      <c r="K356" s="39">
        <f t="shared" si="31"/>
        <v>1</v>
      </c>
      <c r="L356" s="39">
        <f t="shared" si="32"/>
        <v>-1</v>
      </c>
      <c r="M356" s="39">
        <f t="shared" si="33"/>
        <v>-1</v>
      </c>
    </row>
    <row r="357" spans="1:13" x14ac:dyDescent="0.2">
      <c r="A357" s="17"/>
      <c r="B357" s="50" t="s">
        <v>69</v>
      </c>
      <c r="C357" s="17" t="s">
        <v>70</v>
      </c>
      <c r="D357" s="18">
        <v>11566415</v>
      </c>
      <c r="E357" s="18">
        <v>0</v>
      </c>
      <c r="F357" s="18">
        <v>0</v>
      </c>
      <c r="G357" s="18">
        <v>0</v>
      </c>
      <c r="H357" s="18">
        <v>0</v>
      </c>
      <c r="I357" s="18">
        <f t="shared" si="29"/>
        <v>0</v>
      </c>
      <c r="J357" s="18">
        <f t="shared" si="30"/>
        <v>0</v>
      </c>
      <c r="K357" s="39" t="str">
        <f t="shared" si="31"/>
        <v>NA</v>
      </c>
      <c r="L357" s="39" t="str">
        <f t="shared" si="32"/>
        <v>NA</v>
      </c>
      <c r="M357" s="39" t="str">
        <f t="shared" si="33"/>
        <v>NA</v>
      </c>
    </row>
    <row r="358" spans="1:13" x14ac:dyDescent="0.2">
      <c r="A358" s="17"/>
      <c r="B358" s="50" t="s">
        <v>71</v>
      </c>
      <c r="C358" s="17" t="s">
        <v>72</v>
      </c>
      <c r="D358" s="18">
        <v>2500</v>
      </c>
      <c r="E358" s="18">
        <v>47500</v>
      </c>
      <c r="F358" s="18">
        <v>0</v>
      </c>
      <c r="G358" s="18">
        <v>0</v>
      </c>
      <c r="H358" s="18">
        <v>0</v>
      </c>
      <c r="I358" s="18">
        <f t="shared" si="29"/>
        <v>0</v>
      </c>
      <c r="J358" s="18">
        <f t="shared" si="30"/>
        <v>47500</v>
      </c>
      <c r="K358" s="39">
        <f t="shared" si="31"/>
        <v>1</v>
      </c>
      <c r="L358" s="39">
        <f t="shared" si="32"/>
        <v>-1</v>
      </c>
      <c r="M358" s="39">
        <f t="shared" si="33"/>
        <v>-1</v>
      </c>
    </row>
    <row r="359" spans="1:13" x14ac:dyDescent="0.2">
      <c r="A359" s="48" t="s">
        <v>129</v>
      </c>
      <c r="B359" s="51"/>
      <c r="C359" s="48"/>
      <c r="D359" s="23">
        <v>80902990.390000015</v>
      </c>
      <c r="E359" s="23">
        <v>4228358.8900000006</v>
      </c>
      <c r="F359" s="23">
        <v>2213784.2800000003</v>
      </c>
      <c r="G359" s="23">
        <v>2213784.2800000003</v>
      </c>
      <c r="H359" s="23">
        <v>-1042950.1799999999</v>
      </c>
      <c r="I359" s="23">
        <f t="shared" si="29"/>
        <v>1170834.1000000003</v>
      </c>
      <c r="J359" s="23">
        <f t="shared" si="30"/>
        <v>3057524.79</v>
      </c>
      <c r="K359" s="43">
        <f t="shared" si="31"/>
        <v>0.72309963972807412</v>
      </c>
      <c r="L359" s="43">
        <f t="shared" si="32"/>
        <v>-0.47644361853116024</v>
      </c>
      <c r="M359" s="43">
        <f t="shared" si="33"/>
        <v>5.2826765776260771</v>
      </c>
    </row>
    <row r="360" spans="1:13" x14ac:dyDescent="0.2">
      <c r="A360" s="17" t="s">
        <v>130</v>
      </c>
      <c r="B360" s="50" t="s">
        <v>97</v>
      </c>
      <c r="C360" s="17" t="s">
        <v>98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f t="shared" si="29"/>
        <v>0</v>
      </c>
      <c r="J360" s="18">
        <f t="shared" si="30"/>
        <v>0</v>
      </c>
      <c r="K360" s="39" t="str">
        <f t="shared" si="31"/>
        <v>NA</v>
      </c>
      <c r="L360" s="39" t="str">
        <f t="shared" si="32"/>
        <v>NA</v>
      </c>
      <c r="M360" s="39" t="str">
        <f t="shared" si="33"/>
        <v>NA</v>
      </c>
    </row>
    <row r="361" spans="1:13" x14ac:dyDescent="0.2">
      <c r="A361" s="17"/>
      <c r="B361" s="50" t="s">
        <v>23</v>
      </c>
      <c r="C361" s="17" t="s">
        <v>24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29"/>
        <v>0</v>
      </c>
      <c r="J361" s="18">
        <f t="shared" si="30"/>
        <v>0</v>
      </c>
      <c r="K361" s="39" t="str">
        <f t="shared" si="31"/>
        <v>NA</v>
      </c>
      <c r="L361" s="39" t="str">
        <f t="shared" si="32"/>
        <v>NA</v>
      </c>
      <c r="M361" s="39" t="str">
        <f t="shared" si="33"/>
        <v>NA</v>
      </c>
    </row>
    <row r="362" spans="1:13" x14ac:dyDescent="0.2">
      <c r="A362" s="17"/>
      <c r="B362" s="50" t="s">
        <v>87</v>
      </c>
      <c r="C362" s="17" t="s">
        <v>88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29"/>
        <v>0</v>
      </c>
      <c r="J362" s="18">
        <f t="shared" si="30"/>
        <v>0</v>
      </c>
      <c r="K362" s="39" t="str">
        <f t="shared" si="31"/>
        <v>NA</v>
      </c>
      <c r="L362" s="39" t="str">
        <f t="shared" si="32"/>
        <v>NA</v>
      </c>
      <c r="M362" s="39" t="str">
        <f t="shared" si="33"/>
        <v>NA</v>
      </c>
    </row>
    <row r="363" spans="1:13" x14ac:dyDescent="0.2">
      <c r="A363" s="17"/>
      <c r="B363" s="50" t="s">
        <v>89</v>
      </c>
      <c r="C363" s="17" t="s">
        <v>90</v>
      </c>
      <c r="D363" s="18">
        <v>479919</v>
      </c>
      <c r="E363" s="18">
        <v>479919</v>
      </c>
      <c r="F363" s="18">
        <v>41381.480000000003</v>
      </c>
      <c r="G363" s="18">
        <v>41381.480000000003</v>
      </c>
      <c r="H363" s="18">
        <v>0</v>
      </c>
      <c r="I363" s="18">
        <f t="shared" si="29"/>
        <v>41381.480000000003</v>
      </c>
      <c r="J363" s="18">
        <f t="shared" si="30"/>
        <v>438537.52</v>
      </c>
      <c r="K363" s="39">
        <f t="shared" si="31"/>
        <v>0.91377403270135171</v>
      </c>
      <c r="L363" s="39">
        <f t="shared" si="32"/>
        <v>-0.91377403270135171</v>
      </c>
      <c r="M363" s="39">
        <f t="shared" si="33"/>
        <v>3.4711607583779842E-2</v>
      </c>
    </row>
    <row r="364" spans="1:13" x14ac:dyDescent="0.2">
      <c r="A364" s="17"/>
      <c r="B364" s="50" t="s">
        <v>91</v>
      </c>
      <c r="C364" s="17" t="s">
        <v>92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29"/>
        <v>0</v>
      </c>
      <c r="J364" s="18">
        <f t="shared" si="30"/>
        <v>0</v>
      </c>
      <c r="K364" s="39" t="str">
        <f t="shared" si="31"/>
        <v>NA</v>
      </c>
      <c r="L364" s="39" t="str">
        <f t="shared" si="32"/>
        <v>NA</v>
      </c>
      <c r="M364" s="39" t="str">
        <f t="shared" si="33"/>
        <v>NA</v>
      </c>
    </row>
    <row r="365" spans="1:13" x14ac:dyDescent="0.2">
      <c r="A365" s="17"/>
      <c r="B365" s="50" t="s">
        <v>29</v>
      </c>
      <c r="C365" s="17" t="s">
        <v>30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29"/>
        <v>0</v>
      </c>
      <c r="J365" s="18">
        <f t="shared" si="30"/>
        <v>0</v>
      </c>
      <c r="K365" s="39" t="str">
        <f t="shared" si="31"/>
        <v>NA</v>
      </c>
      <c r="L365" s="39" t="str">
        <f t="shared" si="32"/>
        <v>NA</v>
      </c>
      <c r="M365" s="39" t="str">
        <f t="shared" si="33"/>
        <v>NA</v>
      </c>
    </row>
    <row r="366" spans="1:13" x14ac:dyDescent="0.2">
      <c r="A366" s="17"/>
      <c r="B366" s="50" t="s">
        <v>31</v>
      </c>
      <c r="C366" s="17" t="s">
        <v>32</v>
      </c>
      <c r="D366" s="18">
        <v>79380</v>
      </c>
      <c r="E366" s="18">
        <v>79380</v>
      </c>
      <c r="F366" s="18">
        <v>8268.75</v>
      </c>
      <c r="G366" s="18">
        <v>8268.75</v>
      </c>
      <c r="H366" s="18">
        <v>0</v>
      </c>
      <c r="I366" s="18">
        <f t="shared" si="29"/>
        <v>8268.75</v>
      </c>
      <c r="J366" s="18">
        <f t="shared" si="30"/>
        <v>71111.25</v>
      </c>
      <c r="K366" s="39">
        <f t="shared" si="31"/>
        <v>0.89583333333333337</v>
      </c>
      <c r="L366" s="39">
        <f t="shared" si="32"/>
        <v>-0.89583333333333337</v>
      </c>
      <c r="M366" s="39">
        <f t="shared" si="33"/>
        <v>0.25</v>
      </c>
    </row>
    <row r="367" spans="1:13" x14ac:dyDescent="0.2">
      <c r="A367" s="17"/>
      <c r="B367" s="50" t="s">
        <v>33</v>
      </c>
      <c r="C367" s="17" t="s">
        <v>34</v>
      </c>
      <c r="D367" s="18">
        <v>95071.95</v>
      </c>
      <c r="E367" s="18">
        <v>95071.95</v>
      </c>
      <c r="F367" s="18">
        <v>10243.950000000001</v>
      </c>
      <c r="G367" s="18">
        <v>10243.950000000001</v>
      </c>
      <c r="H367" s="18">
        <v>0</v>
      </c>
      <c r="I367" s="18">
        <f t="shared" si="29"/>
        <v>10243.950000000001</v>
      </c>
      <c r="J367" s="18">
        <f t="shared" si="30"/>
        <v>84828</v>
      </c>
      <c r="K367" s="39">
        <f t="shared" si="31"/>
        <v>0.89225055339666437</v>
      </c>
      <c r="L367" s="39">
        <f t="shared" si="32"/>
        <v>-0.89225055339666437</v>
      </c>
      <c r="M367" s="39">
        <f t="shared" si="33"/>
        <v>0.29299335924002839</v>
      </c>
    </row>
    <row r="368" spans="1:13" x14ac:dyDescent="0.2">
      <c r="A368" s="17"/>
      <c r="B368" s="50" t="s">
        <v>39</v>
      </c>
      <c r="C368" s="17" t="s">
        <v>40</v>
      </c>
      <c r="D368" s="18">
        <v>12717.85</v>
      </c>
      <c r="E368" s="18">
        <v>12717.85</v>
      </c>
      <c r="F368" s="18">
        <v>1675.77</v>
      </c>
      <c r="G368" s="18">
        <v>1675.77</v>
      </c>
      <c r="H368" s="18">
        <v>0</v>
      </c>
      <c r="I368" s="18">
        <f t="shared" si="29"/>
        <v>1675.77</v>
      </c>
      <c r="J368" s="18">
        <f t="shared" si="30"/>
        <v>11042.08</v>
      </c>
      <c r="K368" s="39">
        <f t="shared" si="31"/>
        <v>0.86823480383869911</v>
      </c>
      <c r="L368" s="39">
        <f t="shared" si="32"/>
        <v>-0.86823480383869911</v>
      </c>
      <c r="M368" s="39">
        <f t="shared" si="33"/>
        <v>0.58118235393561002</v>
      </c>
    </row>
    <row r="369" spans="1:13" x14ac:dyDescent="0.2">
      <c r="A369" s="17"/>
      <c r="B369" s="50" t="s">
        <v>41</v>
      </c>
      <c r="C369" s="17" t="s">
        <v>42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f t="shared" si="29"/>
        <v>0</v>
      </c>
      <c r="J369" s="18">
        <f t="shared" si="30"/>
        <v>0</v>
      </c>
      <c r="K369" s="39" t="str">
        <f t="shared" si="31"/>
        <v>NA</v>
      </c>
      <c r="L369" s="39" t="str">
        <f t="shared" si="32"/>
        <v>NA</v>
      </c>
      <c r="M369" s="39" t="str">
        <f t="shared" si="33"/>
        <v>NA</v>
      </c>
    </row>
    <row r="370" spans="1:13" x14ac:dyDescent="0.2">
      <c r="A370" s="17"/>
      <c r="B370" s="50" t="s">
        <v>282</v>
      </c>
      <c r="C370" s="17" t="s">
        <v>283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29"/>
        <v>0</v>
      </c>
      <c r="J370" s="18">
        <f t="shared" si="30"/>
        <v>0</v>
      </c>
      <c r="K370" s="39" t="str">
        <f t="shared" si="31"/>
        <v>NA</v>
      </c>
      <c r="L370" s="39" t="str">
        <f t="shared" si="32"/>
        <v>NA</v>
      </c>
      <c r="M370" s="39" t="str">
        <f t="shared" si="33"/>
        <v>NA</v>
      </c>
    </row>
    <row r="371" spans="1:13" x14ac:dyDescent="0.2">
      <c r="A371" s="17"/>
      <c r="B371" s="50" t="s">
        <v>93</v>
      </c>
      <c r="C371" s="17" t="s">
        <v>94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29"/>
        <v>0</v>
      </c>
      <c r="J371" s="18">
        <f t="shared" si="30"/>
        <v>0</v>
      </c>
      <c r="K371" s="39" t="str">
        <f t="shared" si="31"/>
        <v>NA</v>
      </c>
      <c r="L371" s="39" t="str">
        <f t="shared" si="32"/>
        <v>NA</v>
      </c>
      <c r="M371" s="39" t="str">
        <f t="shared" si="33"/>
        <v>NA</v>
      </c>
    </row>
    <row r="372" spans="1:13" x14ac:dyDescent="0.2">
      <c r="A372" s="17"/>
      <c r="B372" s="50" t="s">
        <v>45</v>
      </c>
      <c r="C372" s="17" t="s">
        <v>46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29"/>
        <v>0</v>
      </c>
      <c r="J372" s="18">
        <f t="shared" si="30"/>
        <v>0</v>
      </c>
      <c r="K372" s="39" t="str">
        <f t="shared" si="31"/>
        <v>NA</v>
      </c>
      <c r="L372" s="39" t="str">
        <f t="shared" si="32"/>
        <v>NA</v>
      </c>
      <c r="M372" s="39" t="str">
        <f t="shared" si="33"/>
        <v>NA</v>
      </c>
    </row>
    <row r="373" spans="1:13" x14ac:dyDescent="0.2">
      <c r="A373" s="17"/>
      <c r="B373" s="50" t="s">
        <v>49</v>
      </c>
      <c r="C373" s="17" t="s">
        <v>50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f t="shared" si="29"/>
        <v>0</v>
      </c>
      <c r="J373" s="18">
        <f t="shared" si="30"/>
        <v>0</v>
      </c>
      <c r="K373" s="39" t="str">
        <f t="shared" si="31"/>
        <v>NA</v>
      </c>
      <c r="L373" s="39" t="str">
        <f t="shared" si="32"/>
        <v>NA</v>
      </c>
      <c r="M373" s="39" t="str">
        <f t="shared" si="33"/>
        <v>NA</v>
      </c>
    </row>
    <row r="374" spans="1:13" x14ac:dyDescent="0.2">
      <c r="A374" s="17"/>
      <c r="B374" s="50" t="s">
        <v>51</v>
      </c>
      <c r="C374" s="17" t="s">
        <v>52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29"/>
        <v>0</v>
      </c>
      <c r="J374" s="18">
        <f t="shared" si="30"/>
        <v>0</v>
      </c>
      <c r="K374" s="39" t="str">
        <f t="shared" si="31"/>
        <v>NA</v>
      </c>
      <c r="L374" s="39" t="str">
        <f t="shared" si="32"/>
        <v>NA</v>
      </c>
      <c r="M374" s="39" t="str">
        <f t="shared" si="33"/>
        <v>NA</v>
      </c>
    </row>
    <row r="375" spans="1:13" x14ac:dyDescent="0.2">
      <c r="A375" s="17"/>
      <c r="B375" s="50" t="s">
        <v>53</v>
      </c>
      <c r="C375" s="17" t="s">
        <v>54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f t="shared" si="29"/>
        <v>0</v>
      </c>
      <c r="J375" s="18">
        <f t="shared" si="30"/>
        <v>0</v>
      </c>
      <c r="K375" s="39" t="str">
        <f t="shared" si="31"/>
        <v>NA</v>
      </c>
      <c r="L375" s="39" t="str">
        <f t="shared" si="32"/>
        <v>NA</v>
      </c>
      <c r="M375" s="39" t="str">
        <f t="shared" si="33"/>
        <v>NA</v>
      </c>
    </row>
    <row r="376" spans="1:13" x14ac:dyDescent="0.2">
      <c r="A376" s="17"/>
      <c r="B376" s="50" t="s">
        <v>55</v>
      </c>
      <c r="C376" s="17" t="s">
        <v>56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f t="shared" si="29"/>
        <v>0</v>
      </c>
      <c r="J376" s="18">
        <f t="shared" si="30"/>
        <v>0</v>
      </c>
      <c r="K376" s="39" t="str">
        <f t="shared" si="31"/>
        <v>NA</v>
      </c>
      <c r="L376" s="39" t="str">
        <f t="shared" si="32"/>
        <v>NA</v>
      </c>
      <c r="M376" s="39" t="str">
        <f t="shared" si="33"/>
        <v>NA</v>
      </c>
    </row>
    <row r="377" spans="1:13" x14ac:dyDescent="0.2">
      <c r="A377" s="17"/>
      <c r="B377" s="50" t="s">
        <v>57</v>
      </c>
      <c r="C377" s="17" t="s">
        <v>58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f t="shared" si="29"/>
        <v>0</v>
      </c>
      <c r="J377" s="18">
        <f t="shared" si="30"/>
        <v>0</v>
      </c>
      <c r="K377" s="39" t="str">
        <f t="shared" si="31"/>
        <v>NA</v>
      </c>
      <c r="L377" s="39" t="str">
        <f t="shared" si="32"/>
        <v>NA</v>
      </c>
      <c r="M377" s="39" t="str">
        <f t="shared" si="33"/>
        <v>NA</v>
      </c>
    </row>
    <row r="378" spans="1:13" x14ac:dyDescent="0.2">
      <c r="A378" s="17"/>
      <c r="B378" s="50" t="s">
        <v>59</v>
      </c>
      <c r="C378" s="17" t="s">
        <v>60</v>
      </c>
      <c r="D378" s="18">
        <v>0</v>
      </c>
      <c r="E378" s="18">
        <v>1122880</v>
      </c>
      <c r="F378" s="18">
        <v>0</v>
      </c>
      <c r="G378" s="18">
        <v>0</v>
      </c>
      <c r="H378" s="18">
        <v>0</v>
      </c>
      <c r="I378" s="18">
        <f t="shared" si="29"/>
        <v>0</v>
      </c>
      <c r="J378" s="18">
        <f t="shared" si="30"/>
        <v>1122880</v>
      </c>
      <c r="K378" s="39">
        <f t="shared" si="31"/>
        <v>1</v>
      </c>
      <c r="L378" s="39">
        <f t="shared" si="32"/>
        <v>-1</v>
      </c>
      <c r="M378" s="39">
        <f t="shared" si="33"/>
        <v>-1</v>
      </c>
    </row>
    <row r="379" spans="1:13" x14ac:dyDescent="0.2">
      <c r="A379" s="17"/>
      <c r="B379" s="50" t="s">
        <v>61</v>
      </c>
      <c r="C379" s="17" t="s">
        <v>62</v>
      </c>
      <c r="D379" s="18">
        <v>0</v>
      </c>
      <c r="E379" s="18">
        <v>1149060</v>
      </c>
      <c r="F379" s="18">
        <v>0</v>
      </c>
      <c r="G379" s="18">
        <v>0</v>
      </c>
      <c r="H379" s="18">
        <v>0</v>
      </c>
      <c r="I379" s="18">
        <f t="shared" si="29"/>
        <v>0</v>
      </c>
      <c r="J379" s="18">
        <f t="shared" si="30"/>
        <v>1149060</v>
      </c>
      <c r="K379" s="39">
        <f t="shared" si="31"/>
        <v>1</v>
      </c>
      <c r="L379" s="39">
        <f t="shared" si="32"/>
        <v>-1</v>
      </c>
      <c r="M379" s="39">
        <f t="shared" si="33"/>
        <v>-1</v>
      </c>
    </row>
    <row r="380" spans="1:13" x14ac:dyDescent="0.2">
      <c r="A380" s="17"/>
      <c r="B380" s="50" t="s">
        <v>65</v>
      </c>
      <c r="C380" s="17" t="s">
        <v>66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f t="shared" si="29"/>
        <v>0</v>
      </c>
      <c r="J380" s="18">
        <f t="shared" si="30"/>
        <v>0</v>
      </c>
      <c r="K380" s="39" t="str">
        <f t="shared" si="31"/>
        <v>NA</v>
      </c>
      <c r="L380" s="39" t="str">
        <f t="shared" si="32"/>
        <v>NA</v>
      </c>
      <c r="M380" s="39" t="str">
        <f t="shared" si="33"/>
        <v>NA</v>
      </c>
    </row>
    <row r="381" spans="1:13" x14ac:dyDescent="0.2">
      <c r="A381" s="17"/>
      <c r="B381" s="50" t="s">
        <v>186</v>
      </c>
      <c r="C381" s="17" t="s">
        <v>187</v>
      </c>
      <c r="D381" s="18">
        <v>0</v>
      </c>
      <c r="E381" s="18">
        <v>0</v>
      </c>
      <c r="F381" s="18">
        <v>0</v>
      </c>
      <c r="G381" s="18">
        <v>0</v>
      </c>
      <c r="H381" s="18">
        <v>0</v>
      </c>
      <c r="I381" s="18">
        <f t="shared" si="29"/>
        <v>0</v>
      </c>
      <c r="J381" s="18">
        <f t="shared" si="30"/>
        <v>0</v>
      </c>
      <c r="K381" s="39" t="str">
        <f t="shared" si="31"/>
        <v>NA</v>
      </c>
      <c r="L381" s="39" t="str">
        <f t="shared" si="32"/>
        <v>NA</v>
      </c>
      <c r="M381" s="39" t="str">
        <f t="shared" si="33"/>
        <v>NA</v>
      </c>
    </row>
    <row r="382" spans="1:13" x14ac:dyDescent="0.2">
      <c r="A382" s="17"/>
      <c r="B382" s="50" t="s">
        <v>71</v>
      </c>
      <c r="C382" s="17" t="s">
        <v>72</v>
      </c>
      <c r="D382" s="18">
        <v>0</v>
      </c>
      <c r="E382" s="18">
        <v>0</v>
      </c>
      <c r="F382" s="18">
        <v>0</v>
      </c>
      <c r="G382" s="18">
        <v>0</v>
      </c>
      <c r="H382" s="18">
        <v>0</v>
      </c>
      <c r="I382" s="18">
        <f t="shared" si="29"/>
        <v>0</v>
      </c>
      <c r="J382" s="18">
        <f t="shared" si="30"/>
        <v>0</v>
      </c>
      <c r="K382" s="39" t="str">
        <f t="shared" si="31"/>
        <v>NA</v>
      </c>
      <c r="L382" s="39" t="str">
        <f t="shared" si="32"/>
        <v>NA</v>
      </c>
      <c r="M382" s="39" t="str">
        <f t="shared" si="33"/>
        <v>NA</v>
      </c>
    </row>
    <row r="383" spans="1:13" x14ac:dyDescent="0.2">
      <c r="A383" s="17"/>
      <c r="B383" s="50" t="s">
        <v>73</v>
      </c>
      <c r="C383" s="17" t="s">
        <v>74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f t="shared" si="29"/>
        <v>0</v>
      </c>
      <c r="J383" s="18">
        <f t="shared" si="30"/>
        <v>0</v>
      </c>
      <c r="K383" s="39" t="str">
        <f t="shared" si="31"/>
        <v>NA</v>
      </c>
      <c r="L383" s="39" t="str">
        <f t="shared" si="32"/>
        <v>NA</v>
      </c>
      <c r="M383" s="39" t="str">
        <f t="shared" si="33"/>
        <v>NA</v>
      </c>
    </row>
    <row r="384" spans="1:13" x14ac:dyDescent="0.2">
      <c r="A384" s="48" t="s">
        <v>131</v>
      </c>
      <c r="B384" s="51"/>
      <c r="C384" s="48"/>
      <c r="D384" s="23">
        <v>667088.79999999993</v>
      </c>
      <c r="E384" s="23">
        <v>2939028.8</v>
      </c>
      <c r="F384" s="23">
        <v>61569.950000000004</v>
      </c>
      <c r="G384" s="23">
        <v>61569.950000000004</v>
      </c>
      <c r="H384" s="23">
        <v>0</v>
      </c>
      <c r="I384" s="23">
        <f t="shared" si="29"/>
        <v>61569.950000000004</v>
      </c>
      <c r="J384" s="23">
        <f t="shared" si="30"/>
        <v>2877458.8499999996</v>
      </c>
      <c r="K384" s="43">
        <f t="shared" si="31"/>
        <v>0.97905091981405556</v>
      </c>
      <c r="L384" s="43">
        <f t="shared" si="32"/>
        <v>-0.97905091981405556</v>
      </c>
      <c r="M384" s="43">
        <f t="shared" si="33"/>
        <v>-0.74861103776866689</v>
      </c>
    </row>
    <row r="385" spans="1:13" x14ac:dyDescent="0.2">
      <c r="A385" s="17" t="s">
        <v>132</v>
      </c>
      <c r="B385" s="50" t="s">
        <v>77</v>
      </c>
      <c r="C385" s="17" t="s">
        <v>78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f t="shared" si="29"/>
        <v>0</v>
      </c>
      <c r="J385" s="18">
        <f t="shared" si="30"/>
        <v>0</v>
      </c>
      <c r="K385" s="39" t="str">
        <f t="shared" si="31"/>
        <v>NA</v>
      </c>
      <c r="L385" s="39" t="str">
        <f t="shared" si="32"/>
        <v>NA</v>
      </c>
      <c r="M385" s="39" t="str">
        <f t="shared" si="33"/>
        <v>NA</v>
      </c>
    </row>
    <row r="386" spans="1:13" x14ac:dyDescent="0.2">
      <c r="A386" s="17"/>
      <c r="B386" s="50" t="s">
        <v>220</v>
      </c>
      <c r="C386" s="17" t="s">
        <v>221</v>
      </c>
      <c r="D386" s="18">
        <v>14969725</v>
      </c>
      <c r="E386" s="18">
        <v>5770898</v>
      </c>
      <c r="F386" s="18">
        <v>0</v>
      </c>
      <c r="G386" s="18">
        <v>0</v>
      </c>
      <c r="H386" s="18">
        <v>0</v>
      </c>
      <c r="I386" s="18">
        <f t="shared" si="29"/>
        <v>0</v>
      </c>
      <c r="J386" s="18">
        <f t="shared" si="30"/>
        <v>5770898</v>
      </c>
      <c r="K386" s="39">
        <f t="shared" si="31"/>
        <v>1</v>
      </c>
      <c r="L386" s="39">
        <f t="shared" si="32"/>
        <v>-1</v>
      </c>
      <c r="M386" s="39">
        <f t="shared" si="33"/>
        <v>-1</v>
      </c>
    </row>
    <row r="387" spans="1:13" x14ac:dyDescent="0.2">
      <c r="A387" s="17"/>
      <c r="B387" s="50" t="s">
        <v>27</v>
      </c>
      <c r="C387" s="17" t="s">
        <v>28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29"/>
        <v>0</v>
      </c>
      <c r="J387" s="18">
        <f t="shared" si="30"/>
        <v>0</v>
      </c>
      <c r="K387" s="39" t="str">
        <f t="shared" si="31"/>
        <v>NA</v>
      </c>
      <c r="L387" s="39" t="str">
        <f t="shared" si="32"/>
        <v>NA</v>
      </c>
      <c r="M387" s="39" t="str">
        <f t="shared" si="33"/>
        <v>NA</v>
      </c>
    </row>
    <row r="388" spans="1:13" x14ac:dyDescent="0.2">
      <c r="A388" s="17"/>
      <c r="B388" s="50" t="s">
        <v>29</v>
      </c>
      <c r="C388" s="17" t="s">
        <v>30</v>
      </c>
      <c r="D388" s="18">
        <v>3150000</v>
      </c>
      <c r="E388" s="18">
        <v>6300000</v>
      </c>
      <c r="F388" s="18">
        <v>0</v>
      </c>
      <c r="G388" s="18">
        <v>0</v>
      </c>
      <c r="H388" s="18">
        <v>0</v>
      </c>
      <c r="I388" s="18">
        <f t="shared" si="29"/>
        <v>0</v>
      </c>
      <c r="J388" s="18">
        <f t="shared" si="30"/>
        <v>6300000</v>
      </c>
      <c r="K388" s="39">
        <f t="shared" si="31"/>
        <v>1</v>
      </c>
      <c r="L388" s="39">
        <f t="shared" si="32"/>
        <v>-1</v>
      </c>
      <c r="M388" s="39">
        <f t="shared" si="33"/>
        <v>-1</v>
      </c>
    </row>
    <row r="389" spans="1:13" x14ac:dyDescent="0.2">
      <c r="A389" s="17"/>
      <c r="B389" s="50" t="s">
        <v>31</v>
      </c>
      <c r="C389" s="17" t="s">
        <v>32</v>
      </c>
      <c r="D389" s="18">
        <v>305000</v>
      </c>
      <c r="E389" s="18">
        <v>463760</v>
      </c>
      <c r="F389" s="18">
        <v>0</v>
      </c>
      <c r="G389" s="18">
        <v>0</v>
      </c>
      <c r="H389" s="18">
        <v>0</v>
      </c>
      <c r="I389" s="18">
        <f t="shared" si="29"/>
        <v>0</v>
      </c>
      <c r="J389" s="18">
        <f t="shared" si="30"/>
        <v>463760</v>
      </c>
      <c r="K389" s="39">
        <f t="shared" si="31"/>
        <v>1</v>
      </c>
      <c r="L389" s="39">
        <f t="shared" si="32"/>
        <v>-1</v>
      </c>
      <c r="M389" s="39">
        <f t="shared" si="33"/>
        <v>-1</v>
      </c>
    </row>
    <row r="390" spans="1:13" x14ac:dyDescent="0.2">
      <c r="A390" s="17"/>
      <c r="B390" s="50" t="s">
        <v>33</v>
      </c>
      <c r="C390" s="17" t="s">
        <v>34</v>
      </c>
      <c r="D390" s="18">
        <v>283781</v>
      </c>
      <c r="E390" s="18">
        <v>473353</v>
      </c>
      <c r="F390" s="18">
        <v>0</v>
      </c>
      <c r="G390" s="18">
        <v>0</v>
      </c>
      <c r="H390" s="18">
        <v>0</v>
      </c>
      <c r="I390" s="18">
        <f t="shared" si="29"/>
        <v>0</v>
      </c>
      <c r="J390" s="18">
        <f t="shared" si="30"/>
        <v>473353</v>
      </c>
      <c r="K390" s="39">
        <f t="shared" si="31"/>
        <v>1</v>
      </c>
      <c r="L390" s="39">
        <f t="shared" si="32"/>
        <v>-1</v>
      </c>
      <c r="M390" s="39">
        <f t="shared" si="33"/>
        <v>-1</v>
      </c>
    </row>
    <row r="391" spans="1:13" x14ac:dyDescent="0.2">
      <c r="A391" s="17"/>
      <c r="B391" s="50" t="s">
        <v>37</v>
      </c>
      <c r="C391" s="17" t="s">
        <v>38</v>
      </c>
      <c r="D391" s="18">
        <v>0</v>
      </c>
      <c r="E391" s="18">
        <v>0</v>
      </c>
      <c r="F391" s="18">
        <v>0</v>
      </c>
      <c r="G391" s="18">
        <v>0</v>
      </c>
      <c r="H391" s="18">
        <v>0</v>
      </c>
      <c r="I391" s="18">
        <f t="shared" si="29"/>
        <v>0</v>
      </c>
      <c r="J391" s="18">
        <f t="shared" si="30"/>
        <v>0</v>
      </c>
      <c r="K391" s="39" t="str">
        <f t="shared" si="31"/>
        <v>NA</v>
      </c>
      <c r="L391" s="39" t="str">
        <f t="shared" si="32"/>
        <v>NA</v>
      </c>
      <c r="M391" s="39" t="str">
        <f t="shared" si="33"/>
        <v>NA</v>
      </c>
    </row>
    <row r="392" spans="1:13" x14ac:dyDescent="0.2">
      <c r="A392" s="17"/>
      <c r="B392" s="50" t="s">
        <v>39</v>
      </c>
      <c r="C392" s="17" t="s">
        <v>40</v>
      </c>
      <c r="D392" s="18">
        <v>119446</v>
      </c>
      <c r="E392" s="18">
        <v>224160</v>
      </c>
      <c r="F392" s="18">
        <v>0</v>
      </c>
      <c r="G392" s="18">
        <v>0</v>
      </c>
      <c r="H392" s="18">
        <v>0</v>
      </c>
      <c r="I392" s="18">
        <f t="shared" si="29"/>
        <v>0</v>
      </c>
      <c r="J392" s="18">
        <f t="shared" si="30"/>
        <v>224160</v>
      </c>
      <c r="K392" s="39">
        <f t="shared" si="31"/>
        <v>1</v>
      </c>
      <c r="L392" s="39">
        <f t="shared" si="32"/>
        <v>-1</v>
      </c>
      <c r="M392" s="39">
        <f t="shared" si="33"/>
        <v>-1</v>
      </c>
    </row>
    <row r="393" spans="1:13" x14ac:dyDescent="0.2">
      <c r="A393" s="17"/>
      <c r="B393" s="50" t="s">
        <v>41</v>
      </c>
      <c r="C393" s="17" t="s">
        <v>42</v>
      </c>
      <c r="D393" s="18">
        <v>26102645</v>
      </c>
      <c r="E393" s="18">
        <v>319198</v>
      </c>
      <c r="F393" s="18">
        <v>13936.36</v>
      </c>
      <c r="G393" s="18">
        <v>13936.36</v>
      </c>
      <c r="H393" s="18">
        <v>150497.94</v>
      </c>
      <c r="I393" s="18">
        <f t="shared" si="29"/>
        <v>164434.29999999999</v>
      </c>
      <c r="J393" s="18">
        <f t="shared" si="30"/>
        <v>154763.70000000001</v>
      </c>
      <c r="K393" s="39">
        <f t="shared" si="31"/>
        <v>0.48485172212858479</v>
      </c>
      <c r="L393" s="39">
        <f t="shared" si="32"/>
        <v>-0.95633945074843829</v>
      </c>
      <c r="M393" s="39">
        <f t="shared" si="33"/>
        <v>-0.47607340898125922</v>
      </c>
    </row>
    <row r="394" spans="1:13" x14ac:dyDescent="0.2">
      <c r="A394" s="17"/>
      <c r="B394" s="50" t="s">
        <v>53</v>
      </c>
      <c r="C394" s="17" t="s">
        <v>54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f t="shared" si="29"/>
        <v>0</v>
      </c>
      <c r="J394" s="18">
        <f t="shared" si="30"/>
        <v>0</v>
      </c>
      <c r="K394" s="39" t="str">
        <f t="shared" si="31"/>
        <v>NA</v>
      </c>
      <c r="L394" s="39" t="str">
        <f t="shared" si="32"/>
        <v>NA</v>
      </c>
      <c r="M394" s="39" t="str">
        <f t="shared" si="33"/>
        <v>NA</v>
      </c>
    </row>
    <row r="395" spans="1:13" x14ac:dyDescent="0.2">
      <c r="A395" s="17"/>
      <c r="B395" s="50" t="s">
        <v>59</v>
      </c>
      <c r="C395" s="17" t="s">
        <v>60</v>
      </c>
      <c r="D395" s="18">
        <v>1296450</v>
      </c>
      <c r="E395" s="18">
        <v>1296450</v>
      </c>
      <c r="F395" s="18">
        <v>0</v>
      </c>
      <c r="G395" s="18">
        <v>0</v>
      </c>
      <c r="H395" s="18">
        <v>0</v>
      </c>
      <c r="I395" s="18">
        <f t="shared" si="29"/>
        <v>0</v>
      </c>
      <c r="J395" s="18">
        <f t="shared" si="30"/>
        <v>1296450</v>
      </c>
      <c r="K395" s="39">
        <f t="shared" si="31"/>
        <v>1</v>
      </c>
      <c r="L395" s="39">
        <f t="shared" si="32"/>
        <v>-1</v>
      </c>
      <c r="M395" s="39">
        <f t="shared" si="33"/>
        <v>-1</v>
      </c>
    </row>
    <row r="396" spans="1:13" x14ac:dyDescent="0.2">
      <c r="A396" s="17"/>
      <c r="B396" s="50" t="s">
        <v>222</v>
      </c>
      <c r="C396" s="17" t="s">
        <v>223</v>
      </c>
      <c r="D396" s="18">
        <v>6709293</v>
      </c>
      <c r="E396" s="18">
        <v>7206318</v>
      </c>
      <c r="F396" s="18">
        <v>0</v>
      </c>
      <c r="G396" s="18">
        <v>0</v>
      </c>
      <c r="H396" s="18">
        <v>0</v>
      </c>
      <c r="I396" s="18">
        <f t="shared" si="29"/>
        <v>0</v>
      </c>
      <c r="J396" s="18">
        <f t="shared" si="30"/>
        <v>7206318</v>
      </c>
      <c r="K396" s="39">
        <f t="shared" si="31"/>
        <v>1</v>
      </c>
      <c r="L396" s="39">
        <f t="shared" si="32"/>
        <v>-1</v>
      </c>
      <c r="M396" s="39">
        <f t="shared" si="33"/>
        <v>-1</v>
      </c>
    </row>
    <row r="397" spans="1:13" x14ac:dyDescent="0.2">
      <c r="A397" s="17"/>
      <c r="B397" s="50" t="s">
        <v>224</v>
      </c>
      <c r="C397" s="17" t="s">
        <v>225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29"/>
        <v>0</v>
      </c>
      <c r="J397" s="18">
        <f t="shared" si="30"/>
        <v>0</v>
      </c>
      <c r="K397" s="39" t="str">
        <f t="shared" si="31"/>
        <v>NA</v>
      </c>
      <c r="L397" s="39" t="str">
        <f t="shared" si="32"/>
        <v>NA</v>
      </c>
      <c r="M397" s="39" t="str">
        <f t="shared" si="33"/>
        <v>NA</v>
      </c>
    </row>
    <row r="398" spans="1:13" x14ac:dyDescent="0.2">
      <c r="A398" s="17"/>
      <c r="B398" s="50" t="s">
        <v>67</v>
      </c>
      <c r="C398" s="17" t="s">
        <v>68</v>
      </c>
      <c r="D398" s="18">
        <v>810801</v>
      </c>
      <c r="E398" s="18">
        <v>810801</v>
      </c>
      <c r="F398" s="18">
        <v>0</v>
      </c>
      <c r="G398" s="18">
        <v>0</v>
      </c>
      <c r="H398" s="18">
        <v>0</v>
      </c>
      <c r="I398" s="18">
        <f t="shared" si="29"/>
        <v>0</v>
      </c>
      <c r="J398" s="18">
        <f t="shared" si="30"/>
        <v>810801</v>
      </c>
      <c r="K398" s="39">
        <f t="shared" si="31"/>
        <v>1</v>
      </c>
      <c r="L398" s="39">
        <f t="shared" si="32"/>
        <v>-1</v>
      </c>
      <c r="M398" s="39">
        <f t="shared" si="33"/>
        <v>-1</v>
      </c>
    </row>
    <row r="399" spans="1:13" x14ac:dyDescent="0.2">
      <c r="A399" s="48" t="s">
        <v>133</v>
      </c>
      <c r="B399" s="51"/>
      <c r="C399" s="48"/>
      <c r="D399" s="23">
        <v>53747141</v>
      </c>
      <c r="E399" s="23">
        <v>22864938</v>
      </c>
      <c r="F399" s="23">
        <v>13936.36</v>
      </c>
      <c r="G399" s="23">
        <v>13936.36</v>
      </c>
      <c r="H399" s="23">
        <v>150497.94</v>
      </c>
      <c r="I399" s="23">
        <f t="shared" si="29"/>
        <v>164434.29999999999</v>
      </c>
      <c r="J399" s="23">
        <f t="shared" si="30"/>
        <v>22700503.699999999</v>
      </c>
      <c r="K399" s="43">
        <f t="shared" si="31"/>
        <v>0.99280845196256373</v>
      </c>
      <c r="L399" s="43">
        <f t="shared" si="32"/>
        <v>-0.99939049211504538</v>
      </c>
      <c r="M399" s="43">
        <f t="shared" si="33"/>
        <v>-0.99268590538054369</v>
      </c>
    </row>
    <row r="400" spans="1:13" x14ac:dyDescent="0.2">
      <c r="A400" s="17" t="s">
        <v>190</v>
      </c>
      <c r="B400" s="50" t="s">
        <v>27</v>
      </c>
      <c r="C400" s="17" t="s">
        <v>28</v>
      </c>
      <c r="D400" s="18">
        <v>125000</v>
      </c>
      <c r="E400" s="18">
        <v>125000</v>
      </c>
      <c r="F400" s="18">
        <v>0</v>
      </c>
      <c r="G400" s="18">
        <v>0</v>
      </c>
      <c r="H400" s="18">
        <v>0</v>
      </c>
      <c r="I400" s="18">
        <f t="shared" si="29"/>
        <v>0</v>
      </c>
      <c r="J400" s="18">
        <f t="shared" si="30"/>
        <v>125000</v>
      </c>
      <c r="K400" s="39">
        <f t="shared" si="31"/>
        <v>1</v>
      </c>
      <c r="L400" s="39">
        <f t="shared" si="32"/>
        <v>-1</v>
      </c>
      <c r="M400" s="39">
        <f t="shared" si="33"/>
        <v>-1</v>
      </c>
    </row>
    <row r="401" spans="1:13" x14ac:dyDescent="0.2">
      <c r="A401" s="17"/>
      <c r="B401" s="50" t="s">
        <v>29</v>
      </c>
      <c r="C401" s="17" t="s">
        <v>30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29"/>
        <v>0</v>
      </c>
      <c r="J401" s="18">
        <f t="shared" si="30"/>
        <v>0</v>
      </c>
      <c r="K401" s="39" t="str">
        <f t="shared" si="31"/>
        <v>NA</v>
      </c>
      <c r="L401" s="39" t="str">
        <f t="shared" si="32"/>
        <v>NA</v>
      </c>
      <c r="M401" s="39" t="str">
        <f t="shared" si="33"/>
        <v>NA</v>
      </c>
    </row>
    <row r="402" spans="1:13" x14ac:dyDescent="0.2">
      <c r="A402" s="17"/>
      <c r="B402" s="50" t="s">
        <v>39</v>
      </c>
      <c r="C402" s="17" t="s">
        <v>40</v>
      </c>
      <c r="D402" s="18">
        <v>3313</v>
      </c>
      <c r="E402" s="18">
        <v>3313</v>
      </c>
      <c r="F402" s="18">
        <v>0</v>
      </c>
      <c r="G402" s="18">
        <v>0</v>
      </c>
      <c r="H402" s="18">
        <v>0</v>
      </c>
      <c r="I402" s="18">
        <f t="shared" si="29"/>
        <v>0</v>
      </c>
      <c r="J402" s="18">
        <f t="shared" si="30"/>
        <v>3313</v>
      </c>
      <c r="K402" s="39">
        <f t="shared" si="31"/>
        <v>1</v>
      </c>
      <c r="L402" s="39">
        <f t="shared" si="32"/>
        <v>-1</v>
      </c>
      <c r="M402" s="39">
        <f t="shared" si="33"/>
        <v>-1</v>
      </c>
    </row>
    <row r="403" spans="1:13" x14ac:dyDescent="0.2">
      <c r="A403" s="17"/>
      <c r="B403" s="50" t="s">
        <v>41</v>
      </c>
      <c r="C403" s="17" t="s">
        <v>42</v>
      </c>
      <c r="D403" s="18">
        <v>430000</v>
      </c>
      <c r="E403" s="18">
        <v>430000</v>
      </c>
      <c r="F403" s="18">
        <v>998.4</v>
      </c>
      <c r="G403" s="18">
        <v>998.4</v>
      </c>
      <c r="H403" s="18">
        <v>4980</v>
      </c>
      <c r="I403" s="18">
        <f t="shared" si="29"/>
        <v>5978.4</v>
      </c>
      <c r="J403" s="18">
        <f t="shared" si="30"/>
        <v>424021.6</v>
      </c>
      <c r="K403" s="39">
        <f t="shared" si="31"/>
        <v>0.98609674418604643</v>
      </c>
      <c r="L403" s="39">
        <f t="shared" si="32"/>
        <v>-0.99767813953488371</v>
      </c>
      <c r="M403" s="39">
        <f t="shared" si="33"/>
        <v>-0.97213767441860466</v>
      </c>
    </row>
    <row r="404" spans="1:13" x14ac:dyDescent="0.2">
      <c r="A404" s="17"/>
      <c r="B404" s="50" t="s">
        <v>485</v>
      </c>
      <c r="C404" s="17" t="s">
        <v>486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29"/>
        <v>0</v>
      </c>
      <c r="J404" s="18">
        <f t="shared" si="30"/>
        <v>0</v>
      </c>
      <c r="K404" s="39" t="str">
        <f t="shared" si="31"/>
        <v>NA</v>
      </c>
      <c r="L404" s="39" t="str">
        <f t="shared" si="32"/>
        <v>NA</v>
      </c>
      <c r="M404" s="39" t="str">
        <f t="shared" si="33"/>
        <v>NA</v>
      </c>
    </row>
    <row r="405" spans="1:13" x14ac:dyDescent="0.2">
      <c r="A405" s="17"/>
      <c r="B405" s="50" t="s">
        <v>389</v>
      </c>
      <c r="C405" s="17" t="s">
        <v>390</v>
      </c>
      <c r="D405" s="18">
        <v>30000</v>
      </c>
      <c r="E405" s="18">
        <v>30000</v>
      </c>
      <c r="F405" s="18">
        <v>0</v>
      </c>
      <c r="G405" s="18">
        <v>0</v>
      </c>
      <c r="H405" s="18">
        <v>0</v>
      </c>
      <c r="I405" s="18">
        <f t="shared" si="29"/>
        <v>0</v>
      </c>
      <c r="J405" s="18">
        <f t="shared" si="30"/>
        <v>30000</v>
      </c>
      <c r="K405" s="39">
        <f t="shared" si="31"/>
        <v>1</v>
      </c>
      <c r="L405" s="39">
        <f t="shared" si="32"/>
        <v>-1</v>
      </c>
      <c r="M405" s="39">
        <f t="shared" si="33"/>
        <v>-1</v>
      </c>
    </row>
    <row r="406" spans="1:13" x14ac:dyDescent="0.2">
      <c r="A406" s="17"/>
      <c r="B406" s="50" t="s">
        <v>391</v>
      </c>
      <c r="C406" s="17" t="s">
        <v>392</v>
      </c>
      <c r="D406" s="18">
        <v>50000</v>
      </c>
      <c r="E406" s="18">
        <v>50000</v>
      </c>
      <c r="F406" s="18">
        <v>0</v>
      </c>
      <c r="G406" s="18">
        <v>0</v>
      </c>
      <c r="H406" s="18">
        <v>0</v>
      </c>
      <c r="I406" s="18">
        <f t="shared" si="29"/>
        <v>0</v>
      </c>
      <c r="J406" s="18">
        <f t="shared" si="30"/>
        <v>50000</v>
      </c>
      <c r="K406" s="39">
        <f t="shared" si="31"/>
        <v>1</v>
      </c>
      <c r="L406" s="39">
        <f t="shared" si="32"/>
        <v>-1</v>
      </c>
      <c r="M406" s="39">
        <f t="shared" si="33"/>
        <v>-1</v>
      </c>
    </row>
    <row r="407" spans="1:13" x14ac:dyDescent="0.2">
      <c r="A407" s="17"/>
      <c r="B407" s="50" t="s">
        <v>320</v>
      </c>
      <c r="C407" s="17" t="s">
        <v>338</v>
      </c>
      <c r="D407" s="18">
        <v>55000</v>
      </c>
      <c r="E407" s="18">
        <v>55000</v>
      </c>
      <c r="F407" s="18">
        <v>0</v>
      </c>
      <c r="G407" s="18">
        <v>0</v>
      </c>
      <c r="H407" s="18">
        <v>0</v>
      </c>
      <c r="I407" s="18">
        <f t="shared" si="29"/>
        <v>0</v>
      </c>
      <c r="J407" s="18">
        <f t="shared" si="30"/>
        <v>55000</v>
      </c>
      <c r="K407" s="39">
        <f t="shared" si="31"/>
        <v>1</v>
      </c>
      <c r="L407" s="39">
        <f t="shared" si="32"/>
        <v>-1</v>
      </c>
      <c r="M407" s="39">
        <f t="shared" si="33"/>
        <v>-1</v>
      </c>
    </row>
    <row r="408" spans="1:13" x14ac:dyDescent="0.2">
      <c r="A408" s="17"/>
      <c r="B408" s="50" t="s">
        <v>321</v>
      </c>
      <c r="C408" s="17" t="s">
        <v>322</v>
      </c>
      <c r="D408" s="18">
        <v>20000</v>
      </c>
      <c r="E408" s="18">
        <v>20000</v>
      </c>
      <c r="F408" s="18">
        <v>152</v>
      </c>
      <c r="G408" s="18">
        <v>152</v>
      </c>
      <c r="H408" s="18">
        <v>483.3</v>
      </c>
      <c r="I408" s="18">
        <f t="shared" si="29"/>
        <v>635.29999999999995</v>
      </c>
      <c r="J408" s="18">
        <f t="shared" si="30"/>
        <v>19364.7</v>
      </c>
      <c r="K408" s="39">
        <f t="shared" si="31"/>
        <v>0.96823500000000007</v>
      </c>
      <c r="L408" s="39">
        <f t="shared" si="32"/>
        <v>-0.99239999999999995</v>
      </c>
      <c r="M408" s="39">
        <f t="shared" si="33"/>
        <v>-0.90880000000000005</v>
      </c>
    </row>
    <row r="409" spans="1:13" x14ac:dyDescent="0.2">
      <c r="A409" s="17"/>
      <c r="B409" s="50" t="s">
        <v>323</v>
      </c>
      <c r="C409" s="17" t="s">
        <v>324</v>
      </c>
      <c r="D409" s="18">
        <v>128000</v>
      </c>
      <c r="E409" s="18">
        <v>128000</v>
      </c>
      <c r="F409" s="18">
        <v>0</v>
      </c>
      <c r="G409" s="18">
        <v>0</v>
      </c>
      <c r="H409" s="18">
        <v>0</v>
      </c>
      <c r="I409" s="18">
        <f t="shared" si="29"/>
        <v>0</v>
      </c>
      <c r="J409" s="18">
        <f t="shared" si="30"/>
        <v>128000</v>
      </c>
      <c r="K409" s="39">
        <f t="shared" si="31"/>
        <v>1</v>
      </c>
      <c r="L409" s="39">
        <f t="shared" si="32"/>
        <v>-1</v>
      </c>
      <c r="M409" s="39">
        <f t="shared" si="33"/>
        <v>-1</v>
      </c>
    </row>
    <row r="410" spans="1:13" x14ac:dyDescent="0.2">
      <c r="A410" s="17"/>
      <c r="B410" s="50" t="s">
        <v>93</v>
      </c>
      <c r="C410" s="17" t="s">
        <v>94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f t="shared" si="29"/>
        <v>0</v>
      </c>
      <c r="J410" s="18">
        <f t="shared" si="30"/>
        <v>0</v>
      </c>
      <c r="K410" s="39" t="str">
        <f t="shared" si="31"/>
        <v>NA</v>
      </c>
      <c r="L410" s="39" t="str">
        <f t="shared" si="32"/>
        <v>NA</v>
      </c>
      <c r="M410" s="39" t="str">
        <f t="shared" si="33"/>
        <v>NA</v>
      </c>
    </row>
    <row r="411" spans="1:13" x14ac:dyDescent="0.2">
      <c r="A411" s="17"/>
      <c r="B411" s="50" t="s">
        <v>427</v>
      </c>
      <c r="C411" s="17" t="s">
        <v>428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f t="shared" si="29"/>
        <v>0</v>
      </c>
      <c r="J411" s="18">
        <f t="shared" si="30"/>
        <v>0</v>
      </c>
      <c r="K411" s="39" t="str">
        <f t="shared" si="31"/>
        <v>NA</v>
      </c>
      <c r="L411" s="39" t="str">
        <f t="shared" si="32"/>
        <v>NA</v>
      </c>
      <c r="M411" s="39" t="str">
        <f t="shared" si="33"/>
        <v>NA</v>
      </c>
    </row>
    <row r="412" spans="1:13" x14ac:dyDescent="0.2">
      <c r="A412" s="17"/>
      <c r="B412" s="50" t="s">
        <v>49</v>
      </c>
      <c r="C412" s="17" t="s">
        <v>50</v>
      </c>
      <c r="D412" s="18">
        <v>8000</v>
      </c>
      <c r="E412" s="18">
        <v>8000</v>
      </c>
      <c r="F412" s="18">
        <v>0</v>
      </c>
      <c r="G412" s="18">
        <v>0</v>
      </c>
      <c r="H412" s="18">
        <v>0</v>
      </c>
      <c r="I412" s="18">
        <f t="shared" si="29"/>
        <v>0</v>
      </c>
      <c r="J412" s="18">
        <f t="shared" si="30"/>
        <v>8000</v>
      </c>
      <c r="K412" s="39">
        <f t="shared" si="31"/>
        <v>1</v>
      </c>
      <c r="L412" s="39">
        <f t="shared" si="32"/>
        <v>-1</v>
      </c>
      <c r="M412" s="39">
        <f t="shared" si="33"/>
        <v>-1</v>
      </c>
    </row>
    <row r="413" spans="1:13" x14ac:dyDescent="0.2">
      <c r="A413" s="17"/>
      <c r="B413" s="50" t="s">
        <v>325</v>
      </c>
      <c r="C413" s="17" t="s">
        <v>339</v>
      </c>
      <c r="D413" s="18">
        <v>45000</v>
      </c>
      <c r="E413" s="18">
        <v>45000</v>
      </c>
      <c r="F413" s="18">
        <v>0</v>
      </c>
      <c r="G413" s="18">
        <v>0</v>
      </c>
      <c r="H413" s="18">
        <v>4708</v>
      </c>
      <c r="I413" s="18">
        <f t="shared" si="29"/>
        <v>4708</v>
      </c>
      <c r="J413" s="18">
        <f t="shared" si="30"/>
        <v>40292</v>
      </c>
      <c r="K413" s="39">
        <f t="shared" si="31"/>
        <v>0.89537777777777783</v>
      </c>
      <c r="L413" s="39">
        <f t="shared" si="32"/>
        <v>-1</v>
      </c>
      <c r="M413" s="39">
        <f t="shared" si="33"/>
        <v>-1</v>
      </c>
    </row>
    <row r="414" spans="1:13" x14ac:dyDescent="0.2">
      <c r="A414" s="17"/>
      <c r="B414" s="50" t="s">
        <v>326</v>
      </c>
      <c r="C414" s="17" t="s">
        <v>340</v>
      </c>
      <c r="D414" s="18">
        <v>30000</v>
      </c>
      <c r="E414" s="18">
        <v>30000</v>
      </c>
      <c r="F414" s="18">
        <v>1211.1400000000001</v>
      </c>
      <c r="G414" s="18">
        <v>1211.1400000000001</v>
      </c>
      <c r="H414" s="18">
        <v>14618.26</v>
      </c>
      <c r="I414" s="18">
        <f t="shared" si="29"/>
        <v>15829.4</v>
      </c>
      <c r="J414" s="18">
        <f t="shared" si="30"/>
        <v>14170.6</v>
      </c>
      <c r="K414" s="39">
        <f t="shared" si="31"/>
        <v>0.47235333333333335</v>
      </c>
      <c r="L414" s="39">
        <f t="shared" si="32"/>
        <v>-0.95962866666666669</v>
      </c>
      <c r="M414" s="39">
        <f t="shared" si="33"/>
        <v>-0.515544</v>
      </c>
    </row>
    <row r="415" spans="1:13" x14ac:dyDescent="0.2">
      <c r="A415" s="17"/>
      <c r="B415" s="50" t="s">
        <v>53</v>
      </c>
      <c r="C415" s="17" t="s">
        <v>54</v>
      </c>
      <c r="D415" s="18">
        <v>226082.28</v>
      </c>
      <c r="E415" s="18">
        <v>226082.28</v>
      </c>
      <c r="F415" s="18">
        <v>0</v>
      </c>
      <c r="G415" s="18">
        <v>0</v>
      </c>
      <c r="H415" s="18">
        <v>0</v>
      </c>
      <c r="I415" s="18">
        <f t="shared" si="29"/>
        <v>0</v>
      </c>
      <c r="J415" s="18">
        <f t="shared" si="30"/>
        <v>226082.28</v>
      </c>
      <c r="K415" s="39">
        <f t="shared" si="31"/>
        <v>1</v>
      </c>
      <c r="L415" s="39">
        <f t="shared" si="32"/>
        <v>-1</v>
      </c>
      <c r="M415" s="39">
        <f t="shared" si="33"/>
        <v>-1</v>
      </c>
    </row>
    <row r="416" spans="1:13" x14ac:dyDescent="0.2">
      <c r="A416" s="17"/>
      <c r="B416" s="50" t="s">
        <v>327</v>
      </c>
      <c r="C416" s="17" t="s">
        <v>341</v>
      </c>
      <c r="D416" s="18">
        <v>50000</v>
      </c>
      <c r="E416" s="18">
        <v>50000</v>
      </c>
      <c r="F416" s="18">
        <v>0</v>
      </c>
      <c r="G416" s="18">
        <v>0</v>
      </c>
      <c r="H416" s="18">
        <v>40527.370000000003</v>
      </c>
      <c r="I416" s="18">
        <f t="shared" si="29"/>
        <v>40527.370000000003</v>
      </c>
      <c r="J416" s="18">
        <f t="shared" si="30"/>
        <v>9472.6299999999974</v>
      </c>
      <c r="K416" s="39">
        <f t="shared" si="31"/>
        <v>0.18945259999999994</v>
      </c>
      <c r="L416" s="39">
        <f t="shared" si="32"/>
        <v>-1</v>
      </c>
      <c r="M416" s="39">
        <f t="shared" si="33"/>
        <v>-1</v>
      </c>
    </row>
    <row r="417" spans="1:13" x14ac:dyDescent="0.2">
      <c r="A417" s="17"/>
      <c r="B417" s="50" t="s">
        <v>328</v>
      </c>
      <c r="C417" s="17" t="s">
        <v>342</v>
      </c>
      <c r="D417" s="18">
        <v>350000</v>
      </c>
      <c r="E417" s="18">
        <v>350000</v>
      </c>
      <c r="F417" s="18">
        <v>0</v>
      </c>
      <c r="G417" s="18">
        <v>0</v>
      </c>
      <c r="H417" s="18">
        <v>0</v>
      </c>
      <c r="I417" s="18">
        <f t="shared" si="29"/>
        <v>0</v>
      </c>
      <c r="J417" s="18">
        <f t="shared" si="30"/>
        <v>350000</v>
      </c>
      <c r="K417" s="39">
        <f t="shared" si="31"/>
        <v>1</v>
      </c>
      <c r="L417" s="39">
        <f t="shared" si="32"/>
        <v>-1</v>
      </c>
      <c r="M417" s="39">
        <f t="shared" si="33"/>
        <v>-1</v>
      </c>
    </row>
    <row r="418" spans="1:13" x14ac:dyDescent="0.2">
      <c r="A418" s="17"/>
      <c r="B418" s="50" t="s">
        <v>329</v>
      </c>
      <c r="C418" s="17" t="s">
        <v>343</v>
      </c>
      <c r="D418" s="18">
        <v>200000</v>
      </c>
      <c r="E418" s="18">
        <v>200000</v>
      </c>
      <c r="F418" s="18">
        <v>6155.99</v>
      </c>
      <c r="G418" s="18">
        <v>6155.99</v>
      </c>
      <c r="H418" s="18">
        <v>-6155.99</v>
      </c>
      <c r="I418" s="18">
        <f t="shared" si="29"/>
        <v>0</v>
      </c>
      <c r="J418" s="18">
        <f t="shared" si="30"/>
        <v>200000</v>
      </c>
      <c r="K418" s="39">
        <f t="shared" si="31"/>
        <v>1</v>
      </c>
      <c r="L418" s="39">
        <f t="shared" si="32"/>
        <v>-0.96922005</v>
      </c>
      <c r="M418" s="39">
        <f t="shared" si="33"/>
        <v>-0.6306406</v>
      </c>
    </row>
    <row r="419" spans="1:13" x14ac:dyDescent="0.2">
      <c r="A419" s="17"/>
      <c r="B419" s="50" t="s">
        <v>67</v>
      </c>
      <c r="C419" s="17" t="s">
        <v>68</v>
      </c>
      <c r="D419" s="18">
        <v>175000</v>
      </c>
      <c r="E419" s="18">
        <v>175000</v>
      </c>
      <c r="F419" s="18">
        <v>0</v>
      </c>
      <c r="G419" s="18">
        <v>0</v>
      </c>
      <c r="H419" s="18">
        <v>0</v>
      </c>
      <c r="I419" s="18">
        <f t="shared" si="29"/>
        <v>0</v>
      </c>
      <c r="J419" s="18">
        <f t="shared" si="30"/>
        <v>175000</v>
      </c>
      <c r="K419" s="39">
        <f t="shared" si="31"/>
        <v>1</v>
      </c>
      <c r="L419" s="39">
        <f t="shared" si="32"/>
        <v>-1</v>
      </c>
      <c r="M419" s="39">
        <f t="shared" si="33"/>
        <v>-1</v>
      </c>
    </row>
    <row r="420" spans="1:13" x14ac:dyDescent="0.2">
      <c r="A420" s="17"/>
      <c r="B420" s="50" t="s">
        <v>71</v>
      </c>
      <c r="C420" s="17" t="s">
        <v>72</v>
      </c>
      <c r="D420" s="18">
        <v>60000</v>
      </c>
      <c r="E420" s="18">
        <v>60000</v>
      </c>
      <c r="F420" s="18">
        <v>475</v>
      </c>
      <c r="G420" s="18">
        <v>475</v>
      </c>
      <c r="H420" s="18">
        <v>0</v>
      </c>
      <c r="I420" s="18">
        <f t="shared" si="29"/>
        <v>475</v>
      </c>
      <c r="J420" s="18">
        <f t="shared" si="30"/>
        <v>59525</v>
      </c>
      <c r="K420" s="39">
        <f t="shared" si="31"/>
        <v>0.99208333333333332</v>
      </c>
      <c r="L420" s="39">
        <f t="shared" si="32"/>
        <v>-0.99208333333333332</v>
      </c>
      <c r="M420" s="39">
        <f t="shared" si="33"/>
        <v>-0.90500000000000003</v>
      </c>
    </row>
    <row r="421" spans="1:13" x14ac:dyDescent="0.2">
      <c r="A421" s="17"/>
      <c r="B421" s="50" t="s">
        <v>393</v>
      </c>
      <c r="C421" s="17" t="s">
        <v>394</v>
      </c>
      <c r="D421" s="18">
        <v>40000</v>
      </c>
      <c r="E421" s="18">
        <v>40000</v>
      </c>
      <c r="F421" s="18">
        <v>0</v>
      </c>
      <c r="G421" s="18">
        <v>0</v>
      </c>
      <c r="H421" s="18">
        <v>0</v>
      </c>
      <c r="I421" s="18">
        <f t="shared" si="29"/>
        <v>0</v>
      </c>
      <c r="J421" s="18">
        <f t="shared" si="30"/>
        <v>40000</v>
      </c>
      <c r="K421" s="39">
        <f t="shared" si="31"/>
        <v>1</v>
      </c>
      <c r="L421" s="39">
        <f t="shared" si="32"/>
        <v>-1</v>
      </c>
      <c r="M421" s="39">
        <f t="shared" si="33"/>
        <v>-1</v>
      </c>
    </row>
    <row r="422" spans="1:13" x14ac:dyDescent="0.2">
      <c r="A422" s="17"/>
      <c r="B422" s="50" t="s">
        <v>73</v>
      </c>
      <c r="C422" s="17" t="s">
        <v>74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f t="shared" si="29"/>
        <v>0</v>
      </c>
      <c r="J422" s="18">
        <f t="shared" si="30"/>
        <v>0</v>
      </c>
      <c r="K422" s="39" t="str">
        <f t="shared" si="31"/>
        <v>NA</v>
      </c>
      <c r="L422" s="39" t="str">
        <f t="shared" si="32"/>
        <v>NA</v>
      </c>
      <c r="M422" s="39" t="str">
        <f t="shared" si="33"/>
        <v>NA</v>
      </c>
    </row>
    <row r="423" spans="1:13" x14ac:dyDescent="0.2">
      <c r="A423" s="48" t="s">
        <v>191</v>
      </c>
      <c r="B423" s="51"/>
      <c r="C423" s="48"/>
      <c r="D423" s="23">
        <v>2025395.28</v>
      </c>
      <c r="E423" s="23">
        <v>2025395.28</v>
      </c>
      <c r="F423" s="23">
        <v>8992.5299999999988</v>
      </c>
      <c r="G423" s="23">
        <v>8992.5299999999988</v>
      </c>
      <c r="H423" s="23">
        <v>59160.94</v>
      </c>
      <c r="I423" s="23">
        <f t="shared" si="29"/>
        <v>68153.47</v>
      </c>
      <c r="J423" s="23">
        <f t="shared" si="30"/>
        <v>1957241.81</v>
      </c>
      <c r="K423" s="43">
        <f t="shared" si="31"/>
        <v>0.96635053380789948</v>
      </c>
      <c r="L423" s="43">
        <f t="shared" si="32"/>
        <v>-0.9955601111107556</v>
      </c>
      <c r="M423" s="43">
        <f t="shared" si="33"/>
        <v>-0.94672133332906749</v>
      </c>
    </row>
    <row r="424" spans="1:13" x14ac:dyDescent="0.2">
      <c r="A424" s="17" t="s">
        <v>395</v>
      </c>
      <c r="B424" s="50" t="s">
        <v>41</v>
      </c>
      <c r="C424" s="17" t="s">
        <v>42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29"/>
        <v>0</v>
      </c>
      <c r="J424" s="18">
        <f t="shared" si="30"/>
        <v>0</v>
      </c>
      <c r="K424" s="39" t="str">
        <f t="shared" si="31"/>
        <v>NA</v>
      </c>
      <c r="L424" s="39" t="str">
        <f t="shared" si="32"/>
        <v>NA</v>
      </c>
      <c r="M424" s="39" t="str">
        <f t="shared" si="33"/>
        <v>NA</v>
      </c>
    </row>
    <row r="425" spans="1:13" x14ac:dyDescent="0.2">
      <c r="A425" s="17"/>
      <c r="B425" s="50" t="s">
        <v>45</v>
      </c>
      <c r="C425" s="17" t="s">
        <v>46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f t="shared" ref="I425:I434" si="34">SUM(G425:H425)</f>
        <v>0</v>
      </c>
      <c r="J425" s="18">
        <f t="shared" ref="J425:J434" si="35">E425-I425</f>
        <v>0</v>
      </c>
      <c r="K425" s="39" t="str">
        <f t="shared" ref="K425:K434" si="36">IF(E425=0,"NA",J425/E425)</f>
        <v>NA</v>
      </c>
      <c r="L425" s="39" t="str">
        <f t="shared" ref="L425:L434" si="37">IF(E425=0,"NA",(  ( F425 - (E425/$L$6)) / (E425/$L$6)))</f>
        <v>NA</v>
      </c>
      <c r="M425" s="39" t="str">
        <f t="shared" ref="M425:M434" si="38">IF(E425=0,"NA",(  ( G425 - ($M$6*(E425/12))) / ($M$6*(E425/12))))</f>
        <v>NA</v>
      </c>
    </row>
    <row r="426" spans="1:13" x14ac:dyDescent="0.2">
      <c r="A426" s="17"/>
      <c r="B426" s="50" t="s">
        <v>53</v>
      </c>
      <c r="C426" s="17" t="s">
        <v>54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34"/>
        <v>0</v>
      </c>
      <c r="J426" s="18">
        <f t="shared" si="35"/>
        <v>0</v>
      </c>
      <c r="K426" s="39" t="str">
        <f t="shared" si="36"/>
        <v>NA</v>
      </c>
      <c r="L426" s="39" t="str">
        <f t="shared" si="37"/>
        <v>NA</v>
      </c>
      <c r="M426" s="39" t="str">
        <f t="shared" si="38"/>
        <v>NA</v>
      </c>
    </row>
    <row r="427" spans="1:13" x14ac:dyDescent="0.2">
      <c r="A427" s="48" t="s">
        <v>396</v>
      </c>
      <c r="B427" s="51"/>
      <c r="C427" s="48"/>
      <c r="D427" s="23">
        <v>0</v>
      </c>
      <c r="E427" s="23">
        <v>0</v>
      </c>
      <c r="F427" s="23">
        <v>0</v>
      </c>
      <c r="G427" s="23">
        <v>0</v>
      </c>
      <c r="H427" s="23">
        <v>0</v>
      </c>
      <c r="I427" s="23">
        <f t="shared" si="34"/>
        <v>0</v>
      </c>
      <c r="J427" s="23">
        <f t="shared" si="35"/>
        <v>0</v>
      </c>
      <c r="K427" s="43" t="str">
        <f t="shared" si="36"/>
        <v>NA</v>
      </c>
      <c r="L427" s="43" t="str">
        <f t="shared" si="37"/>
        <v>NA</v>
      </c>
      <c r="M427" s="43" t="str">
        <f t="shared" si="38"/>
        <v>NA</v>
      </c>
    </row>
    <row r="428" spans="1:13" x14ac:dyDescent="0.2">
      <c r="A428" s="17" t="s">
        <v>192</v>
      </c>
      <c r="B428" s="50" t="s">
        <v>29</v>
      </c>
      <c r="C428" s="17" t="s">
        <v>30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f t="shared" si="34"/>
        <v>0</v>
      </c>
      <c r="J428" s="18">
        <f t="shared" si="35"/>
        <v>0</v>
      </c>
      <c r="K428" s="39" t="str">
        <f t="shared" si="36"/>
        <v>NA</v>
      </c>
      <c r="L428" s="39" t="str">
        <f t="shared" si="37"/>
        <v>NA</v>
      </c>
      <c r="M428" s="39" t="str">
        <f t="shared" si="38"/>
        <v>NA</v>
      </c>
    </row>
    <row r="429" spans="1:13" x14ac:dyDescent="0.2">
      <c r="A429" s="17"/>
      <c r="B429" s="50" t="s">
        <v>39</v>
      </c>
      <c r="C429" s="17" t="s">
        <v>40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f t="shared" si="34"/>
        <v>0</v>
      </c>
      <c r="J429" s="18">
        <f t="shared" si="35"/>
        <v>0</v>
      </c>
      <c r="K429" s="39" t="str">
        <f t="shared" si="36"/>
        <v>NA</v>
      </c>
      <c r="L429" s="39" t="str">
        <f t="shared" si="37"/>
        <v>NA</v>
      </c>
      <c r="M429" s="39" t="str">
        <f t="shared" si="38"/>
        <v>NA</v>
      </c>
    </row>
    <row r="430" spans="1:13" x14ac:dyDescent="0.2">
      <c r="A430" s="17"/>
      <c r="B430" s="50" t="s">
        <v>41</v>
      </c>
      <c r="C430" s="17" t="s">
        <v>42</v>
      </c>
      <c r="D430" s="18">
        <v>26102643</v>
      </c>
      <c r="E430" s="18">
        <v>0</v>
      </c>
      <c r="F430" s="18">
        <v>0</v>
      </c>
      <c r="G430" s="18">
        <v>0</v>
      </c>
      <c r="H430" s="18">
        <v>0</v>
      </c>
      <c r="I430" s="18">
        <f t="shared" si="34"/>
        <v>0</v>
      </c>
      <c r="J430" s="18">
        <f t="shared" si="35"/>
        <v>0</v>
      </c>
      <c r="K430" s="39" t="str">
        <f t="shared" si="36"/>
        <v>NA</v>
      </c>
      <c r="L430" s="39" t="str">
        <f t="shared" si="37"/>
        <v>NA</v>
      </c>
      <c r="M430" s="39" t="str">
        <f t="shared" si="38"/>
        <v>NA</v>
      </c>
    </row>
    <row r="431" spans="1:13" x14ac:dyDescent="0.2">
      <c r="A431" s="17"/>
      <c r="B431" s="50" t="s">
        <v>200</v>
      </c>
      <c r="C431" s="17" t="s">
        <v>201</v>
      </c>
      <c r="D431" s="18">
        <v>5790672.4500000002</v>
      </c>
      <c r="E431" s="18">
        <v>5790672.4500000002</v>
      </c>
      <c r="F431" s="18">
        <v>0</v>
      </c>
      <c r="G431" s="18">
        <v>0</v>
      </c>
      <c r="H431" s="18">
        <v>0</v>
      </c>
      <c r="I431" s="18">
        <f t="shared" si="34"/>
        <v>0</v>
      </c>
      <c r="J431" s="18">
        <f t="shared" si="35"/>
        <v>5790672.4500000002</v>
      </c>
      <c r="K431" s="39">
        <f t="shared" si="36"/>
        <v>1</v>
      </c>
      <c r="L431" s="39">
        <f t="shared" si="37"/>
        <v>-1</v>
      </c>
      <c r="M431" s="39">
        <f t="shared" si="38"/>
        <v>-1</v>
      </c>
    </row>
    <row r="432" spans="1:13" x14ac:dyDescent="0.2">
      <c r="A432" s="17"/>
      <c r="B432" s="50" t="s">
        <v>186</v>
      </c>
      <c r="C432" s="17" t="s">
        <v>187</v>
      </c>
      <c r="D432" s="18">
        <v>122405459.95</v>
      </c>
      <c r="E432" s="18">
        <v>109721327.55000001</v>
      </c>
      <c r="F432" s="18">
        <v>0</v>
      </c>
      <c r="G432" s="18">
        <v>0</v>
      </c>
      <c r="H432" s="18">
        <v>0</v>
      </c>
      <c r="I432" s="18">
        <f t="shared" si="34"/>
        <v>0</v>
      </c>
      <c r="J432" s="18">
        <f t="shared" si="35"/>
        <v>109721327.55000001</v>
      </c>
      <c r="K432" s="39">
        <f t="shared" si="36"/>
        <v>1</v>
      </c>
      <c r="L432" s="39">
        <f t="shared" si="37"/>
        <v>-1</v>
      </c>
      <c r="M432" s="39">
        <f t="shared" si="38"/>
        <v>-1</v>
      </c>
    </row>
    <row r="433" spans="1:22" x14ac:dyDescent="0.2">
      <c r="A433" s="17"/>
      <c r="B433" s="50" t="s">
        <v>67</v>
      </c>
      <c r="C433" s="17" t="s">
        <v>68</v>
      </c>
      <c r="D433" s="18">
        <v>4488000</v>
      </c>
      <c r="E433" s="18">
        <v>4488000</v>
      </c>
      <c r="F433" s="18">
        <v>0</v>
      </c>
      <c r="G433" s="18">
        <v>0</v>
      </c>
      <c r="H433" s="18">
        <v>0</v>
      </c>
      <c r="I433" s="18">
        <f t="shared" si="34"/>
        <v>0</v>
      </c>
      <c r="J433" s="18">
        <f t="shared" si="35"/>
        <v>4488000</v>
      </c>
      <c r="K433" s="39">
        <f t="shared" si="36"/>
        <v>1</v>
      </c>
      <c r="L433" s="39">
        <f t="shared" si="37"/>
        <v>-1</v>
      </c>
      <c r="M433" s="39">
        <f t="shared" si="38"/>
        <v>-1</v>
      </c>
    </row>
    <row r="434" spans="1:22" x14ac:dyDescent="0.2">
      <c r="A434" s="17"/>
      <c r="B434" s="50" t="s">
        <v>69</v>
      </c>
      <c r="C434" s="17" t="s">
        <v>70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f t="shared" si="34"/>
        <v>0</v>
      </c>
      <c r="J434" s="18">
        <f t="shared" si="35"/>
        <v>0</v>
      </c>
      <c r="K434" s="39" t="str">
        <f t="shared" si="36"/>
        <v>NA</v>
      </c>
      <c r="L434" s="39" t="str">
        <f t="shared" si="37"/>
        <v>NA</v>
      </c>
      <c r="M434" s="39" t="str">
        <f t="shared" si="38"/>
        <v>NA</v>
      </c>
    </row>
    <row r="435" spans="1:22" x14ac:dyDescent="0.2">
      <c r="A435" s="48" t="s">
        <v>193</v>
      </c>
      <c r="B435" s="51"/>
      <c r="C435" s="48"/>
      <c r="D435" s="23">
        <v>158786775.40000001</v>
      </c>
      <c r="E435" s="23">
        <v>120000000.00000001</v>
      </c>
      <c r="F435" s="23">
        <v>0</v>
      </c>
      <c r="G435" s="23">
        <v>0</v>
      </c>
      <c r="H435" s="23">
        <v>0</v>
      </c>
      <c r="I435" s="23">
        <f t="shared" si="24"/>
        <v>0</v>
      </c>
      <c r="J435" s="23">
        <f t="shared" si="25"/>
        <v>120000000.00000001</v>
      </c>
      <c r="K435" s="43">
        <f t="shared" si="26"/>
        <v>1</v>
      </c>
      <c r="L435" s="43">
        <f t="shared" si="27"/>
        <v>-1</v>
      </c>
      <c r="M435" s="43">
        <f t="shared" si="28"/>
        <v>-1</v>
      </c>
    </row>
    <row r="436" spans="1:22" x14ac:dyDescent="0.2">
      <c r="A436" s="17" t="s">
        <v>134</v>
      </c>
      <c r="B436" s="50" t="s">
        <v>135</v>
      </c>
      <c r="C436" s="17" t="s">
        <v>136</v>
      </c>
      <c r="D436" s="18">
        <v>856345</v>
      </c>
      <c r="E436" s="18">
        <v>856345</v>
      </c>
      <c r="F436" s="18">
        <v>210.1</v>
      </c>
      <c r="G436" s="18">
        <v>210.1</v>
      </c>
      <c r="H436" s="18">
        <v>0</v>
      </c>
      <c r="I436" s="18">
        <f t="shared" si="24"/>
        <v>210.1</v>
      </c>
      <c r="J436" s="18">
        <f t="shared" si="25"/>
        <v>856134.9</v>
      </c>
      <c r="K436" s="39">
        <f t="shared" si="26"/>
        <v>0.9997546549579901</v>
      </c>
      <c r="L436" s="39">
        <f t="shared" si="27"/>
        <v>-0.9997546549579901</v>
      </c>
      <c r="M436" s="39">
        <f t="shared" si="28"/>
        <v>-0.99705585949588071</v>
      </c>
    </row>
    <row r="437" spans="1:22" x14ac:dyDescent="0.2">
      <c r="A437" s="17"/>
      <c r="B437" s="50" t="s">
        <v>125</v>
      </c>
      <c r="C437" s="17" t="s">
        <v>126</v>
      </c>
      <c r="D437" s="18">
        <v>0</v>
      </c>
      <c r="E437" s="18">
        <v>0</v>
      </c>
      <c r="F437" s="18">
        <v>1644027.26</v>
      </c>
      <c r="G437" s="18">
        <v>1644027.26</v>
      </c>
      <c r="H437" s="18">
        <v>0</v>
      </c>
      <c r="I437" s="18">
        <f t="shared" si="24"/>
        <v>1644027.26</v>
      </c>
      <c r="J437" s="18">
        <f t="shared" si="25"/>
        <v>-1644027.26</v>
      </c>
      <c r="K437" s="39" t="str">
        <f t="shared" si="26"/>
        <v>NA</v>
      </c>
      <c r="L437" s="39" t="str">
        <f t="shared" si="27"/>
        <v>NA</v>
      </c>
      <c r="M437" s="39" t="str">
        <f t="shared" si="28"/>
        <v>NA</v>
      </c>
    </row>
    <row r="438" spans="1:22" x14ac:dyDescent="0.2">
      <c r="A438" s="17"/>
      <c r="B438" s="50" t="s">
        <v>397</v>
      </c>
      <c r="C438" s="17" t="s">
        <v>398</v>
      </c>
      <c r="D438" s="18">
        <v>867000</v>
      </c>
      <c r="E438" s="18">
        <v>867000</v>
      </c>
      <c r="F438" s="18">
        <v>0</v>
      </c>
      <c r="G438" s="18">
        <v>0</v>
      </c>
      <c r="H438" s="18">
        <v>0</v>
      </c>
      <c r="I438" s="18">
        <f t="shared" si="24"/>
        <v>0</v>
      </c>
      <c r="J438" s="18">
        <f t="shared" si="25"/>
        <v>867000</v>
      </c>
      <c r="K438" s="39">
        <f t="shared" si="26"/>
        <v>1</v>
      </c>
      <c r="L438" s="39">
        <f t="shared" si="27"/>
        <v>-1</v>
      </c>
      <c r="M438" s="39">
        <f t="shared" si="28"/>
        <v>-1</v>
      </c>
    </row>
    <row r="439" spans="1:22" x14ac:dyDescent="0.2">
      <c r="A439" s="17"/>
      <c r="B439" s="50" t="s">
        <v>399</v>
      </c>
      <c r="C439" s="17" t="s">
        <v>400</v>
      </c>
      <c r="D439" s="18">
        <v>11311300.01</v>
      </c>
      <c r="E439" s="18">
        <v>11311300.01</v>
      </c>
      <c r="F439" s="18">
        <v>0</v>
      </c>
      <c r="G439" s="18">
        <v>0</v>
      </c>
      <c r="H439" s="18">
        <v>0</v>
      </c>
      <c r="I439" s="18">
        <f t="shared" si="24"/>
        <v>0</v>
      </c>
      <c r="J439" s="18">
        <f t="shared" si="25"/>
        <v>11311300.01</v>
      </c>
      <c r="K439" s="39">
        <f t="shared" si="26"/>
        <v>1</v>
      </c>
      <c r="L439" s="39">
        <f t="shared" si="27"/>
        <v>-1</v>
      </c>
      <c r="M439" s="39">
        <f t="shared" si="28"/>
        <v>-1</v>
      </c>
    </row>
    <row r="440" spans="1:22" x14ac:dyDescent="0.2">
      <c r="A440" s="17"/>
      <c r="B440" s="50" t="s">
        <v>401</v>
      </c>
      <c r="C440" s="17" t="s">
        <v>402</v>
      </c>
      <c r="D440" s="18">
        <v>5564000</v>
      </c>
      <c r="E440" s="18">
        <v>5564000</v>
      </c>
      <c r="F440" s="18">
        <v>0</v>
      </c>
      <c r="G440" s="18">
        <v>0</v>
      </c>
      <c r="H440" s="18">
        <v>0</v>
      </c>
      <c r="I440" s="18">
        <f t="shared" si="24"/>
        <v>0</v>
      </c>
      <c r="J440" s="18">
        <f t="shared" si="25"/>
        <v>5564000</v>
      </c>
      <c r="K440" s="39">
        <f t="shared" si="26"/>
        <v>1</v>
      </c>
      <c r="L440" s="39">
        <f t="shared" si="27"/>
        <v>-1</v>
      </c>
      <c r="M440" s="39">
        <f t="shared" si="28"/>
        <v>-1</v>
      </c>
    </row>
    <row r="441" spans="1:22" x14ac:dyDescent="0.2">
      <c r="A441" s="17"/>
      <c r="B441" s="50" t="s">
        <v>403</v>
      </c>
      <c r="C441" s="17" t="s">
        <v>404</v>
      </c>
      <c r="D441" s="18">
        <v>3672000</v>
      </c>
      <c r="E441" s="18">
        <v>3672000</v>
      </c>
      <c r="F441" s="18">
        <v>0</v>
      </c>
      <c r="G441" s="18">
        <v>0</v>
      </c>
      <c r="H441" s="18">
        <v>0</v>
      </c>
      <c r="I441" s="18">
        <f t="shared" si="24"/>
        <v>0</v>
      </c>
      <c r="J441" s="18">
        <f t="shared" si="25"/>
        <v>3672000</v>
      </c>
      <c r="K441" s="39">
        <f t="shared" si="26"/>
        <v>1</v>
      </c>
      <c r="L441" s="39">
        <f t="shared" si="27"/>
        <v>-1</v>
      </c>
      <c r="M441" s="39">
        <f t="shared" si="28"/>
        <v>-1</v>
      </c>
    </row>
    <row r="442" spans="1:22" x14ac:dyDescent="0.2">
      <c r="A442" s="17"/>
      <c r="B442" s="50" t="s">
        <v>405</v>
      </c>
      <c r="C442" s="17" t="s">
        <v>406</v>
      </c>
      <c r="D442" s="18">
        <v>816000</v>
      </c>
      <c r="E442" s="18">
        <v>816000</v>
      </c>
      <c r="F442" s="18">
        <v>0</v>
      </c>
      <c r="G442" s="18">
        <v>0</v>
      </c>
      <c r="H442" s="18">
        <v>0</v>
      </c>
      <c r="I442" s="18">
        <f t="shared" si="24"/>
        <v>0</v>
      </c>
      <c r="J442" s="18">
        <f t="shared" si="25"/>
        <v>816000</v>
      </c>
      <c r="K442" s="39">
        <f t="shared" si="26"/>
        <v>1</v>
      </c>
      <c r="L442" s="39">
        <f t="shared" si="27"/>
        <v>-1</v>
      </c>
      <c r="M442" s="39">
        <f t="shared" si="28"/>
        <v>-1</v>
      </c>
    </row>
    <row r="443" spans="1:22" x14ac:dyDescent="0.2">
      <c r="A443" s="48" t="s">
        <v>137</v>
      </c>
      <c r="B443" s="51"/>
      <c r="C443" s="48"/>
      <c r="D443" s="23">
        <v>23086645.009999998</v>
      </c>
      <c r="E443" s="23">
        <v>23086645.009999998</v>
      </c>
      <c r="F443" s="23">
        <v>1644237.36</v>
      </c>
      <c r="G443" s="23">
        <v>1644237.36</v>
      </c>
      <c r="H443" s="23">
        <v>0</v>
      </c>
      <c r="I443" s="23">
        <f t="shared" si="24"/>
        <v>1644237.36</v>
      </c>
      <c r="J443" s="23">
        <f t="shared" si="25"/>
        <v>21442407.649999999</v>
      </c>
      <c r="K443" s="43">
        <f t="shared" si="26"/>
        <v>0.92877971834851725</v>
      </c>
      <c r="L443" s="43">
        <f t="shared" si="27"/>
        <v>-0.92877971834851725</v>
      </c>
      <c r="M443" s="43">
        <f t="shared" si="28"/>
        <v>-0.14535662018220624</v>
      </c>
    </row>
    <row r="444" spans="1:22" s="10" customFormat="1" x14ac:dyDescent="0.2">
      <c r="A444" s="25"/>
      <c r="B444" s="33"/>
      <c r="C444" s="25"/>
      <c r="D444" s="18"/>
      <c r="E444" s="18"/>
      <c r="F444" s="18"/>
      <c r="G444" s="18"/>
      <c r="H444" s="18"/>
      <c r="I444" s="18"/>
      <c r="J444" s="18"/>
      <c r="K444" s="39"/>
      <c r="L444" s="39"/>
      <c r="M444" s="39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ht="15.75" x14ac:dyDescent="0.25">
      <c r="A445" s="27" t="s">
        <v>178</v>
      </c>
      <c r="B445" s="34"/>
      <c r="C445" s="27"/>
      <c r="D445" s="6">
        <f>+D86+D130+D164+D191+D201+D230+D255+D274+D290+D317+D335+D359+D384+D399+D423+D427+D435+D443</f>
        <v>774884453.51999998</v>
      </c>
      <c r="E445" s="6">
        <f t="shared" ref="E445:J445" si="39">+E86+E130+E164+E191+E201+E230+E255+E274+E290+E317+E335+E359+E384+E399+E423+E427+E435+E443</f>
        <v>616044750.85000002</v>
      </c>
      <c r="F445" s="6">
        <f t="shared" si="39"/>
        <v>10412848.349999998</v>
      </c>
      <c r="G445" s="6">
        <f t="shared" si="39"/>
        <v>10412848.349999998</v>
      </c>
      <c r="H445" s="6">
        <f t="shared" si="39"/>
        <v>1161776.1399999999</v>
      </c>
      <c r="I445" s="6">
        <f t="shared" si="39"/>
        <v>11574624.489999998</v>
      </c>
      <c r="J445" s="6">
        <f t="shared" si="39"/>
        <v>604470126.36000013</v>
      </c>
      <c r="K445" s="40">
        <f>IF(E445=0,"NA",J445/E445)</f>
        <v>0.98121139012380254</v>
      </c>
      <c r="L445" s="40">
        <f>IF(E445=0,"NA",(  ( F445 - (E445/$L$6)) / (E445/$L$6)))</f>
        <v>-0.98309725334785714</v>
      </c>
      <c r="M445" s="40">
        <f>IF(E445=0,"NA",(  ( G445 - ($M$6*(E445/12))) / ($M$6*(E445/12))))</f>
        <v>-0.79716704017428608</v>
      </c>
      <c r="N445" s="10"/>
    </row>
    <row r="446" spans="1:22" x14ac:dyDescent="0.2">
      <c r="K446" s="39"/>
    </row>
    <row r="447" spans="1:22" x14ac:dyDescent="0.2">
      <c r="K447" s="39"/>
    </row>
    <row r="448" spans="1:22" x14ac:dyDescent="0.2">
      <c r="K448" s="39"/>
    </row>
    <row r="449" spans="2:15" x14ac:dyDescent="0.2">
      <c r="K449" s="39"/>
    </row>
    <row r="450" spans="2:15" x14ac:dyDescent="0.2">
      <c r="D450" s="69"/>
      <c r="E450" s="69"/>
      <c r="F450" s="69"/>
      <c r="G450" s="69"/>
      <c r="H450" s="69"/>
      <c r="I450" s="69"/>
      <c r="J450" s="69"/>
      <c r="K450" s="39"/>
    </row>
    <row r="451" spans="2:15" x14ac:dyDescent="0.2">
      <c r="D451" s="69"/>
      <c r="E451" s="69"/>
      <c r="F451" s="69"/>
      <c r="G451" s="69"/>
      <c r="H451" s="69"/>
      <c r="I451" s="69"/>
      <c r="J451" s="69"/>
      <c r="K451" s="18"/>
    </row>
    <row r="452" spans="2:15" x14ac:dyDescent="0.2">
      <c r="D452" s="69"/>
      <c r="E452" s="69"/>
      <c r="F452" s="69"/>
      <c r="G452" s="69"/>
      <c r="H452" s="69"/>
      <c r="I452" s="69"/>
      <c r="J452" s="69"/>
      <c r="K452" s="39"/>
    </row>
    <row r="453" spans="2:15" x14ac:dyDescent="0.2">
      <c r="B453" s="25"/>
      <c r="D453" s="69"/>
      <c r="E453" s="69"/>
      <c r="F453" s="69"/>
      <c r="G453" s="69"/>
      <c r="H453" s="69"/>
      <c r="I453" s="69"/>
      <c r="J453" s="69"/>
      <c r="K453" s="18"/>
      <c r="L453" s="18"/>
      <c r="N453" s="39"/>
      <c r="O453" s="39"/>
    </row>
    <row r="454" spans="2:15" x14ac:dyDescent="0.2">
      <c r="B454" s="25"/>
      <c r="D454" s="69"/>
      <c r="E454" s="69"/>
      <c r="F454" s="69"/>
      <c r="G454" s="69"/>
      <c r="H454" s="69"/>
      <c r="I454" s="69"/>
      <c r="J454" s="69"/>
      <c r="K454" s="18"/>
      <c r="L454" s="18"/>
      <c r="N454" s="39"/>
      <c r="O454" s="39"/>
    </row>
    <row r="455" spans="2:15" x14ac:dyDescent="0.2">
      <c r="K455" s="39"/>
    </row>
    <row r="456" spans="2:15" x14ac:dyDescent="0.2">
      <c r="K456" s="18"/>
    </row>
    <row r="457" spans="2:15" x14ac:dyDescent="0.2">
      <c r="K457" s="18"/>
    </row>
    <row r="458" spans="2:15" x14ac:dyDescent="0.2">
      <c r="K458" s="39"/>
    </row>
    <row r="459" spans="2:15" x14ac:dyDescent="0.2">
      <c r="K459" s="39"/>
    </row>
    <row r="460" spans="2:15" x14ac:dyDescent="0.2">
      <c r="K460" s="39"/>
    </row>
    <row r="461" spans="2:15" x14ac:dyDescent="0.2">
      <c r="K461" s="39"/>
    </row>
    <row r="462" spans="2:15" x14ac:dyDescent="0.2">
      <c r="K462" s="39"/>
    </row>
    <row r="463" spans="2:15" x14ac:dyDescent="0.2">
      <c r="K463" s="39"/>
    </row>
    <row r="464" spans="2:15" x14ac:dyDescent="0.2">
      <c r="K464" s="39"/>
    </row>
    <row r="465" spans="11:11" x14ac:dyDescent="0.2">
      <c r="K465" s="39"/>
    </row>
    <row r="466" spans="11:11" x14ac:dyDescent="0.2">
      <c r="K466" s="39"/>
    </row>
    <row r="467" spans="11:11" x14ac:dyDescent="0.2">
      <c r="K467" s="39"/>
    </row>
    <row r="468" spans="11:11" x14ac:dyDescent="0.2">
      <c r="K468" s="39"/>
    </row>
    <row r="469" spans="11:11" x14ac:dyDescent="0.2">
      <c r="K469" s="39"/>
    </row>
    <row r="470" spans="11:11" x14ac:dyDescent="0.2">
      <c r="K470" s="39"/>
    </row>
    <row r="471" spans="11:11" x14ac:dyDescent="0.2">
      <c r="K471" s="39"/>
    </row>
    <row r="472" spans="11:11" x14ac:dyDescent="0.2">
      <c r="K472" s="39"/>
    </row>
    <row r="473" spans="11:11" x14ac:dyDescent="0.2">
      <c r="K473" s="39"/>
    </row>
    <row r="474" spans="11:11" x14ac:dyDescent="0.2">
      <c r="K474" s="39"/>
    </row>
    <row r="475" spans="11:11" x14ac:dyDescent="0.2">
      <c r="K475" s="39"/>
    </row>
    <row r="476" spans="11:11" x14ac:dyDescent="0.2">
      <c r="K476" s="39"/>
    </row>
    <row r="477" spans="11:11" x14ac:dyDescent="0.2">
      <c r="K477" s="39"/>
    </row>
    <row r="478" spans="11:11" x14ac:dyDescent="0.2">
      <c r="K478" s="39"/>
    </row>
    <row r="479" spans="11:11" x14ac:dyDescent="0.2">
      <c r="K479" s="39"/>
    </row>
    <row r="480" spans="11:11" x14ac:dyDescent="0.2">
      <c r="K480" s="39"/>
    </row>
    <row r="481" spans="11:11" x14ac:dyDescent="0.2">
      <c r="K481" s="39"/>
    </row>
    <row r="482" spans="11:11" x14ac:dyDescent="0.2">
      <c r="K482" s="39"/>
    </row>
    <row r="483" spans="11:11" x14ac:dyDescent="0.2">
      <c r="K483" s="39"/>
    </row>
    <row r="484" spans="11:11" x14ac:dyDescent="0.2">
      <c r="K484" s="39"/>
    </row>
    <row r="485" spans="11:11" x14ac:dyDescent="0.2">
      <c r="K485" s="39"/>
    </row>
    <row r="486" spans="11:11" x14ac:dyDescent="0.2">
      <c r="K486" s="39"/>
    </row>
    <row r="487" spans="11:11" x14ac:dyDescent="0.2">
      <c r="K487" s="39"/>
    </row>
    <row r="488" spans="11:11" x14ac:dyDescent="0.2">
      <c r="K488" s="39"/>
    </row>
    <row r="489" spans="11:11" x14ac:dyDescent="0.2">
      <c r="K489" s="39"/>
    </row>
    <row r="490" spans="11:11" x14ac:dyDescent="0.2">
      <c r="K490" s="39"/>
    </row>
    <row r="491" spans="11:11" x14ac:dyDescent="0.2">
      <c r="K491" s="39"/>
    </row>
    <row r="492" spans="11:11" x14ac:dyDescent="0.2">
      <c r="K492" s="39"/>
    </row>
    <row r="493" spans="11:11" x14ac:dyDescent="0.2">
      <c r="K493" s="39"/>
    </row>
    <row r="494" spans="11:11" x14ac:dyDescent="0.2">
      <c r="K494" s="39"/>
    </row>
    <row r="495" spans="11:11" x14ac:dyDescent="0.2">
      <c r="K495" s="39"/>
    </row>
    <row r="496" spans="11:11" x14ac:dyDescent="0.2">
      <c r="K496" s="39"/>
    </row>
    <row r="497" spans="11:11" x14ac:dyDescent="0.2">
      <c r="K497" s="39"/>
    </row>
    <row r="498" spans="11:11" x14ac:dyDescent="0.2">
      <c r="K498" s="39"/>
    </row>
    <row r="499" spans="11:11" x14ac:dyDescent="0.2">
      <c r="K499" s="39"/>
    </row>
    <row r="500" spans="11:11" x14ac:dyDescent="0.2">
      <c r="K500" s="39"/>
    </row>
    <row r="501" spans="11:11" x14ac:dyDescent="0.2">
      <c r="K501" s="39"/>
    </row>
    <row r="502" spans="11:11" x14ac:dyDescent="0.2">
      <c r="K502" s="39"/>
    </row>
    <row r="503" spans="11:11" x14ac:dyDescent="0.2">
      <c r="K503" s="39"/>
    </row>
    <row r="504" spans="11:11" x14ac:dyDescent="0.2">
      <c r="K504" s="39"/>
    </row>
    <row r="505" spans="11:11" x14ac:dyDescent="0.2">
      <c r="K505" s="39"/>
    </row>
    <row r="506" spans="11:11" x14ac:dyDescent="0.2">
      <c r="K506" s="39"/>
    </row>
    <row r="507" spans="11:11" x14ac:dyDescent="0.2">
      <c r="K507" s="39"/>
    </row>
    <row r="508" spans="11:11" x14ac:dyDescent="0.2">
      <c r="K508" s="39"/>
    </row>
    <row r="509" spans="11:11" x14ac:dyDescent="0.2">
      <c r="K509" s="39"/>
    </row>
    <row r="510" spans="11:11" x14ac:dyDescent="0.2">
      <c r="K510" s="39"/>
    </row>
    <row r="511" spans="11:11" x14ac:dyDescent="0.2">
      <c r="K511" s="39"/>
    </row>
    <row r="512" spans="11:11" x14ac:dyDescent="0.2">
      <c r="K512" s="39"/>
    </row>
    <row r="513" spans="11:11" x14ac:dyDescent="0.2">
      <c r="K513" s="39"/>
    </row>
    <row r="514" spans="11:11" x14ac:dyDescent="0.2">
      <c r="K514" s="39"/>
    </row>
    <row r="515" spans="11:11" x14ac:dyDescent="0.2">
      <c r="K515" s="39"/>
    </row>
    <row r="516" spans="11:11" x14ac:dyDescent="0.2">
      <c r="K516" s="39"/>
    </row>
    <row r="517" spans="11:11" x14ac:dyDescent="0.2">
      <c r="K517" s="39"/>
    </row>
    <row r="518" spans="11:11" x14ac:dyDescent="0.2">
      <c r="K518" s="39"/>
    </row>
    <row r="519" spans="11:11" x14ac:dyDescent="0.2">
      <c r="K519" s="39"/>
    </row>
    <row r="520" spans="11:11" x14ac:dyDescent="0.2">
      <c r="K520" s="39"/>
    </row>
    <row r="521" spans="11:11" x14ac:dyDescent="0.2">
      <c r="K521" s="39"/>
    </row>
    <row r="522" spans="11:11" x14ac:dyDescent="0.2">
      <c r="K522" s="39"/>
    </row>
    <row r="523" spans="11:11" x14ac:dyDescent="0.2">
      <c r="K523" s="39"/>
    </row>
    <row r="524" spans="11:11" x14ac:dyDescent="0.2">
      <c r="K524" s="39"/>
    </row>
    <row r="525" spans="11:11" x14ac:dyDescent="0.2">
      <c r="K525" s="39"/>
    </row>
    <row r="526" spans="11:11" x14ac:dyDescent="0.2">
      <c r="K526" s="39"/>
    </row>
    <row r="527" spans="11:11" x14ac:dyDescent="0.2">
      <c r="K527" s="39"/>
    </row>
    <row r="528" spans="11:11" x14ac:dyDescent="0.2">
      <c r="K528" s="39"/>
    </row>
    <row r="529" spans="11:11" x14ac:dyDescent="0.2">
      <c r="K529" s="39"/>
    </row>
    <row r="530" spans="11:11" x14ac:dyDescent="0.2">
      <c r="K530" s="39"/>
    </row>
    <row r="531" spans="11:11" x14ac:dyDescent="0.2">
      <c r="K531" s="39"/>
    </row>
    <row r="532" spans="11:11" x14ac:dyDescent="0.2">
      <c r="K532" s="39"/>
    </row>
    <row r="533" spans="11:11" x14ac:dyDescent="0.2">
      <c r="K533" s="39"/>
    </row>
    <row r="534" spans="11:11" x14ac:dyDescent="0.2">
      <c r="K534" s="39"/>
    </row>
    <row r="535" spans="11:11" x14ac:dyDescent="0.2">
      <c r="K535" s="39"/>
    </row>
    <row r="536" spans="11:11" x14ac:dyDescent="0.2">
      <c r="K536" s="39"/>
    </row>
    <row r="537" spans="11:11" x14ac:dyDescent="0.2">
      <c r="K537" s="39"/>
    </row>
    <row r="538" spans="11:11" x14ac:dyDescent="0.2">
      <c r="K538" s="39"/>
    </row>
    <row r="539" spans="11:11" x14ac:dyDescent="0.2">
      <c r="K539" s="39"/>
    </row>
    <row r="540" spans="11:11" x14ac:dyDescent="0.2">
      <c r="K540" s="39"/>
    </row>
    <row r="541" spans="11:11" x14ac:dyDescent="0.2">
      <c r="K541" s="39"/>
    </row>
    <row r="542" spans="11:11" x14ac:dyDescent="0.2">
      <c r="K542" s="39"/>
    </row>
    <row r="543" spans="11:11" x14ac:dyDescent="0.2">
      <c r="K543" s="39"/>
    </row>
    <row r="544" spans="11:11" x14ac:dyDescent="0.2">
      <c r="K544" s="39"/>
    </row>
    <row r="545" spans="11:11" x14ac:dyDescent="0.2">
      <c r="K545" s="39"/>
    </row>
    <row r="546" spans="11:11" x14ac:dyDescent="0.2">
      <c r="K546" s="39"/>
    </row>
    <row r="547" spans="11:11" x14ac:dyDescent="0.2">
      <c r="K547" s="39"/>
    </row>
    <row r="548" spans="11:11" x14ac:dyDescent="0.2">
      <c r="K548" s="39"/>
    </row>
    <row r="549" spans="11:11" x14ac:dyDescent="0.2">
      <c r="K549" s="39"/>
    </row>
    <row r="550" spans="11:11" x14ac:dyDescent="0.2">
      <c r="K550" s="39"/>
    </row>
    <row r="551" spans="11:11" x14ac:dyDescent="0.2">
      <c r="K551" s="39"/>
    </row>
    <row r="552" spans="11:11" x14ac:dyDescent="0.2">
      <c r="K552" s="39"/>
    </row>
    <row r="553" spans="11:11" x14ac:dyDescent="0.2">
      <c r="K553" s="39"/>
    </row>
    <row r="554" spans="11:11" x14ac:dyDescent="0.2">
      <c r="K554" s="39"/>
    </row>
    <row r="555" spans="11:11" x14ac:dyDescent="0.2">
      <c r="K555" s="39"/>
    </row>
    <row r="556" spans="11:11" x14ac:dyDescent="0.2">
      <c r="K556" s="39"/>
    </row>
    <row r="557" spans="11:11" x14ac:dyDescent="0.2">
      <c r="K557" s="39"/>
    </row>
    <row r="558" spans="11:11" x14ac:dyDescent="0.2">
      <c r="K558" s="39"/>
    </row>
    <row r="559" spans="11:11" x14ac:dyDescent="0.2">
      <c r="K559" s="39"/>
    </row>
    <row r="560" spans="11:11" x14ac:dyDescent="0.2">
      <c r="K560" s="39"/>
    </row>
    <row r="561" spans="11:11" x14ac:dyDescent="0.2">
      <c r="K561" s="39"/>
    </row>
    <row r="562" spans="11:11" x14ac:dyDescent="0.2">
      <c r="K562" s="39"/>
    </row>
    <row r="563" spans="11:11" x14ac:dyDescent="0.2">
      <c r="K563" s="39"/>
    </row>
    <row r="564" spans="11:11" x14ac:dyDescent="0.2">
      <c r="K564" s="39"/>
    </row>
    <row r="565" spans="11:11" x14ac:dyDescent="0.2">
      <c r="K565" s="39"/>
    </row>
    <row r="566" spans="11:11" x14ac:dyDescent="0.2">
      <c r="K566" s="39"/>
    </row>
    <row r="567" spans="11:11" x14ac:dyDescent="0.2">
      <c r="K567" s="39"/>
    </row>
    <row r="568" spans="11:11" x14ac:dyDescent="0.2">
      <c r="K568" s="39"/>
    </row>
    <row r="569" spans="11:11" x14ac:dyDescent="0.2">
      <c r="K569" s="39"/>
    </row>
    <row r="570" spans="11:11" x14ac:dyDescent="0.2">
      <c r="K570" s="39"/>
    </row>
    <row r="571" spans="11:11" x14ac:dyDescent="0.2">
      <c r="K571" s="39"/>
    </row>
    <row r="572" spans="11:11" x14ac:dyDescent="0.2">
      <c r="K572" s="39"/>
    </row>
    <row r="573" spans="11:11" x14ac:dyDescent="0.2">
      <c r="K573" s="39"/>
    </row>
    <row r="574" spans="11:11" x14ac:dyDescent="0.2">
      <c r="K574" s="39"/>
    </row>
    <row r="575" spans="11:11" x14ac:dyDescent="0.2">
      <c r="K575" s="39"/>
    </row>
    <row r="576" spans="11:11" x14ac:dyDescent="0.2">
      <c r="K576" s="39"/>
    </row>
    <row r="577" spans="11:11" x14ac:dyDescent="0.2">
      <c r="K577" s="39"/>
    </row>
    <row r="578" spans="11:11" x14ac:dyDescent="0.2">
      <c r="K578" s="39"/>
    </row>
    <row r="579" spans="11:11" x14ac:dyDescent="0.2">
      <c r="K579" s="39"/>
    </row>
    <row r="580" spans="11:11" x14ac:dyDescent="0.2">
      <c r="K580" s="39"/>
    </row>
    <row r="581" spans="11:11" x14ac:dyDescent="0.2">
      <c r="K581" s="39"/>
    </row>
    <row r="582" spans="11:11" x14ac:dyDescent="0.2">
      <c r="K582" s="39"/>
    </row>
    <row r="583" spans="11:11" x14ac:dyDescent="0.2">
      <c r="K583" s="39"/>
    </row>
    <row r="584" spans="11:11" x14ac:dyDescent="0.2">
      <c r="K584" s="39"/>
    </row>
    <row r="585" spans="11:11" x14ac:dyDescent="0.2">
      <c r="K585" s="39"/>
    </row>
    <row r="586" spans="11:11" x14ac:dyDescent="0.2">
      <c r="K586" s="39"/>
    </row>
    <row r="587" spans="11:11" x14ac:dyDescent="0.2">
      <c r="K587" s="39"/>
    </row>
    <row r="588" spans="11:11" x14ac:dyDescent="0.2">
      <c r="K588" s="39"/>
    </row>
    <row r="589" spans="11:11" x14ac:dyDescent="0.2">
      <c r="K589" s="39"/>
    </row>
    <row r="590" spans="11:11" x14ac:dyDescent="0.2">
      <c r="K590" s="39"/>
    </row>
    <row r="591" spans="11:11" x14ac:dyDescent="0.2">
      <c r="K591" s="39"/>
    </row>
    <row r="592" spans="11:11" x14ac:dyDescent="0.2">
      <c r="K592" s="39"/>
    </row>
    <row r="593" spans="1:11" x14ac:dyDescent="0.2">
      <c r="K593" s="39"/>
    </row>
    <row r="594" spans="1:11" x14ac:dyDescent="0.2">
      <c r="K594" s="39"/>
    </row>
    <row r="595" spans="1:11" x14ac:dyDescent="0.2">
      <c r="K595" s="39"/>
    </row>
    <row r="596" spans="1:11" x14ac:dyDescent="0.2">
      <c r="K596" s="39"/>
    </row>
    <row r="597" spans="1:11" x14ac:dyDescent="0.2">
      <c r="K597" s="39"/>
    </row>
    <row r="598" spans="1:11" x14ac:dyDescent="0.2">
      <c r="K598" s="39"/>
    </row>
    <row r="599" spans="1:11" x14ac:dyDescent="0.2">
      <c r="K599" s="39"/>
    </row>
    <row r="600" spans="1:11" ht="15.75" x14ac:dyDescent="0.25">
      <c r="A600" s="58"/>
      <c r="B600" s="59"/>
      <c r="C600" s="58"/>
      <c r="D600" s="61"/>
      <c r="E600" s="61"/>
      <c r="F600" s="61"/>
      <c r="G600" s="61"/>
      <c r="H600" s="61"/>
      <c r="K600" s="39"/>
    </row>
  </sheetData>
  <autoFilter ref="A7:M44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F7" sqref="F7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6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2" customWidth="1"/>
  </cols>
  <sheetData>
    <row r="1" spans="1:13" s="1" customFormat="1" ht="1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8.75" x14ac:dyDescent="0.3">
      <c r="A2" s="75" t="s">
        <v>516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1" customFormat="1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s="1" customFormat="1" ht="15" x14ac:dyDescent="0.25">
      <c r="A4" s="76">
        <v>44773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1" customFormat="1" ht="15" x14ac:dyDescent="0.25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1</v>
      </c>
    </row>
    <row r="7" spans="1:13" s="2" customFormat="1" ht="45.75" thickBot="1" x14ac:dyDescent="0.25">
      <c r="A7" s="30" t="s">
        <v>234</v>
      </c>
      <c r="B7" s="31" t="s">
        <v>9</v>
      </c>
      <c r="C7" s="31" t="s">
        <v>10</v>
      </c>
      <c r="D7" s="4" t="s">
        <v>344</v>
      </c>
      <c r="E7" s="4" t="s">
        <v>345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226</v>
      </c>
      <c r="M7" s="38" t="s">
        <v>227</v>
      </c>
    </row>
    <row r="8" spans="1:13" s="10" customFormat="1" x14ac:dyDescent="0.2">
      <c r="A8" s="57" t="s">
        <v>154</v>
      </c>
      <c r="B8" s="49" t="s">
        <v>155</v>
      </c>
      <c r="C8" s="21" t="s">
        <v>156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4">
        <f t="shared" ref="I8:I11" si="0">SUM(G8:H8)</f>
        <v>0</v>
      </c>
      <c r="J8" s="14">
        <f t="shared" ref="J8:J11" si="1">E8-I8</f>
        <v>0</v>
      </c>
      <c r="K8" s="41" t="str">
        <f>IF(E8=0,"NA",J8/E8)</f>
        <v>NA</v>
      </c>
      <c r="L8" s="41" t="str">
        <f>IF(E8=0,"NA",(  ( F8 - (E8/$L$6)) / (E8/$L$6)))</f>
        <v>NA</v>
      </c>
      <c r="M8" s="41" t="str">
        <f>IF(E8=0,"NA",(  ( G8 - ($M$6*(E8/12))) / ($M$6*(E8/12))))</f>
        <v>NA</v>
      </c>
    </row>
    <row r="9" spans="1:13" s="10" customFormat="1" x14ac:dyDescent="0.2">
      <c r="A9" s="22" t="s">
        <v>157</v>
      </c>
      <c r="B9" s="46"/>
      <c r="C9" s="22"/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f t="shared" si="0"/>
        <v>0</v>
      </c>
      <c r="J9" s="23">
        <f t="shared" si="1"/>
        <v>0</v>
      </c>
      <c r="K9" s="43" t="str">
        <f t="shared" ref="K9:K21" si="2">IF(E9=0,"NA",J9/E9)</f>
        <v>NA</v>
      </c>
      <c r="L9" s="43" t="str">
        <f t="shared" ref="L9:L11" si="3">IF(E9=0,"NA",(  ( F9 - (E9/$L$6)) / (E9/$L$6)))</f>
        <v>NA</v>
      </c>
      <c r="M9" s="43" t="str">
        <f t="shared" ref="M9:M11" si="4">IF(E9=0,"NA",(  ( G9 - ($M$6*(E9/12))) / ($M$6*(E9/12))))</f>
        <v>NA</v>
      </c>
    </row>
    <row r="10" spans="1:13" s="10" customFormat="1" x14ac:dyDescent="0.2">
      <c r="A10" s="56" t="s">
        <v>172</v>
      </c>
      <c r="B10" s="52" t="s">
        <v>173</v>
      </c>
      <c r="C10" t="s">
        <v>174</v>
      </c>
      <c r="D10" s="5">
        <v>29976191</v>
      </c>
      <c r="E10" s="5">
        <v>29976191</v>
      </c>
      <c r="F10" s="5">
        <v>0</v>
      </c>
      <c r="G10" s="5">
        <v>0</v>
      </c>
      <c r="H10" s="5">
        <v>0</v>
      </c>
      <c r="I10" s="14">
        <f t="shared" si="0"/>
        <v>0</v>
      </c>
      <c r="J10" s="14">
        <f t="shared" si="1"/>
        <v>29976191</v>
      </c>
      <c r="K10" s="41">
        <f t="shared" si="2"/>
        <v>1</v>
      </c>
      <c r="L10" s="41">
        <f t="shared" si="3"/>
        <v>-1</v>
      </c>
      <c r="M10" s="41">
        <f t="shared" si="4"/>
        <v>-1</v>
      </c>
    </row>
    <row r="11" spans="1:13" s="10" customFormat="1" x14ac:dyDescent="0.2">
      <c r="A11" s="48" t="s">
        <v>175</v>
      </c>
      <c r="B11" s="51"/>
      <c r="C11" s="48"/>
      <c r="D11" s="23">
        <v>29976191</v>
      </c>
      <c r="E11" s="23">
        <v>29976191</v>
      </c>
      <c r="F11" s="23">
        <v>0</v>
      </c>
      <c r="G11" s="23">
        <v>0</v>
      </c>
      <c r="H11" s="23">
        <v>0</v>
      </c>
      <c r="I11" s="23">
        <f t="shared" si="0"/>
        <v>0</v>
      </c>
      <c r="J11" s="23">
        <f t="shared" si="1"/>
        <v>29976191</v>
      </c>
      <c r="K11" s="43">
        <f t="shared" si="2"/>
        <v>1</v>
      </c>
      <c r="L11" s="43">
        <f t="shared" si="3"/>
        <v>-1</v>
      </c>
      <c r="M11" s="43">
        <f t="shared" si="4"/>
        <v>-1</v>
      </c>
    </row>
    <row r="12" spans="1:13" x14ac:dyDescent="0.2">
      <c r="A12" s="32"/>
      <c r="K12" s="42"/>
    </row>
    <row r="13" spans="1:13" s="7" customFormat="1" ht="15.75" x14ac:dyDescent="0.25">
      <c r="A13" s="27" t="s">
        <v>179</v>
      </c>
      <c r="B13" s="34"/>
      <c r="C13" s="27"/>
      <c r="D13" s="6">
        <f>+D9+D11</f>
        <v>29976191</v>
      </c>
      <c r="E13" s="6">
        <f t="shared" ref="E13:J13" si="5">+E9+E11</f>
        <v>29976191</v>
      </c>
      <c r="F13" s="6">
        <f t="shared" si="5"/>
        <v>0</v>
      </c>
      <c r="G13" s="6">
        <f t="shared" si="5"/>
        <v>0</v>
      </c>
      <c r="H13" s="6">
        <f t="shared" si="5"/>
        <v>0</v>
      </c>
      <c r="I13" s="6">
        <f t="shared" si="5"/>
        <v>0</v>
      </c>
      <c r="J13" s="6">
        <f t="shared" si="5"/>
        <v>29976191</v>
      </c>
      <c r="K13" s="40">
        <f t="shared" si="2"/>
        <v>1</v>
      </c>
      <c r="L13" s="40">
        <f>IF(E13=0,"NA",(  ( F13 - (E13/$L$6)) / (E13/$L$6)))</f>
        <v>-1</v>
      </c>
      <c r="M13" s="40">
        <f>IF(E13=0,"NA",(  ( G13 - ($M$6*(E13/12))) / ($M$6*(E13/12))))</f>
        <v>-1</v>
      </c>
    </row>
    <row r="14" spans="1:13" x14ac:dyDescent="0.2">
      <c r="A14" s="32"/>
      <c r="K14" s="42"/>
    </row>
    <row r="15" spans="1:13" x14ac:dyDescent="0.2">
      <c r="A15" s="57" t="s">
        <v>134</v>
      </c>
      <c r="B15" s="36" t="s">
        <v>135</v>
      </c>
      <c r="C15" s="21" t="s">
        <v>136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f t="shared" ref="I15:I19" si="6">SUM(G15:H15)</f>
        <v>0</v>
      </c>
      <c r="J15" s="5">
        <f t="shared" ref="J15:J19" si="7">E15-I15</f>
        <v>0</v>
      </c>
      <c r="K15" s="42" t="str">
        <f t="shared" si="2"/>
        <v>NA</v>
      </c>
      <c r="L15" s="42" t="str">
        <f t="shared" ref="L15:L19" si="8">IF(E15=0,"NA",(  ( F15 - (E15/$L$6)) / (E15/$L$6)))</f>
        <v>NA</v>
      </c>
      <c r="M15" s="42" t="str">
        <f t="shared" ref="M15:M19" si="9">IF(E15=0,"NA",(  ( G15 - ($M$6*(E15/12))) / ($M$6*(E15/12))))</f>
        <v>NA</v>
      </c>
    </row>
    <row r="16" spans="1:13" x14ac:dyDescent="0.2">
      <c r="A16" s="22" t="s">
        <v>137</v>
      </c>
      <c r="B16" s="46"/>
      <c r="C16" s="22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6"/>
        <v>0</v>
      </c>
      <c r="J16" s="23">
        <f t="shared" si="7"/>
        <v>0</v>
      </c>
      <c r="K16" s="43" t="str">
        <f t="shared" si="2"/>
        <v>NA</v>
      </c>
      <c r="L16" s="43" t="str">
        <f t="shared" si="8"/>
        <v>NA</v>
      </c>
      <c r="M16" s="43" t="str">
        <f t="shared" si="9"/>
        <v>NA</v>
      </c>
    </row>
    <row r="17" spans="1:13" x14ac:dyDescent="0.2">
      <c r="A17" s="56" t="s">
        <v>138</v>
      </c>
      <c r="B17" s="52" t="s">
        <v>139</v>
      </c>
      <c r="C17" t="s">
        <v>140</v>
      </c>
      <c r="D17" s="5">
        <v>2257046</v>
      </c>
      <c r="E17" s="5">
        <v>2257046</v>
      </c>
      <c r="F17" s="5">
        <v>0</v>
      </c>
      <c r="G17" s="5">
        <v>0</v>
      </c>
      <c r="H17" s="5">
        <v>0</v>
      </c>
      <c r="I17" s="5">
        <f t="shared" si="6"/>
        <v>0</v>
      </c>
      <c r="J17" s="5">
        <f t="shared" si="7"/>
        <v>2257046</v>
      </c>
      <c r="K17" s="42">
        <f t="shared" si="2"/>
        <v>1</v>
      </c>
      <c r="L17" s="42">
        <f t="shared" si="8"/>
        <v>-1</v>
      </c>
      <c r="M17" s="42">
        <f t="shared" si="9"/>
        <v>-1</v>
      </c>
    </row>
    <row r="18" spans="1:13" x14ac:dyDescent="0.2">
      <c r="A18" s="47"/>
      <c r="B18" s="52" t="s">
        <v>194</v>
      </c>
      <c r="C18" t="s">
        <v>195</v>
      </c>
      <c r="D18" s="5">
        <v>27719145</v>
      </c>
      <c r="E18" s="5">
        <v>27719145</v>
      </c>
      <c r="F18" s="5">
        <v>0</v>
      </c>
      <c r="G18" s="5">
        <v>0</v>
      </c>
      <c r="H18" s="5">
        <v>0</v>
      </c>
      <c r="I18" s="5">
        <f t="shared" si="6"/>
        <v>0</v>
      </c>
      <c r="J18" s="5">
        <f t="shared" si="7"/>
        <v>27719145</v>
      </c>
      <c r="K18" s="42">
        <f t="shared" si="2"/>
        <v>1</v>
      </c>
      <c r="L18" s="42">
        <f t="shared" si="8"/>
        <v>-1</v>
      </c>
      <c r="M18" s="42">
        <f t="shared" si="9"/>
        <v>-1</v>
      </c>
    </row>
    <row r="19" spans="1:13" x14ac:dyDescent="0.2">
      <c r="A19" s="48" t="s">
        <v>141</v>
      </c>
      <c r="B19" s="51"/>
      <c r="C19" s="48"/>
      <c r="D19" s="23">
        <v>29976191</v>
      </c>
      <c r="E19" s="23">
        <v>29976191</v>
      </c>
      <c r="F19" s="23">
        <v>0</v>
      </c>
      <c r="G19" s="23">
        <v>0</v>
      </c>
      <c r="H19" s="23">
        <v>0</v>
      </c>
      <c r="I19" s="23">
        <f t="shared" si="6"/>
        <v>0</v>
      </c>
      <c r="J19" s="23">
        <f t="shared" si="7"/>
        <v>29976191</v>
      </c>
      <c r="K19" s="43">
        <f t="shared" si="2"/>
        <v>1</v>
      </c>
      <c r="L19" s="43">
        <f t="shared" si="8"/>
        <v>-1</v>
      </c>
      <c r="M19" s="43">
        <f t="shared" si="9"/>
        <v>-1</v>
      </c>
    </row>
    <row r="20" spans="1:13" x14ac:dyDescent="0.2">
      <c r="K20" s="42"/>
    </row>
    <row r="21" spans="1:13" ht="15.75" x14ac:dyDescent="0.25">
      <c r="A21" s="27" t="s">
        <v>178</v>
      </c>
      <c r="B21" s="34"/>
      <c r="C21" s="27"/>
      <c r="D21" s="6">
        <f>+D16+D19</f>
        <v>29976191</v>
      </c>
      <c r="E21" s="6">
        <f t="shared" ref="E21:J21" si="10">+E16+E19</f>
        <v>29976191</v>
      </c>
      <c r="F21" s="6">
        <f t="shared" si="10"/>
        <v>0</v>
      </c>
      <c r="G21" s="6">
        <f t="shared" si="10"/>
        <v>0</v>
      </c>
      <c r="H21" s="6">
        <f t="shared" si="10"/>
        <v>0</v>
      </c>
      <c r="I21" s="6">
        <f t="shared" si="10"/>
        <v>0</v>
      </c>
      <c r="J21" s="6">
        <f t="shared" si="10"/>
        <v>29976191</v>
      </c>
      <c r="K21" s="40">
        <f t="shared" si="2"/>
        <v>1</v>
      </c>
      <c r="L21" s="40">
        <f>IF(E21=0,"NA",(  ( F21 - (E21/$L$6)) / (E21/$L$6)))</f>
        <v>-1</v>
      </c>
      <c r="M21" s="40">
        <f>IF(E21=0,"NA",(  ( G21 - ($M$6*(E21/12))) / ($M$6*(E21/12))))</f>
        <v>-1</v>
      </c>
    </row>
    <row r="23" spans="1:13" ht="15" x14ac:dyDescent="0.2">
      <c r="A23" s="37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1"/>
  <sheetViews>
    <sheetView workbookViewId="0">
      <pane ySplit="7" topLeftCell="A8" activePane="bottomLeft" state="frozen"/>
      <selection activeCell="F7" sqref="F7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2" customWidth="1"/>
    <col min="14" max="14" width="12.7109375" customWidth="1"/>
  </cols>
  <sheetData>
    <row r="1" spans="1:13" s="1" customFormat="1" ht="1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8.75" x14ac:dyDescent="0.3">
      <c r="A2" s="75" t="s">
        <v>517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1" customFormat="1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s="1" customFormat="1" ht="15" x14ac:dyDescent="0.25">
      <c r="A4" s="76">
        <v>44773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1" customFormat="1" ht="15" x14ac:dyDescent="0.25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1</v>
      </c>
    </row>
    <row r="7" spans="1:13" s="2" customFormat="1" ht="45.75" thickBot="1" x14ac:dyDescent="0.25">
      <c r="A7" s="30" t="s">
        <v>234</v>
      </c>
      <c r="B7" s="31" t="s">
        <v>9</v>
      </c>
      <c r="C7" s="31" t="s">
        <v>10</v>
      </c>
      <c r="D7" s="4" t="s">
        <v>344</v>
      </c>
      <c r="E7" s="4" t="s">
        <v>345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226</v>
      </c>
      <c r="M7" s="38" t="s">
        <v>227</v>
      </c>
    </row>
    <row r="8" spans="1:13" s="16" customFormat="1" x14ac:dyDescent="0.2">
      <c r="A8" s="17" t="s">
        <v>142</v>
      </c>
      <c r="B8" s="17" t="s">
        <v>196</v>
      </c>
      <c r="C8" s="17" t="s">
        <v>197</v>
      </c>
      <c r="D8" s="18">
        <v>429000000</v>
      </c>
      <c r="E8" s="18">
        <v>429000000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429000000</v>
      </c>
      <c r="K8" s="39">
        <f>IF(E8=0,"NA",J8/E8)</f>
        <v>1</v>
      </c>
      <c r="L8" s="39">
        <f>IF(E8=0,"NA",(  ( F8 - (E8/$L$6)) / (E8/$L$6)))</f>
        <v>-1</v>
      </c>
      <c r="M8" s="39">
        <f>IF(E8=0,"NA",(  ( G8 - ($M$6*(E8/12))) / ($M$6*(E8/12))))</f>
        <v>-1</v>
      </c>
    </row>
    <row r="9" spans="1:13" s="16" customFormat="1" x14ac:dyDescent="0.2">
      <c r="A9" s="17"/>
      <c r="B9" s="17" t="s">
        <v>143</v>
      </c>
      <c r="C9" s="17" t="s">
        <v>144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0</v>
      </c>
      <c r="K9" s="39" t="str">
        <f t="shared" ref="K9" si="4">IF(E9=0,"NA",J9/E9)</f>
        <v>NA</v>
      </c>
      <c r="L9" s="39" t="str">
        <f t="shared" ref="L9" si="5">IF(E9=0,"NA",(  ( F9 - (E9/$L$6)) / (E9/$L$6)))</f>
        <v>NA</v>
      </c>
      <c r="M9" s="39" t="str">
        <f t="shared" ref="M9" si="6">IF(E9=0,"NA",(  ( G9 - ($M$6*(E9/12))) / ($M$6*(E9/12))))</f>
        <v>NA</v>
      </c>
    </row>
    <row r="10" spans="1:13" s="73" customFormat="1" x14ac:dyDescent="0.2">
      <c r="A10" s="48" t="s">
        <v>153</v>
      </c>
      <c r="B10" s="48"/>
      <c r="C10" s="48"/>
      <c r="D10" s="23">
        <v>429000000</v>
      </c>
      <c r="E10" s="23">
        <v>429000000</v>
      </c>
      <c r="F10" s="23">
        <v>0</v>
      </c>
      <c r="G10" s="23">
        <v>0</v>
      </c>
      <c r="H10" s="23">
        <v>0</v>
      </c>
      <c r="I10" s="23">
        <f t="shared" ref="I10:I21" si="7">SUM(G10:H10)</f>
        <v>0</v>
      </c>
      <c r="J10" s="23">
        <f t="shared" ref="J10:J21" si="8">E10-I10</f>
        <v>429000000</v>
      </c>
      <c r="K10" s="43">
        <f t="shared" ref="K10:K21" si="9">IF(E10=0,"NA",J10/E10)</f>
        <v>1</v>
      </c>
      <c r="L10" s="43">
        <f t="shared" ref="L10:L21" si="10">IF(E10=0,"NA",(  ( F10 - (E10/$L$6)) / (E10/$L$6)))</f>
        <v>-1</v>
      </c>
      <c r="M10" s="43">
        <f t="shared" ref="M10:M21" si="11">IF(E10=0,"NA",(  ( G10 - ($M$6*(E10/12))) / ($M$6*(E10/12))))</f>
        <v>-1</v>
      </c>
    </row>
    <row r="11" spans="1:13" s="16" customFormat="1" x14ac:dyDescent="0.2">
      <c r="A11" s="17" t="s">
        <v>154</v>
      </c>
      <c r="B11" s="17" t="s">
        <v>155</v>
      </c>
      <c r="C11" s="17" t="s">
        <v>156</v>
      </c>
      <c r="D11" s="18">
        <v>2800000</v>
      </c>
      <c r="E11" s="18">
        <v>2800000</v>
      </c>
      <c r="F11" s="18">
        <v>8084.25</v>
      </c>
      <c r="G11" s="18">
        <v>8084.25</v>
      </c>
      <c r="H11" s="18">
        <v>0</v>
      </c>
      <c r="I11" s="18">
        <f t="shared" ref="I11:I17" si="12">SUM(G11:H11)</f>
        <v>8084.25</v>
      </c>
      <c r="J11" s="18">
        <f t="shared" ref="J11:J17" si="13">E11-I11</f>
        <v>2791915.75</v>
      </c>
      <c r="K11" s="39">
        <f t="shared" ref="K11:K17" si="14">IF(E11=0,"NA",J11/E11)</f>
        <v>0.99711276785714287</v>
      </c>
      <c r="L11" s="39">
        <f t="shared" ref="L11:L17" si="15">IF(E11=0,"NA",(  ( F11 - (E11/$L$6)) / (E11/$L$6)))</f>
        <v>-0.99711276785714287</v>
      </c>
      <c r="M11" s="39">
        <f t="shared" ref="M11:M17" si="16">IF(E11=0,"NA",(  ( G11 - ($M$6*(E11/12))) / ($M$6*(E11/12))))</f>
        <v>-0.9653532142857143</v>
      </c>
    </row>
    <row r="12" spans="1:13" s="73" customFormat="1" x14ac:dyDescent="0.2">
      <c r="A12" s="48" t="s">
        <v>157</v>
      </c>
      <c r="B12" s="48"/>
      <c r="C12" s="48"/>
      <c r="D12" s="23">
        <v>2800000</v>
      </c>
      <c r="E12" s="23">
        <v>2800000</v>
      </c>
      <c r="F12" s="23">
        <v>8084.25</v>
      </c>
      <c r="G12" s="23">
        <v>8084.25</v>
      </c>
      <c r="H12" s="23">
        <v>0</v>
      </c>
      <c r="I12" s="23">
        <f t="shared" si="12"/>
        <v>8084.25</v>
      </c>
      <c r="J12" s="23">
        <f t="shared" si="13"/>
        <v>2791915.75</v>
      </c>
      <c r="K12" s="43">
        <f t="shared" si="14"/>
        <v>0.99711276785714287</v>
      </c>
      <c r="L12" s="43">
        <f t="shared" si="15"/>
        <v>-0.99711276785714287</v>
      </c>
      <c r="M12" s="43">
        <f t="shared" si="16"/>
        <v>-0.9653532142857143</v>
      </c>
    </row>
    <row r="13" spans="1:13" s="16" customFormat="1" x14ac:dyDescent="0.2">
      <c r="A13" s="17" t="s">
        <v>158</v>
      </c>
      <c r="B13" s="17" t="s">
        <v>198</v>
      </c>
      <c r="C13" s="17" t="s">
        <v>199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f t="shared" si="12"/>
        <v>0</v>
      </c>
      <c r="J13" s="18">
        <f t="shared" si="13"/>
        <v>0</v>
      </c>
      <c r="K13" s="39" t="str">
        <f t="shared" si="14"/>
        <v>NA</v>
      </c>
      <c r="L13" s="39" t="str">
        <f t="shared" si="15"/>
        <v>NA</v>
      </c>
      <c r="M13" s="39" t="str">
        <f t="shared" si="16"/>
        <v>NA</v>
      </c>
    </row>
    <row r="14" spans="1:13" s="73" customFormat="1" x14ac:dyDescent="0.2">
      <c r="A14" s="48" t="s">
        <v>165</v>
      </c>
      <c r="B14" s="48"/>
      <c r="C14" s="48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f t="shared" si="12"/>
        <v>0</v>
      </c>
      <c r="J14" s="23">
        <f t="shared" si="13"/>
        <v>0</v>
      </c>
      <c r="K14" s="43" t="str">
        <f t="shared" si="14"/>
        <v>NA</v>
      </c>
      <c r="L14" s="43" t="str">
        <f t="shared" si="15"/>
        <v>NA</v>
      </c>
      <c r="M14" s="43" t="str">
        <f t="shared" si="16"/>
        <v>NA</v>
      </c>
    </row>
    <row r="15" spans="1:13" s="16" customFormat="1" x14ac:dyDescent="0.2">
      <c r="A15" s="17" t="s">
        <v>172</v>
      </c>
      <c r="B15" s="17" t="s">
        <v>173</v>
      </c>
      <c r="C15" s="17" t="s">
        <v>174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12"/>
        <v>0</v>
      </c>
      <c r="J15" s="18">
        <f t="shared" si="13"/>
        <v>0</v>
      </c>
      <c r="K15" s="39" t="str">
        <f t="shared" si="14"/>
        <v>NA</v>
      </c>
      <c r="L15" s="39" t="str">
        <f t="shared" si="15"/>
        <v>NA</v>
      </c>
      <c r="M15" s="39" t="str">
        <f t="shared" si="16"/>
        <v>NA</v>
      </c>
    </row>
    <row r="16" spans="1:13" s="16" customFormat="1" x14ac:dyDescent="0.2">
      <c r="A16" s="17"/>
      <c r="B16" s="17" t="s">
        <v>259</v>
      </c>
      <c r="C16" s="17" t="s">
        <v>260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f t="shared" si="12"/>
        <v>0</v>
      </c>
      <c r="J16" s="18">
        <f t="shared" si="13"/>
        <v>0</v>
      </c>
      <c r="K16" s="39" t="str">
        <f t="shared" si="14"/>
        <v>NA</v>
      </c>
      <c r="L16" s="39" t="str">
        <f t="shared" si="15"/>
        <v>NA</v>
      </c>
      <c r="M16" s="39" t="str">
        <f t="shared" si="16"/>
        <v>NA</v>
      </c>
    </row>
    <row r="17" spans="1:13" s="13" customFormat="1" ht="15.75" x14ac:dyDescent="0.25">
      <c r="A17" s="17"/>
      <c r="B17" s="17" t="s">
        <v>435</v>
      </c>
      <c r="C17" s="17" t="s">
        <v>436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12"/>
        <v>0</v>
      </c>
      <c r="J17" s="18">
        <f t="shared" si="13"/>
        <v>0</v>
      </c>
      <c r="K17" s="39" t="str">
        <f t="shared" si="14"/>
        <v>NA</v>
      </c>
      <c r="L17" s="39" t="str">
        <f t="shared" si="15"/>
        <v>NA</v>
      </c>
      <c r="M17" s="39" t="str">
        <f t="shared" si="16"/>
        <v>NA</v>
      </c>
    </row>
    <row r="18" spans="1:13" s="13" customFormat="1" ht="15.75" x14ac:dyDescent="0.25">
      <c r="A18" s="17"/>
      <c r="B18" s="17" t="s">
        <v>437</v>
      </c>
      <c r="C18" s="17" t="s">
        <v>438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7"/>
        <v>0</v>
      </c>
      <c r="J18" s="18">
        <f t="shared" si="8"/>
        <v>0</v>
      </c>
      <c r="K18" s="39" t="str">
        <f t="shared" si="9"/>
        <v>NA</v>
      </c>
      <c r="L18" s="39" t="str">
        <f t="shared" si="10"/>
        <v>NA</v>
      </c>
      <c r="M18" s="39" t="str">
        <f t="shared" si="11"/>
        <v>NA</v>
      </c>
    </row>
    <row r="19" spans="1:13" s="16" customFormat="1" x14ac:dyDescent="0.2">
      <c r="A19" s="17"/>
      <c r="B19" s="17" t="s">
        <v>380</v>
      </c>
      <c r="C19" s="17" t="s">
        <v>381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9" t="str">
        <f t="shared" si="9"/>
        <v>NA</v>
      </c>
      <c r="L19" s="39" t="str">
        <f t="shared" si="10"/>
        <v>NA</v>
      </c>
      <c r="M19" s="39" t="str">
        <f t="shared" si="11"/>
        <v>NA</v>
      </c>
    </row>
    <row r="20" spans="1:13" s="16" customFormat="1" x14ac:dyDescent="0.2">
      <c r="A20" s="17"/>
      <c r="B20" s="17" t="s">
        <v>382</v>
      </c>
      <c r="C20" s="17" t="s">
        <v>383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9" t="str">
        <f t="shared" si="9"/>
        <v>NA</v>
      </c>
      <c r="L20" s="39" t="str">
        <f t="shared" si="10"/>
        <v>NA</v>
      </c>
      <c r="M20" s="39" t="str">
        <f t="shared" si="11"/>
        <v>NA</v>
      </c>
    </row>
    <row r="21" spans="1:13" s="73" customFormat="1" x14ac:dyDescent="0.2">
      <c r="A21" s="48" t="s">
        <v>175</v>
      </c>
      <c r="B21" s="48"/>
      <c r="C21" s="48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f t="shared" si="7"/>
        <v>0</v>
      </c>
      <c r="J21" s="23">
        <f t="shared" si="8"/>
        <v>0</v>
      </c>
      <c r="K21" s="43" t="str">
        <f t="shared" si="9"/>
        <v>NA</v>
      </c>
      <c r="L21" s="43" t="str">
        <f t="shared" si="10"/>
        <v>NA</v>
      </c>
      <c r="M21" s="43" t="str">
        <f t="shared" si="11"/>
        <v>NA</v>
      </c>
    </row>
    <row r="22" spans="1:13" s="17" customFormat="1" x14ac:dyDescent="0.2">
      <c r="A22" s="53"/>
      <c r="B22" s="54"/>
      <c r="C22" s="53"/>
      <c r="D22" s="55"/>
      <c r="E22" s="55"/>
      <c r="F22" s="55"/>
      <c r="G22" s="55"/>
      <c r="H22" s="55"/>
      <c r="I22" s="55"/>
      <c r="J22" s="55"/>
      <c r="K22" s="44"/>
      <c r="L22" s="44"/>
      <c r="M22" s="44"/>
    </row>
    <row r="23" spans="1:13" s="17" customFormat="1" ht="15.75" x14ac:dyDescent="0.25">
      <c r="A23" s="27" t="s">
        <v>179</v>
      </c>
      <c r="B23" s="34"/>
      <c r="C23" s="27"/>
      <c r="D23" s="6">
        <f>+D10+D12+D14+D21</f>
        <v>431800000</v>
      </c>
      <c r="E23" s="6">
        <f t="shared" ref="E23:J23" si="17">+E10+E12+E14+E21</f>
        <v>431800000</v>
      </c>
      <c r="F23" s="6">
        <f t="shared" si="17"/>
        <v>8084.25</v>
      </c>
      <c r="G23" s="6">
        <f t="shared" si="17"/>
        <v>8084.25</v>
      </c>
      <c r="H23" s="6">
        <f t="shared" si="17"/>
        <v>0</v>
      </c>
      <c r="I23" s="6">
        <f t="shared" si="17"/>
        <v>8084.25</v>
      </c>
      <c r="J23" s="6">
        <f t="shared" si="17"/>
        <v>431791915.75</v>
      </c>
      <c r="K23" s="40">
        <f t="shared" ref="K23:K110" si="18">IF(E23=0,"NA",J23/E23)</f>
        <v>0.99998127779064383</v>
      </c>
      <c r="L23" s="40">
        <f t="shared" ref="L23" si="19">IF(E23=0,"NA",(  ( F23 - (E23/$L$6)) / (E23/$L$6)))</f>
        <v>-0.99998127779064383</v>
      </c>
      <c r="M23" s="40">
        <f t="shared" ref="M23" si="20">IF(E23=0,"NA",(  ( G23 - ($M$6*(E23/12))) / ($M$6*(E23/12))))</f>
        <v>-0.99977533348772585</v>
      </c>
    </row>
    <row r="24" spans="1:13" s="16" customFormat="1" x14ac:dyDescent="0.2">
      <c r="A24" s="17"/>
      <c r="B24" s="17"/>
      <c r="C24" s="17"/>
      <c r="D24" s="18"/>
      <c r="E24" s="18"/>
      <c r="F24" s="18"/>
      <c r="G24" s="18"/>
      <c r="H24" s="18"/>
      <c r="I24" s="18"/>
      <c r="J24" s="18"/>
      <c r="K24" s="39"/>
      <c r="L24" s="39"/>
      <c r="M24" s="39"/>
    </row>
    <row r="25" spans="1:13" s="16" customFormat="1" x14ac:dyDescent="0.2">
      <c r="A25" s="17" t="s">
        <v>11</v>
      </c>
      <c r="B25" s="17" t="s">
        <v>41</v>
      </c>
      <c r="C25" s="17" t="s">
        <v>42</v>
      </c>
      <c r="D25" s="18">
        <v>0</v>
      </c>
      <c r="E25" s="18">
        <v>5000</v>
      </c>
      <c r="F25" s="18">
        <v>0</v>
      </c>
      <c r="G25" s="18">
        <v>0</v>
      </c>
      <c r="H25" s="18">
        <v>0</v>
      </c>
      <c r="I25" s="18">
        <f t="shared" ref="I25" si="21">SUM(G25:H25)</f>
        <v>0</v>
      </c>
      <c r="J25" s="18">
        <f t="shared" ref="J25" si="22">E25-I25</f>
        <v>5000</v>
      </c>
      <c r="K25" s="39">
        <f t="shared" ref="K25" si="23">IF(E25=0,"NA",J25/E25)</f>
        <v>1</v>
      </c>
      <c r="L25" s="39">
        <f t="shared" ref="L25" si="24">IF(E25=0,"NA",(  ( F25 - (E25/$L$6)) / (E25/$L$6)))</f>
        <v>-1</v>
      </c>
      <c r="M25" s="39">
        <f t="shared" ref="M25" si="25">IF(E25=0,"NA",(  ( G25 - ($M$6*(E25/12))) / ($M$6*(E25/12))))</f>
        <v>-1</v>
      </c>
    </row>
    <row r="26" spans="1:13" s="16" customFormat="1" x14ac:dyDescent="0.2">
      <c r="A26" s="17"/>
      <c r="B26" s="17" t="s">
        <v>59</v>
      </c>
      <c r="C26" s="17" t="s">
        <v>60</v>
      </c>
      <c r="D26" s="18">
        <v>0</v>
      </c>
      <c r="E26" s="18">
        <v>-960000</v>
      </c>
      <c r="F26" s="18">
        <v>35238.129999999997</v>
      </c>
      <c r="G26" s="18">
        <v>35238.129999999997</v>
      </c>
      <c r="H26" s="18">
        <v>454382.84</v>
      </c>
      <c r="I26" s="18">
        <f t="shared" ref="I26" si="26">SUM(G26:H26)</f>
        <v>489620.97000000003</v>
      </c>
      <c r="J26" s="18">
        <f t="shared" ref="J26" si="27">E26-I26</f>
        <v>-1449620.97</v>
      </c>
      <c r="K26" s="39">
        <f t="shared" ref="K26" si="28">IF(E26=0,"NA",J26/E26)</f>
        <v>1.5100218437499999</v>
      </c>
      <c r="L26" s="39">
        <f t="shared" ref="L26" si="29">IF(E26=0,"NA",(  ( F26 - (E26/$L$6)) / (E26/$L$6)))</f>
        <v>-1.0367063854166667</v>
      </c>
      <c r="M26" s="39">
        <f t="shared" ref="M26" si="30">IF(E26=0,"NA",(  ( G26 - ($M$6*(E26/12))) / ($M$6*(E26/12))))</f>
        <v>-1.4404766250000001</v>
      </c>
    </row>
    <row r="27" spans="1:13" s="16" customFormat="1" x14ac:dyDescent="0.2">
      <c r="A27" s="17"/>
      <c r="B27" s="17" t="s">
        <v>67</v>
      </c>
      <c r="C27" s="17" t="s">
        <v>68</v>
      </c>
      <c r="D27" s="18">
        <v>0</v>
      </c>
      <c r="E27" s="18">
        <v>960000</v>
      </c>
      <c r="F27" s="18">
        <v>0</v>
      </c>
      <c r="G27" s="18">
        <v>0</v>
      </c>
      <c r="H27" s="18">
        <v>94140.11</v>
      </c>
      <c r="I27" s="18">
        <f t="shared" ref="I27:I29" si="31">SUM(G27:H27)</f>
        <v>94140.11</v>
      </c>
      <c r="J27" s="18">
        <f t="shared" ref="J27:J41" si="32">E27-I27</f>
        <v>865859.89</v>
      </c>
      <c r="K27" s="39">
        <f t="shared" ref="K27:K41" si="33">IF(E27=0,"NA",J27/E27)</f>
        <v>0.90193738541666668</v>
      </c>
      <c r="L27" s="39">
        <f t="shared" ref="L27:L41" si="34">IF(E27=0,"NA",(  ( F27 - (E27/$L$6)) / (E27/$L$6)))</f>
        <v>-1</v>
      </c>
      <c r="M27" s="39">
        <f t="shared" ref="M27:M41" si="35">IF(E27=0,"NA",(  ( G27 - ($M$6*(E27/12))) / ($M$6*(E27/12))))</f>
        <v>-1</v>
      </c>
    </row>
    <row r="28" spans="1:13" s="16" customFormat="1" x14ac:dyDescent="0.2">
      <c r="A28" s="17"/>
      <c r="B28" s="17" t="s">
        <v>69</v>
      </c>
      <c r="C28" s="17" t="s">
        <v>70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f t="shared" si="31"/>
        <v>0</v>
      </c>
      <c r="J28" s="18">
        <f t="shared" si="32"/>
        <v>0</v>
      </c>
      <c r="K28" s="39" t="str">
        <f t="shared" si="33"/>
        <v>NA</v>
      </c>
      <c r="L28" s="39" t="str">
        <f t="shared" si="34"/>
        <v>NA</v>
      </c>
      <c r="M28" s="39" t="str">
        <f t="shared" si="35"/>
        <v>NA</v>
      </c>
    </row>
    <row r="29" spans="1:13" s="16" customFormat="1" x14ac:dyDescent="0.2">
      <c r="A29" s="17"/>
      <c r="B29" s="17" t="s">
        <v>505</v>
      </c>
      <c r="C29" s="17" t="s">
        <v>506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f t="shared" si="31"/>
        <v>0</v>
      </c>
      <c r="J29" s="18">
        <f t="shared" si="32"/>
        <v>0</v>
      </c>
      <c r="K29" s="39" t="str">
        <f t="shared" si="33"/>
        <v>NA</v>
      </c>
      <c r="L29" s="39" t="str">
        <f t="shared" si="34"/>
        <v>NA</v>
      </c>
      <c r="M29" s="39" t="str">
        <f t="shared" si="35"/>
        <v>NA</v>
      </c>
    </row>
    <row r="30" spans="1:13" s="16" customFormat="1" x14ac:dyDescent="0.2">
      <c r="A30" s="17"/>
      <c r="B30" s="17" t="s">
        <v>507</v>
      </c>
      <c r="C30" s="17" t="s">
        <v>508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ref="I30" si="36">SUM(G30:H30)</f>
        <v>0</v>
      </c>
      <c r="J30" s="18">
        <f t="shared" si="32"/>
        <v>0</v>
      </c>
      <c r="K30" s="39" t="str">
        <f t="shared" si="33"/>
        <v>NA</v>
      </c>
      <c r="L30" s="39" t="str">
        <f t="shared" si="34"/>
        <v>NA</v>
      </c>
      <c r="M30" s="39" t="str">
        <f t="shared" si="35"/>
        <v>NA</v>
      </c>
    </row>
    <row r="31" spans="1:13" s="16" customFormat="1" x14ac:dyDescent="0.2">
      <c r="A31" s="17"/>
      <c r="B31" s="17" t="s">
        <v>509</v>
      </c>
      <c r="C31" s="17" t="s">
        <v>510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f t="shared" ref="I31:I36" si="37">SUM(G31:H31)</f>
        <v>0</v>
      </c>
      <c r="J31" s="18">
        <f t="shared" si="32"/>
        <v>0</v>
      </c>
      <c r="K31" s="39" t="str">
        <f t="shared" si="33"/>
        <v>NA</v>
      </c>
      <c r="L31" s="39" t="str">
        <f t="shared" si="34"/>
        <v>NA</v>
      </c>
      <c r="M31" s="39" t="str">
        <f t="shared" si="35"/>
        <v>NA</v>
      </c>
    </row>
    <row r="32" spans="1:13" s="16" customFormat="1" x14ac:dyDescent="0.2">
      <c r="A32" s="48" t="s">
        <v>75</v>
      </c>
      <c r="B32" s="48"/>
      <c r="C32" s="48"/>
      <c r="D32" s="23">
        <v>0</v>
      </c>
      <c r="E32" s="23">
        <v>5000</v>
      </c>
      <c r="F32" s="23">
        <v>35238.129999999997</v>
      </c>
      <c r="G32" s="23">
        <v>35238.129999999997</v>
      </c>
      <c r="H32" s="23">
        <v>548522.95000000007</v>
      </c>
      <c r="I32" s="23">
        <f t="shared" si="37"/>
        <v>583761.08000000007</v>
      </c>
      <c r="J32" s="23">
        <f t="shared" si="32"/>
        <v>-578761.08000000007</v>
      </c>
      <c r="K32" s="43">
        <f t="shared" si="33"/>
        <v>-115.75221600000002</v>
      </c>
      <c r="L32" s="43">
        <f t="shared" si="34"/>
        <v>6.0476259999999993</v>
      </c>
      <c r="M32" s="43">
        <f t="shared" si="35"/>
        <v>83.571511999999998</v>
      </c>
    </row>
    <row r="33" spans="1:13" s="16" customFormat="1" x14ac:dyDescent="0.2">
      <c r="A33" s="17" t="s">
        <v>76</v>
      </c>
      <c r="B33" s="17" t="s">
        <v>507</v>
      </c>
      <c r="C33" s="17" t="s">
        <v>508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f t="shared" si="37"/>
        <v>0</v>
      </c>
      <c r="J33" s="18">
        <f t="shared" si="32"/>
        <v>0</v>
      </c>
      <c r="K33" s="39" t="str">
        <f t="shared" si="33"/>
        <v>NA</v>
      </c>
      <c r="L33" s="39" t="str">
        <f t="shared" si="34"/>
        <v>NA</v>
      </c>
      <c r="M33" s="39" t="str">
        <f t="shared" si="35"/>
        <v>NA</v>
      </c>
    </row>
    <row r="34" spans="1:13" s="13" customFormat="1" ht="15.75" x14ac:dyDescent="0.25">
      <c r="A34" s="17"/>
      <c r="B34" s="17" t="s">
        <v>509</v>
      </c>
      <c r="C34" s="17" t="s">
        <v>510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si="37"/>
        <v>0</v>
      </c>
      <c r="J34" s="18">
        <f t="shared" si="32"/>
        <v>0</v>
      </c>
      <c r="K34" s="39" t="str">
        <f t="shared" si="33"/>
        <v>NA</v>
      </c>
      <c r="L34" s="39" t="str">
        <f t="shared" si="34"/>
        <v>NA</v>
      </c>
      <c r="M34" s="39" t="str">
        <f t="shared" si="35"/>
        <v>NA</v>
      </c>
    </row>
    <row r="35" spans="1:13" s="16" customFormat="1" x14ac:dyDescent="0.2">
      <c r="A35" s="48" t="s">
        <v>95</v>
      </c>
      <c r="B35" s="48"/>
      <c r="C35" s="48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f t="shared" si="37"/>
        <v>0</v>
      </c>
      <c r="J35" s="23">
        <f t="shared" si="32"/>
        <v>0</v>
      </c>
      <c r="K35" s="43" t="str">
        <f t="shared" si="33"/>
        <v>NA</v>
      </c>
      <c r="L35" s="43" t="str">
        <f t="shared" si="34"/>
        <v>NA</v>
      </c>
      <c r="M35" s="43" t="str">
        <f t="shared" si="35"/>
        <v>NA</v>
      </c>
    </row>
    <row r="36" spans="1:13" s="13" customFormat="1" ht="15.75" x14ac:dyDescent="0.25">
      <c r="A36" s="17" t="s">
        <v>96</v>
      </c>
      <c r="B36" s="17" t="s">
        <v>507</v>
      </c>
      <c r="C36" s="17" t="s">
        <v>508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37"/>
        <v>0</v>
      </c>
      <c r="J36" s="18">
        <f t="shared" si="32"/>
        <v>0</v>
      </c>
      <c r="K36" s="39" t="str">
        <f t="shared" si="33"/>
        <v>NA</v>
      </c>
      <c r="L36" s="39" t="str">
        <f t="shared" si="34"/>
        <v>NA</v>
      </c>
      <c r="M36" s="39" t="str">
        <f t="shared" si="35"/>
        <v>NA</v>
      </c>
    </row>
    <row r="37" spans="1:13" s="16" customFormat="1" x14ac:dyDescent="0.2">
      <c r="A37" s="17"/>
      <c r="B37" s="17" t="s">
        <v>509</v>
      </c>
      <c r="C37" s="17" t="s">
        <v>510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ref="I37:I38" si="38">SUM(G37:H37)</f>
        <v>0</v>
      </c>
      <c r="J37" s="18">
        <f t="shared" si="32"/>
        <v>0</v>
      </c>
      <c r="K37" s="39" t="str">
        <f t="shared" si="33"/>
        <v>NA</v>
      </c>
      <c r="L37" s="39" t="str">
        <f t="shared" si="34"/>
        <v>NA</v>
      </c>
      <c r="M37" s="39" t="str">
        <f t="shared" si="35"/>
        <v>NA</v>
      </c>
    </row>
    <row r="38" spans="1:13" s="13" customFormat="1" ht="15.75" x14ac:dyDescent="0.25">
      <c r="A38" s="48" t="s">
        <v>99</v>
      </c>
      <c r="B38" s="48"/>
      <c r="C38" s="48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 t="shared" si="38"/>
        <v>0</v>
      </c>
      <c r="J38" s="23">
        <f t="shared" si="32"/>
        <v>0</v>
      </c>
      <c r="K38" s="43" t="str">
        <f t="shared" si="33"/>
        <v>NA</v>
      </c>
      <c r="L38" s="43" t="str">
        <f t="shared" si="34"/>
        <v>NA</v>
      </c>
      <c r="M38" s="43" t="str">
        <f t="shared" si="35"/>
        <v>NA</v>
      </c>
    </row>
    <row r="39" spans="1:13" s="16" customFormat="1" x14ac:dyDescent="0.2">
      <c r="A39" s="17" t="s">
        <v>102</v>
      </c>
      <c r="B39" s="17" t="s">
        <v>507</v>
      </c>
      <c r="C39" s="17" t="s">
        <v>508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ref="I39" si="39">SUM(G39:H39)</f>
        <v>0</v>
      </c>
      <c r="J39" s="18">
        <f t="shared" si="32"/>
        <v>0</v>
      </c>
      <c r="K39" s="39" t="str">
        <f t="shared" si="33"/>
        <v>NA</v>
      </c>
      <c r="L39" s="39" t="str">
        <f t="shared" si="34"/>
        <v>NA</v>
      </c>
      <c r="M39" s="39" t="str">
        <f t="shared" si="35"/>
        <v>NA</v>
      </c>
    </row>
    <row r="40" spans="1:13" s="13" customFormat="1" ht="15.75" x14ac:dyDescent="0.25">
      <c r="A40" s="17"/>
      <c r="B40" s="17" t="s">
        <v>509</v>
      </c>
      <c r="C40" s="17" t="s">
        <v>510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ref="I40" si="40">SUM(G40:H40)</f>
        <v>0</v>
      </c>
      <c r="J40" s="18">
        <f t="shared" si="32"/>
        <v>0</v>
      </c>
      <c r="K40" s="39" t="str">
        <f t="shared" si="33"/>
        <v>NA</v>
      </c>
      <c r="L40" s="39" t="str">
        <f t="shared" si="34"/>
        <v>NA</v>
      </c>
      <c r="M40" s="39" t="str">
        <f t="shared" si="35"/>
        <v>NA</v>
      </c>
    </row>
    <row r="41" spans="1:13" s="16" customFormat="1" x14ac:dyDescent="0.2">
      <c r="A41" s="48" t="s">
        <v>103</v>
      </c>
      <c r="B41" s="48"/>
      <c r="C41" s="48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f t="shared" ref="I41" si="41">SUM(G41:H41)</f>
        <v>0</v>
      </c>
      <c r="J41" s="23">
        <f t="shared" si="32"/>
        <v>0</v>
      </c>
      <c r="K41" s="43" t="str">
        <f t="shared" si="33"/>
        <v>NA</v>
      </c>
      <c r="L41" s="43" t="str">
        <f t="shared" si="34"/>
        <v>NA</v>
      </c>
      <c r="M41" s="43" t="str">
        <f t="shared" si="35"/>
        <v>NA</v>
      </c>
    </row>
    <row r="42" spans="1:13" s="16" customFormat="1" x14ac:dyDescent="0.2">
      <c r="A42" s="17" t="s">
        <v>104</v>
      </c>
      <c r="B42" s="17" t="s">
        <v>507</v>
      </c>
      <c r="C42" s="17" t="s">
        <v>508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f t="shared" ref="I42" si="42">SUM(G42:H42)</f>
        <v>0</v>
      </c>
      <c r="J42" s="18">
        <f t="shared" ref="J42:J50" si="43">E42-I42</f>
        <v>0</v>
      </c>
      <c r="K42" s="39" t="str">
        <f t="shared" ref="K42:K50" si="44">IF(E42=0,"NA",J42/E42)</f>
        <v>NA</v>
      </c>
      <c r="L42" s="39" t="str">
        <f t="shared" ref="L42:L50" si="45">IF(E42=0,"NA",(  ( F42 - (E42/$L$6)) / (E42/$L$6)))</f>
        <v>NA</v>
      </c>
      <c r="M42" s="39" t="str">
        <f t="shared" ref="M42:M50" si="46">IF(E42=0,"NA",(  ( G42 - ($M$6*(E42/12))) / ($M$6*(E42/12))))</f>
        <v>NA</v>
      </c>
    </row>
    <row r="43" spans="1:13" s="16" customFormat="1" x14ac:dyDescent="0.2">
      <c r="A43" s="17"/>
      <c r="B43" s="17" t="s">
        <v>509</v>
      </c>
      <c r="C43" s="17" t="s">
        <v>510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8" si="47">SUM(G43:H43)</f>
        <v>0</v>
      </c>
      <c r="J43" s="18">
        <f t="shared" si="43"/>
        <v>0</v>
      </c>
      <c r="K43" s="39" t="str">
        <f t="shared" si="44"/>
        <v>NA</v>
      </c>
      <c r="L43" s="39" t="str">
        <f t="shared" si="45"/>
        <v>NA</v>
      </c>
      <c r="M43" s="39" t="str">
        <f t="shared" si="46"/>
        <v>NA</v>
      </c>
    </row>
    <row r="44" spans="1:13" s="16" customFormat="1" x14ac:dyDescent="0.2">
      <c r="A44" s="48" t="s">
        <v>107</v>
      </c>
      <c r="B44" s="48"/>
      <c r="C44" s="48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f t="shared" si="47"/>
        <v>0</v>
      </c>
      <c r="J44" s="23">
        <f t="shared" si="43"/>
        <v>0</v>
      </c>
      <c r="K44" s="43" t="str">
        <f t="shared" si="44"/>
        <v>NA</v>
      </c>
      <c r="L44" s="43" t="str">
        <f t="shared" si="45"/>
        <v>NA</v>
      </c>
      <c r="M44" s="43" t="str">
        <f t="shared" si="46"/>
        <v>NA</v>
      </c>
    </row>
    <row r="45" spans="1:13" s="16" customFormat="1" x14ac:dyDescent="0.2">
      <c r="A45" s="17" t="s">
        <v>110</v>
      </c>
      <c r="B45" s="17" t="s">
        <v>111</v>
      </c>
      <c r="C45" s="17" t="s">
        <v>112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47"/>
        <v>0</v>
      </c>
      <c r="J45" s="18">
        <f t="shared" si="43"/>
        <v>0</v>
      </c>
      <c r="K45" s="39" t="str">
        <f t="shared" si="44"/>
        <v>NA</v>
      </c>
      <c r="L45" s="39" t="str">
        <f t="shared" si="45"/>
        <v>NA</v>
      </c>
      <c r="M45" s="39" t="str">
        <f t="shared" si="46"/>
        <v>NA</v>
      </c>
    </row>
    <row r="46" spans="1:13" s="13" customFormat="1" ht="15.75" x14ac:dyDescent="0.25">
      <c r="A46" s="17"/>
      <c r="B46" s="17" t="s">
        <v>31</v>
      </c>
      <c r="C46" s="17" t="s">
        <v>32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si="47"/>
        <v>0</v>
      </c>
      <c r="J46" s="18">
        <f t="shared" si="43"/>
        <v>0</v>
      </c>
      <c r="K46" s="39" t="str">
        <f t="shared" si="44"/>
        <v>NA</v>
      </c>
      <c r="L46" s="39" t="str">
        <f t="shared" si="45"/>
        <v>NA</v>
      </c>
      <c r="M46" s="39" t="str">
        <f t="shared" si="46"/>
        <v>NA</v>
      </c>
    </row>
    <row r="47" spans="1:13" s="16" customFormat="1" x14ac:dyDescent="0.2">
      <c r="A47" s="17"/>
      <c r="B47" s="17" t="s">
        <v>33</v>
      </c>
      <c r="C47" s="17" t="s">
        <v>34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47"/>
        <v>0</v>
      </c>
      <c r="J47" s="18">
        <f t="shared" si="43"/>
        <v>0</v>
      </c>
      <c r="K47" s="39" t="str">
        <f t="shared" si="44"/>
        <v>NA</v>
      </c>
      <c r="L47" s="39" t="str">
        <f t="shared" si="45"/>
        <v>NA</v>
      </c>
      <c r="M47" s="39" t="str">
        <f t="shared" si="46"/>
        <v>NA</v>
      </c>
    </row>
    <row r="48" spans="1:13" s="13" customFormat="1" ht="15.75" x14ac:dyDescent="0.25">
      <c r="A48" s="17"/>
      <c r="B48" s="17" t="s">
        <v>39</v>
      </c>
      <c r="C48" s="17" t="s">
        <v>40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47"/>
        <v>0</v>
      </c>
      <c r="J48" s="18">
        <f t="shared" si="43"/>
        <v>0</v>
      </c>
      <c r="K48" s="39" t="str">
        <f t="shared" si="44"/>
        <v>NA</v>
      </c>
      <c r="L48" s="39" t="str">
        <f t="shared" si="45"/>
        <v>NA</v>
      </c>
      <c r="M48" s="39" t="str">
        <f t="shared" si="46"/>
        <v>NA</v>
      </c>
    </row>
    <row r="49" spans="1:13" s="16" customFormat="1" x14ac:dyDescent="0.2">
      <c r="A49" s="17"/>
      <c r="B49" s="17" t="s">
        <v>507</v>
      </c>
      <c r="C49" s="17" t="s">
        <v>508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:I50" si="48">SUM(G49:H49)</f>
        <v>0</v>
      </c>
      <c r="J49" s="18">
        <f t="shared" si="43"/>
        <v>0</v>
      </c>
      <c r="K49" s="39" t="str">
        <f t="shared" si="44"/>
        <v>NA</v>
      </c>
      <c r="L49" s="39" t="str">
        <f t="shared" si="45"/>
        <v>NA</v>
      </c>
      <c r="M49" s="39" t="str">
        <f t="shared" si="46"/>
        <v>NA</v>
      </c>
    </row>
    <row r="50" spans="1:13" s="13" customFormat="1" ht="15.75" x14ac:dyDescent="0.25">
      <c r="A50" s="17"/>
      <c r="B50" s="17" t="s">
        <v>509</v>
      </c>
      <c r="C50" s="17" t="s">
        <v>510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48"/>
        <v>0</v>
      </c>
      <c r="J50" s="18">
        <f t="shared" si="43"/>
        <v>0</v>
      </c>
      <c r="K50" s="39" t="str">
        <f t="shared" si="44"/>
        <v>NA</v>
      </c>
      <c r="L50" s="39" t="str">
        <f t="shared" si="45"/>
        <v>NA</v>
      </c>
      <c r="M50" s="39" t="str">
        <f t="shared" si="46"/>
        <v>NA</v>
      </c>
    </row>
    <row r="51" spans="1:13" s="13" customFormat="1" ht="15.75" x14ac:dyDescent="0.25">
      <c r="A51" s="17"/>
      <c r="B51" s="17" t="s">
        <v>71</v>
      </c>
      <c r="C51" s="17" t="s">
        <v>72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ref="I51:I55" si="49">SUM(G51:H51)</f>
        <v>0</v>
      </c>
      <c r="J51" s="18">
        <f t="shared" ref="J51:J60" si="50">E51-I51</f>
        <v>0</v>
      </c>
      <c r="K51" s="39" t="str">
        <f t="shared" ref="K51:K60" si="51">IF(E51=0,"NA",J51/E51)</f>
        <v>NA</v>
      </c>
      <c r="L51" s="39" t="str">
        <f t="shared" ref="L51:L60" si="52">IF(E51=0,"NA",(  ( F51 - (E51/$L$6)) / (E51/$L$6)))</f>
        <v>NA</v>
      </c>
      <c r="M51" s="39" t="str">
        <f t="shared" ref="M51:M60" si="53">IF(E51=0,"NA",(  ( G51 - ($M$6*(E51/12))) / ($M$6*(E51/12))))</f>
        <v>NA</v>
      </c>
    </row>
    <row r="52" spans="1:13" s="16" customFormat="1" x14ac:dyDescent="0.2">
      <c r="A52" s="48" t="s">
        <v>113</v>
      </c>
      <c r="B52" s="48"/>
      <c r="C52" s="48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f t="shared" si="49"/>
        <v>0</v>
      </c>
      <c r="J52" s="23">
        <f t="shared" si="50"/>
        <v>0</v>
      </c>
      <c r="K52" s="43" t="str">
        <f t="shared" si="51"/>
        <v>NA</v>
      </c>
      <c r="L52" s="43" t="str">
        <f t="shared" si="52"/>
        <v>NA</v>
      </c>
      <c r="M52" s="43" t="str">
        <f t="shared" si="53"/>
        <v>NA</v>
      </c>
    </row>
    <row r="53" spans="1:13" s="16" customFormat="1" x14ac:dyDescent="0.2">
      <c r="A53" s="17" t="s">
        <v>114</v>
      </c>
      <c r="B53" s="17" t="s">
        <v>27</v>
      </c>
      <c r="C53" s="17" t="s">
        <v>28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49"/>
        <v>0</v>
      </c>
      <c r="J53" s="18">
        <f t="shared" si="50"/>
        <v>0</v>
      </c>
      <c r="K53" s="39" t="str">
        <f t="shared" si="51"/>
        <v>NA</v>
      </c>
      <c r="L53" s="39" t="str">
        <f t="shared" si="52"/>
        <v>NA</v>
      </c>
      <c r="M53" s="39" t="str">
        <f t="shared" si="53"/>
        <v>NA</v>
      </c>
    </row>
    <row r="54" spans="1:13" s="13" customFormat="1" ht="15.75" x14ac:dyDescent="0.25">
      <c r="A54" s="17"/>
      <c r="B54" s="17" t="s">
        <v>29</v>
      </c>
      <c r="C54" s="17" t="s">
        <v>30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49"/>
        <v>0</v>
      </c>
      <c r="J54" s="18">
        <f t="shared" si="50"/>
        <v>0</v>
      </c>
      <c r="K54" s="39" t="str">
        <f t="shared" si="51"/>
        <v>NA</v>
      </c>
      <c r="L54" s="39" t="str">
        <f t="shared" si="52"/>
        <v>NA</v>
      </c>
      <c r="M54" s="39" t="str">
        <f t="shared" si="53"/>
        <v>NA</v>
      </c>
    </row>
    <row r="55" spans="1:13" s="13" customFormat="1" ht="15.75" x14ac:dyDescent="0.25">
      <c r="A55" s="17"/>
      <c r="B55" s="17" t="s">
        <v>39</v>
      </c>
      <c r="C55" s="17" t="s">
        <v>40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f t="shared" si="49"/>
        <v>0</v>
      </c>
      <c r="J55" s="18">
        <f t="shared" si="50"/>
        <v>0</v>
      </c>
      <c r="K55" s="39" t="str">
        <f t="shared" si="51"/>
        <v>NA</v>
      </c>
      <c r="L55" s="39" t="str">
        <f t="shared" si="52"/>
        <v>NA</v>
      </c>
      <c r="M55" s="39" t="str">
        <f t="shared" si="53"/>
        <v>NA</v>
      </c>
    </row>
    <row r="56" spans="1:13" s="16" customFormat="1" x14ac:dyDescent="0.2">
      <c r="A56" s="17"/>
      <c r="B56" s="17" t="s">
        <v>41</v>
      </c>
      <c r="C56" s="17" t="s">
        <v>42</v>
      </c>
      <c r="D56" s="18">
        <v>5294.12</v>
      </c>
      <c r="E56" s="18">
        <v>90000.02</v>
      </c>
      <c r="F56" s="18">
        <v>0</v>
      </c>
      <c r="G56" s="18">
        <v>0</v>
      </c>
      <c r="H56" s="18">
        <v>0</v>
      </c>
      <c r="I56" s="18">
        <f t="shared" ref="I56:I59" si="54">SUM(G56:H56)</f>
        <v>0</v>
      </c>
      <c r="J56" s="18">
        <f t="shared" si="50"/>
        <v>90000.02</v>
      </c>
      <c r="K56" s="39">
        <f t="shared" si="51"/>
        <v>1</v>
      </c>
      <c r="L56" s="39">
        <f t="shared" si="52"/>
        <v>-1</v>
      </c>
      <c r="M56" s="39">
        <f t="shared" si="53"/>
        <v>-1</v>
      </c>
    </row>
    <row r="57" spans="1:13" s="16" customFormat="1" x14ac:dyDescent="0.2">
      <c r="A57" s="17"/>
      <c r="B57" s="17" t="s">
        <v>43</v>
      </c>
      <c r="C57" s="17" t="s">
        <v>44</v>
      </c>
      <c r="D57" s="18">
        <v>0</v>
      </c>
      <c r="E57" s="18">
        <v>2279</v>
      </c>
      <c r="F57" s="18">
        <v>0</v>
      </c>
      <c r="G57" s="18">
        <v>0</v>
      </c>
      <c r="H57" s="18">
        <v>0</v>
      </c>
      <c r="I57" s="18">
        <f t="shared" si="54"/>
        <v>0</v>
      </c>
      <c r="J57" s="18">
        <f t="shared" si="50"/>
        <v>2279</v>
      </c>
      <c r="K57" s="39">
        <f t="shared" si="51"/>
        <v>1</v>
      </c>
      <c r="L57" s="39">
        <f t="shared" si="52"/>
        <v>-1</v>
      </c>
      <c r="M57" s="39">
        <f t="shared" si="53"/>
        <v>-1</v>
      </c>
    </row>
    <row r="58" spans="1:13" s="13" customFormat="1" ht="15.75" x14ac:dyDescent="0.25">
      <c r="A58" s="17"/>
      <c r="B58" s="17" t="s">
        <v>425</v>
      </c>
      <c r="C58" s="17" t="s">
        <v>426</v>
      </c>
      <c r="D58" s="18">
        <v>30000.069999999989</v>
      </c>
      <c r="E58" s="18">
        <v>1110000.04</v>
      </c>
      <c r="F58" s="18">
        <v>0</v>
      </c>
      <c r="G58" s="18">
        <v>0</v>
      </c>
      <c r="H58" s="18">
        <v>0</v>
      </c>
      <c r="I58" s="18">
        <f t="shared" si="54"/>
        <v>0</v>
      </c>
      <c r="J58" s="18">
        <f t="shared" si="50"/>
        <v>1110000.04</v>
      </c>
      <c r="K58" s="39">
        <f t="shared" si="51"/>
        <v>1</v>
      </c>
      <c r="L58" s="39">
        <f t="shared" si="52"/>
        <v>-1</v>
      </c>
      <c r="M58" s="39">
        <f t="shared" si="53"/>
        <v>-1</v>
      </c>
    </row>
    <row r="59" spans="1:13" s="16" customFormat="1" x14ac:dyDescent="0.2">
      <c r="A59" s="17"/>
      <c r="B59" s="17" t="s">
        <v>67</v>
      </c>
      <c r="C59" s="17" t="s">
        <v>68</v>
      </c>
      <c r="D59" s="18">
        <v>10588.24</v>
      </c>
      <c r="E59" s="18">
        <v>0</v>
      </c>
      <c r="F59" s="18">
        <v>0</v>
      </c>
      <c r="G59" s="18">
        <v>0</v>
      </c>
      <c r="H59" s="18">
        <v>0</v>
      </c>
      <c r="I59" s="18">
        <f t="shared" si="54"/>
        <v>0</v>
      </c>
      <c r="J59" s="18">
        <f t="shared" si="50"/>
        <v>0</v>
      </c>
      <c r="K59" s="39" t="str">
        <f t="shared" si="51"/>
        <v>NA</v>
      </c>
      <c r="L59" s="39" t="str">
        <f t="shared" si="52"/>
        <v>NA</v>
      </c>
      <c r="M59" s="39" t="str">
        <f t="shared" si="53"/>
        <v>NA</v>
      </c>
    </row>
    <row r="60" spans="1:13" s="16" customFormat="1" x14ac:dyDescent="0.2">
      <c r="A60" s="17"/>
      <c r="B60" s="17" t="s">
        <v>503</v>
      </c>
      <c r="C60" s="17" t="s">
        <v>504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f t="shared" ref="I60:I61" si="55">SUM(G60:H60)</f>
        <v>0</v>
      </c>
      <c r="J60" s="18">
        <f t="shared" si="50"/>
        <v>0</v>
      </c>
      <c r="K60" s="39" t="str">
        <f t="shared" si="51"/>
        <v>NA</v>
      </c>
      <c r="L60" s="39" t="str">
        <f t="shared" si="52"/>
        <v>NA</v>
      </c>
      <c r="M60" s="39" t="str">
        <f t="shared" si="53"/>
        <v>NA</v>
      </c>
    </row>
    <row r="61" spans="1:13" s="16" customFormat="1" x14ac:dyDescent="0.2">
      <c r="A61" s="17"/>
      <c r="B61" s="17" t="s">
        <v>505</v>
      </c>
      <c r="C61" s="17" t="s">
        <v>506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55"/>
        <v>0</v>
      </c>
      <c r="J61" s="18">
        <f t="shared" ref="J61:J108" si="56">E61-I61</f>
        <v>0</v>
      </c>
      <c r="K61" s="39" t="str">
        <f t="shared" ref="K61:K108" si="57">IF(E61=0,"NA",J61/E61)</f>
        <v>NA</v>
      </c>
      <c r="L61" s="39" t="str">
        <f t="shared" ref="L61:L108" si="58">IF(E61=0,"NA",(  ( F61 - (E61/$L$6)) / (E61/$L$6)))</f>
        <v>NA</v>
      </c>
      <c r="M61" s="39" t="str">
        <f t="shared" ref="M61:M108" si="59">IF(E61=0,"NA",(  ( G61 - ($M$6*(E61/12))) / ($M$6*(E61/12))))</f>
        <v>NA</v>
      </c>
    </row>
    <row r="62" spans="1:13" s="16" customFormat="1" x14ac:dyDescent="0.2">
      <c r="A62" s="17"/>
      <c r="B62" s="17" t="s">
        <v>507</v>
      </c>
      <c r="C62" s="17" t="s">
        <v>508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ref="I62:I64" si="60">SUM(G62:H62)</f>
        <v>0</v>
      </c>
      <c r="J62" s="18">
        <f t="shared" si="56"/>
        <v>0</v>
      </c>
      <c r="K62" s="39" t="str">
        <f t="shared" si="57"/>
        <v>NA</v>
      </c>
      <c r="L62" s="39" t="str">
        <f t="shared" si="58"/>
        <v>NA</v>
      </c>
      <c r="M62" s="39" t="str">
        <f t="shared" si="59"/>
        <v>NA</v>
      </c>
    </row>
    <row r="63" spans="1:13" s="16" customFormat="1" x14ac:dyDescent="0.2">
      <c r="A63" s="48" t="s">
        <v>121</v>
      </c>
      <c r="B63" s="48"/>
      <c r="C63" s="48"/>
      <c r="D63" s="23">
        <v>45882.429999999986</v>
      </c>
      <c r="E63" s="23">
        <v>1202279.06</v>
      </c>
      <c r="F63" s="23">
        <v>0</v>
      </c>
      <c r="G63" s="23">
        <v>0</v>
      </c>
      <c r="H63" s="23">
        <v>0</v>
      </c>
      <c r="I63" s="23">
        <f t="shared" si="60"/>
        <v>0</v>
      </c>
      <c r="J63" s="23">
        <f t="shared" si="56"/>
        <v>1202279.06</v>
      </c>
      <c r="K63" s="43">
        <f t="shared" si="57"/>
        <v>1</v>
      </c>
      <c r="L63" s="43">
        <f t="shared" si="58"/>
        <v>-1</v>
      </c>
      <c r="M63" s="43">
        <f t="shared" si="59"/>
        <v>-1</v>
      </c>
    </row>
    <row r="64" spans="1:13" s="16" customFormat="1" x14ac:dyDescent="0.2">
      <c r="A64" s="17" t="s">
        <v>122</v>
      </c>
      <c r="B64" s="17" t="s">
        <v>67</v>
      </c>
      <c r="C64" s="17" t="s">
        <v>68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f t="shared" si="60"/>
        <v>0</v>
      </c>
      <c r="J64" s="18">
        <f t="shared" si="56"/>
        <v>0</v>
      </c>
      <c r="K64" s="39" t="str">
        <f t="shared" si="57"/>
        <v>NA</v>
      </c>
      <c r="L64" s="39" t="str">
        <f t="shared" si="58"/>
        <v>NA</v>
      </c>
      <c r="M64" s="39" t="str">
        <f t="shared" si="59"/>
        <v>NA</v>
      </c>
    </row>
    <row r="65" spans="1:13" s="16" customFormat="1" x14ac:dyDescent="0.2">
      <c r="A65" s="17"/>
      <c r="B65" s="17" t="s">
        <v>188</v>
      </c>
      <c r="C65" s="17" t="s">
        <v>189</v>
      </c>
      <c r="D65" s="18">
        <v>1000000</v>
      </c>
      <c r="E65" s="18">
        <v>1000000</v>
      </c>
      <c r="F65" s="18">
        <v>0</v>
      </c>
      <c r="G65" s="18">
        <v>0</v>
      </c>
      <c r="H65" s="18">
        <v>0</v>
      </c>
      <c r="I65" s="18">
        <f t="shared" ref="I65" si="61">SUM(G65:H65)</f>
        <v>0</v>
      </c>
      <c r="J65" s="18">
        <f t="shared" si="56"/>
        <v>1000000</v>
      </c>
      <c r="K65" s="39">
        <f t="shared" si="57"/>
        <v>1</v>
      </c>
      <c r="L65" s="39">
        <f t="shared" si="58"/>
        <v>-1</v>
      </c>
      <c r="M65" s="39">
        <f t="shared" si="59"/>
        <v>-1</v>
      </c>
    </row>
    <row r="66" spans="1:13" s="16" customFormat="1" x14ac:dyDescent="0.2">
      <c r="A66" s="17"/>
      <c r="B66" s="17" t="s">
        <v>507</v>
      </c>
      <c r="C66" s="17" t="s">
        <v>508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ref="I66:I71" si="62">SUM(G66:H66)</f>
        <v>0</v>
      </c>
      <c r="J66" s="18">
        <f t="shared" si="56"/>
        <v>0</v>
      </c>
      <c r="K66" s="39" t="str">
        <f t="shared" si="57"/>
        <v>NA</v>
      </c>
      <c r="L66" s="39" t="str">
        <f t="shared" si="58"/>
        <v>NA</v>
      </c>
      <c r="M66" s="39" t="str">
        <f t="shared" si="59"/>
        <v>NA</v>
      </c>
    </row>
    <row r="67" spans="1:13" s="16" customFormat="1" x14ac:dyDescent="0.2">
      <c r="A67" s="17"/>
      <c r="B67" s="17" t="s">
        <v>511</v>
      </c>
      <c r="C67" s="17" t="s">
        <v>512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62"/>
        <v>0</v>
      </c>
      <c r="J67" s="18">
        <f t="shared" si="56"/>
        <v>0</v>
      </c>
      <c r="K67" s="39" t="str">
        <f t="shared" si="57"/>
        <v>NA</v>
      </c>
      <c r="L67" s="39" t="str">
        <f t="shared" si="58"/>
        <v>NA</v>
      </c>
      <c r="M67" s="39" t="str">
        <f t="shared" si="59"/>
        <v>NA</v>
      </c>
    </row>
    <row r="68" spans="1:13" s="16" customFormat="1" x14ac:dyDescent="0.2">
      <c r="A68" s="17"/>
      <c r="B68" s="17" t="s">
        <v>509</v>
      </c>
      <c r="C68" s="17" t="s">
        <v>510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62"/>
        <v>0</v>
      </c>
      <c r="J68" s="18">
        <f t="shared" si="56"/>
        <v>0</v>
      </c>
      <c r="K68" s="39" t="str">
        <f t="shared" si="57"/>
        <v>NA</v>
      </c>
      <c r="L68" s="39" t="str">
        <f t="shared" si="58"/>
        <v>NA</v>
      </c>
      <c r="M68" s="39" t="str">
        <f t="shared" si="59"/>
        <v>NA</v>
      </c>
    </row>
    <row r="69" spans="1:13" s="13" customFormat="1" ht="15.75" x14ac:dyDescent="0.25">
      <c r="A69" s="48" t="s">
        <v>127</v>
      </c>
      <c r="B69" s="48"/>
      <c r="C69" s="48"/>
      <c r="D69" s="23">
        <v>1000000</v>
      </c>
      <c r="E69" s="23">
        <v>1000000</v>
      </c>
      <c r="F69" s="23">
        <v>0</v>
      </c>
      <c r="G69" s="23">
        <v>0</v>
      </c>
      <c r="H69" s="23">
        <v>0</v>
      </c>
      <c r="I69" s="23">
        <f t="shared" si="62"/>
        <v>0</v>
      </c>
      <c r="J69" s="23">
        <f t="shared" si="56"/>
        <v>1000000</v>
      </c>
      <c r="K69" s="43">
        <f t="shared" si="57"/>
        <v>1</v>
      </c>
      <c r="L69" s="43">
        <f t="shared" si="58"/>
        <v>-1</v>
      </c>
      <c r="M69" s="43">
        <f t="shared" si="59"/>
        <v>-1</v>
      </c>
    </row>
    <row r="70" spans="1:13" s="16" customFormat="1" x14ac:dyDescent="0.2">
      <c r="A70" s="17" t="s">
        <v>128</v>
      </c>
      <c r="B70" s="17" t="s">
        <v>39</v>
      </c>
      <c r="C70" s="17" t="s">
        <v>40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62"/>
        <v>0</v>
      </c>
      <c r="J70" s="18">
        <f t="shared" si="56"/>
        <v>0</v>
      </c>
      <c r="K70" s="39" t="str">
        <f t="shared" si="57"/>
        <v>NA</v>
      </c>
      <c r="L70" s="39" t="str">
        <f t="shared" si="58"/>
        <v>NA</v>
      </c>
      <c r="M70" s="39" t="str">
        <f t="shared" si="59"/>
        <v>NA</v>
      </c>
    </row>
    <row r="71" spans="1:13" s="13" customFormat="1" ht="15.75" x14ac:dyDescent="0.25">
      <c r="A71" s="17"/>
      <c r="B71" s="17" t="s">
        <v>507</v>
      </c>
      <c r="C71" s="17" t="s">
        <v>508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62"/>
        <v>0</v>
      </c>
      <c r="J71" s="18">
        <f t="shared" si="56"/>
        <v>0</v>
      </c>
      <c r="K71" s="39" t="str">
        <f t="shared" si="57"/>
        <v>NA</v>
      </c>
      <c r="L71" s="39" t="str">
        <f t="shared" si="58"/>
        <v>NA</v>
      </c>
      <c r="M71" s="39" t="str">
        <f t="shared" si="59"/>
        <v>NA</v>
      </c>
    </row>
    <row r="72" spans="1:13" s="16" customFormat="1" x14ac:dyDescent="0.2">
      <c r="A72" s="48" t="s">
        <v>129</v>
      </c>
      <c r="B72" s="48"/>
      <c r="C72" s="48"/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f t="shared" ref="I72:I94" si="63">SUM(G72:H72)</f>
        <v>0</v>
      </c>
      <c r="J72" s="23">
        <f t="shared" si="56"/>
        <v>0</v>
      </c>
      <c r="K72" s="43" t="str">
        <f t="shared" si="57"/>
        <v>NA</v>
      </c>
      <c r="L72" s="43" t="str">
        <f t="shared" si="58"/>
        <v>NA</v>
      </c>
      <c r="M72" s="43" t="str">
        <f t="shared" si="59"/>
        <v>NA</v>
      </c>
    </row>
    <row r="73" spans="1:13" s="13" customFormat="1" ht="15.75" x14ac:dyDescent="0.25">
      <c r="A73" s="17" t="s">
        <v>132</v>
      </c>
      <c r="B73" s="17" t="s">
        <v>507</v>
      </c>
      <c r="C73" s="17" t="s">
        <v>508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63"/>
        <v>0</v>
      </c>
      <c r="J73" s="18">
        <f t="shared" si="56"/>
        <v>0</v>
      </c>
      <c r="K73" s="39" t="str">
        <f t="shared" si="57"/>
        <v>NA</v>
      </c>
      <c r="L73" s="39" t="str">
        <f t="shared" si="58"/>
        <v>NA</v>
      </c>
      <c r="M73" s="39" t="str">
        <f t="shared" si="59"/>
        <v>NA</v>
      </c>
    </row>
    <row r="74" spans="1:13" s="13" customFormat="1" ht="15.75" x14ac:dyDescent="0.25">
      <c r="A74" s="48" t="s">
        <v>133</v>
      </c>
      <c r="B74" s="48"/>
      <c r="C74" s="48"/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f t="shared" si="63"/>
        <v>0</v>
      </c>
      <c r="J74" s="23">
        <f t="shared" si="56"/>
        <v>0</v>
      </c>
      <c r="K74" s="43" t="str">
        <f t="shared" si="57"/>
        <v>NA</v>
      </c>
      <c r="L74" s="43" t="str">
        <f t="shared" si="58"/>
        <v>NA</v>
      </c>
      <c r="M74" s="43" t="str">
        <f t="shared" si="59"/>
        <v>NA</v>
      </c>
    </row>
    <row r="75" spans="1:13" s="16" customFormat="1" x14ac:dyDescent="0.2">
      <c r="A75" s="17" t="s">
        <v>190</v>
      </c>
      <c r="B75" s="17" t="s">
        <v>507</v>
      </c>
      <c r="C75" s="17" t="s">
        <v>508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63"/>
        <v>0</v>
      </c>
      <c r="J75" s="18">
        <f t="shared" si="56"/>
        <v>0</v>
      </c>
      <c r="K75" s="39" t="str">
        <f t="shared" si="57"/>
        <v>NA</v>
      </c>
      <c r="L75" s="39" t="str">
        <f t="shared" si="58"/>
        <v>NA</v>
      </c>
      <c r="M75" s="39" t="str">
        <f t="shared" si="59"/>
        <v>NA</v>
      </c>
    </row>
    <row r="76" spans="1:13" s="16" customFormat="1" x14ac:dyDescent="0.2">
      <c r="A76" s="48" t="s">
        <v>191</v>
      </c>
      <c r="B76" s="48"/>
      <c r="C76" s="48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f t="shared" si="63"/>
        <v>0</v>
      </c>
      <c r="J76" s="23">
        <f t="shared" si="56"/>
        <v>0</v>
      </c>
      <c r="K76" s="43" t="str">
        <f t="shared" si="57"/>
        <v>NA</v>
      </c>
      <c r="L76" s="43" t="str">
        <f t="shared" si="58"/>
        <v>NA</v>
      </c>
      <c r="M76" s="43" t="str">
        <f t="shared" si="59"/>
        <v>NA</v>
      </c>
    </row>
    <row r="77" spans="1:13" s="13" customFormat="1" ht="15.75" x14ac:dyDescent="0.25">
      <c r="A77" s="17" t="s">
        <v>192</v>
      </c>
      <c r="B77" s="17" t="s">
        <v>77</v>
      </c>
      <c r="C77" s="17" t="s">
        <v>78</v>
      </c>
      <c r="D77" s="18">
        <v>39562.400000000001</v>
      </c>
      <c r="E77" s="18">
        <v>39562.400000000001</v>
      </c>
      <c r="F77" s="18">
        <v>0</v>
      </c>
      <c r="G77" s="18">
        <v>0</v>
      </c>
      <c r="H77" s="18">
        <v>0</v>
      </c>
      <c r="I77" s="18">
        <f t="shared" si="63"/>
        <v>0</v>
      </c>
      <c r="J77" s="18">
        <f t="shared" si="56"/>
        <v>39562.400000000001</v>
      </c>
      <c r="K77" s="39">
        <f t="shared" si="57"/>
        <v>1</v>
      </c>
      <c r="L77" s="39">
        <f t="shared" si="58"/>
        <v>-1</v>
      </c>
      <c r="M77" s="39">
        <f t="shared" si="59"/>
        <v>-1</v>
      </c>
    </row>
    <row r="78" spans="1:13" s="13" customFormat="1" ht="15.75" x14ac:dyDescent="0.25">
      <c r="A78" s="17"/>
      <c r="B78" s="17" t="s">
        <v>300</v>
      </c>
      <c r="C78" s="17" t="s">
        <v>301</v>
      </c>
      <c r="D78" s="18">
        <v>19837.5</v>
      </c>
      <c r="E78" s="18">
        <v>19837.5</v>
      </c>
      <c r="F78" s="18">
        <v>0</v>
      </c>
      <c r="G78" s="18">
        <v>0</v>
      </c>
      <c r="H78" s="18">
        <v>0</v>
      </c>
      <c r="I78" s="18">
        <f t="shared" si="63"/>
        <v>0</v>
      </c>
      <c r="J78" s="18">
        <f t="shared" si="56"/>
        <v>19837.5</v>
      </c>
      <c r="K78" s="39">
        <f t="shared" si="57"/>
        <v>1</v>
      </c>
      <c r="L78" s="39">
        <f t="shared" si="58"/>
        <v>-1</v>
      </c>
      <c r="M78" s="39">
        <f t="shared" si="59"/>
        <v>-1</v>
      </c>
    </row>
    <row r="79" spans="1:13" s="16" customFormat="1" x14ac:dyDescent="0.2">
      <c r="A79" s="17"/>
      <c r="B79" s="17" t="s">
        <v>27</v>
      </c>
      <c r="C79" s="17" t="s">
        <v>28</v>
      </c>
      <c r="D79" s="18">
        <v>4912961.76</v>
      </c>
      <c r="E79" s="18">
        <v>4912961.76</v>
      </c>
      <c r="F79" s="18">
        <v>65069.53</v>
      </c>
      <c r="G79" s="18">
        <v>65069.53</v>
      </c>
      <c r="H79" s="18">
        <v>0</v>
      </c>
      <c r="I79" s="18">
        <f t="shared" si="63"/>
        <v>65069.53</v>
      </c>
      <c r="J79" s="18">
        <f t="shared" si="56"/>
        <v>4847892.2299999995</v>
      </c>
      <c r="K79" s="39">
        <f t="shared" si="57"/>
        <v>0.9867555390864674</v>
      </c>
      <c r="L79" s="39">
        <f t="shared" si="58"/>
        <v>-0.9867555390864674</v>
      </c>
      <c r="M79" s="39">
        <f t="shared" si="59"/>
        <v>-0.84106646903760951</v>
      </c>
    </row>
    <row r="80" spans="1:13" s="16" customFormat="1" x14ac:dyDescent="0.2">
      <c r="A80" s="17"/>
      <c r="B80" s="17" t="s">
        <v>31</v>
      </c>
      <c r="C80" s="17" t="s">
        <v>32</v>
      </c>
      <c r="D80" s="18">
        <v>467208</v>
      </c>
      <c r="E80" s="18">
        <v>467208</v>
      </c>
      <c r="F80" s="18">
        <v>8552.25</v>
      </c>
      <c r="G80" s="18">
        <v>8552.25</v>
      </c>
      <c r="H80" s="18">
        <v>0</v>
      </c>
      <c r="I80" s="18">
        <f t="shared" si="63"/>
        <v>8552.25</v>
      </c>
      <c r="J80" s="18">
        <f t="shared" si="56"/>
        <v>458655.75</v>
      </c>
      <c r="K80" s="39">
        <f t="shared" si="57"/>
        <v>0.98169498381877018</v>
      </c>
      <c r="L80" s="39">
        <f t="shared" si="58"/>
        <v>-0.98169498381877018</v>
      </c>
      <c r="M80" s="39">
        <f t="shared" si="59"/>
        <v>-0.78033980582524276</v>
      </c>
    </row>
    <row r="81" spans="1:13" s="16" customFormat="1" x14ac:dyDescent="0.2">
      <c r="A81" s="17"/>
      <c r="B81" s="17" t="s">
        <v>33</v>
      </c>
      <c r="C81" s="17" t="s">
        <v>34</v>
      </c>
      <c r="D81" s="18">
        <v>743475</v>
      </c>
      <c r="E81" s="18">
        <v>743475</v>
      </c>
      <c r="F81" s="18">
        <v>13000.89</v>
      </c>
      <c r="G81" s="18">
        <v>13000.89</v>
      </c>
      <c r="H81" s="18">
        <v>0</v>
      </c>
      <c r="I81" s="18">
        <f t="shared" si="63"/>
        <v>13000.89</v>
      </c>
      <c r="J81" s="18">
        <f t="shared" si="56"/>
        <v>730474.11</v>
      </c>
      <c r="K81" s="39">
        <f t="shared" si="57"/>
        <v>0.98251334611116714</v>
      </c>
      <c r="L81" s="39">
        <f t="shared" si="58"/>
        <v>-0.98251334611116714</v>
      </c>
      <c r="M81" s="39">
        <f t="shared" si="59"/>
        <v>-0.79016015333400591</v>
      </c>
    </row>
    <row r="82" spans="1:13" s="13" customFormat="1" ht="15.75" x14ac:dyDescent="0.25">
      <c r="A82" s="17"/>
      <c r="B82" s="17" t="s">
        <v>39</v>
      </c>
      <c r="C82" s="17" t="s">
        <v>40</v>
      </c>
      <c r="D82" s="18">
        <v>99677</v>
      </c>
      <c r="E82" s="18">
        <v>99677</v>
      </c>
      <c r="F82" s="18">
        <v>2229.36</v>
      </c>
      <c r="G82" s="18">
        <v>2229.36</v>
      </c>
      <c r="H82" s="18">
        <v>0</v>
      </c>
      <c r="I82" s="18">
        <f t="shared" si="63"/>
        <v>2229.36</v>
      </c>
      <c r="J82" s="18">
        <f t="shared" si="56"/>
        <v>97447.64</v>
      </c>
      <c r="K82" s="39">
        <f t="shared" si="57"/>
        <v>0.97763415833141043</v>
      </c>
      <c r="L82" s="39">
        <f t="shared" si="58"/>
        <v>-0.97763415833141043</v>
      </c>
      <c r="M82" s="39">
        <f t="shared" si="59"/>
        <v>-0.73160989997692538</v>
      </c>
    </row>
    <row r="83" spans="1:13" s="16" customFormat="1" x14ac:dyDescent="0.2">
      <c r="A83" s="17"/>
      <c r="B83" s="17" t="s">
        <v>41</v>
      </c>
      <c r="C83" s="17" t="s">
        <v>42</v>
      </c>
      <c r="D83" s="18">
        <v>2538975.1100000003</v>
      </c>
      <c r="E83" s="18">
        <v>3021137.6599999992</v>
      </c>
      <c r="F83" s="18">
        <v>213860.58</v>
      </c>
      <c r="G83" s="18">
        <v>213860.58</v>
      </c>
      <c r="H83" s="18">
        <v>16320</v>
      </c>
      <c r="I83" s="18">
        <f t="shared" si="63"/>
        <v>230180.58</v>
      </c>
      <c r="J83" s="18">
        <f t="shared" si="56"/>
        <v>2790957.0799999991</v>
      </c>
      <c r="K83" s="39">
        <f t="shared" si="57"/>
        <v>0.92380996634228174</v>
      </c>
      <c r="L83" s="39">
        <f t="shared" si="58"/>
        <v>-0.9292119048954558</v>
      </c>
      <c r="M83" s="39">
        <f t="shared" si="59"/>
        <v>-0.15054285874546988</v>
      </c>
    </row>
    <row r="84" spans="1:13" s="16" customFormat="1" x14ac:dyDescent="0.2">
      <c r="A84" s="17"/>
      <c r="B84" s="17" t="s">
        <v>200</v>
      </c>
      <c r="C84" s="17" t="s">
        <v>201</v>
      </c>
      <c r="D84" s="18">
        <v>8318081.9900000002</v>
      </c>
      <c r="E84" s="18">
        <v>31439895.57</v>
      </c>
      <c r="F84" s="18">
        <v>33123.600000000006</v>
      </c>
      <c r="G84" s="18">
        <v>33123.600000000006</v>
      </c>
      <c r="H84" s="18">
        <v>0</v>
      </c>
      <c r="I84" s="18">
        <f t="shared" si="63"/>
        <v>33123.600000000006</v>
      </c>
      <c r="J84" s="18">
        <f t="shared" si="56"/>
        <v>31406771.969999999</v>
      </c>
      <c r="K84" s="39">
        <f t="shared" si="57"/>
        <v>0.99894644688223433</v>
      </c>
      <c r="L84" s="39">
        <f t="shared" si="58"/>
        <v>-0.99894644688223433</v>
      </c>
      <c r="M84" s="39">
        <f t="shared" si="59"/>
        <v>-0.98735736258681217</v>
      </c>
    </row>
    <row r="85" spans="1:13" s="16" customFormat="1" x14ac:dyDescent="0.2">
      <c r="A85" s="17"/>
      <c r="B85" s="17" t="s">
        <v>267</v>
      </c>
      <c r="C85" s="17" t="s">
        <v>268</v>
      </c>
      <c r="D85" s="18">
        <v>0</v>
      </c>
      <c r="E85" s="18">
        <v>237168.95</v>
      </c>
      <c r="F85" s="18">
        <v>0</v>
      </c>
      <c r="G85" s="18">
        <v>0</v>
      </c>
      <c r="H85" s="18">
        <v>0</v>
      </c>
      <c r="I85" s="18">
        <f t="shared" si="63"/>
        <v>0</v>
      </c>
      <c r="J85" s="18">
        <f t="shared" si="56"/>
        <v>237168.95</v>
      </c>
      <c r="K85" s="39">
        <f t="shared" si="57"/>
        <v>1</v>
      </c>
      <c r="L85" s="39">
        <f t="shared" si="58"/>
        <v>-1</v>
      </c>
      <c r="M85" s="39">
        <f t="shared" si="59"/>
        <v>-1</v>
      </c>
    </row>
    <row r="86" spans="1:13" s="13" customFormat="1" ht="15.75" x14ac:dyDescent="0.25">
      <c r="A86" s="17"/>
      <c r="B86" s="17" t="s">
        <v>49</v>
      </c>
      <c r="C86" s="17" t="s">
        <v>50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63"/>
        <v>0</v>
      </c>
      <c r="J86" s="18">
        <f t="shared" si="56"/>
        <v>0</v>
      </c>
      <c r="K86" s="39" t="str">
        <f t="shared" si="57"/>
        <v>NA</v>
      </c>
      <c r="L86" s="39" t="str">
        <f t="shared" si="58"/>
        <v>NA</v>
      </c>
      <c r="M86" s="39" t="str">
        <f t="shared" si="59"/>
        <v>NA</v>
      </c>
    </row>
    <row r="87" spans="1:13" s="16" customFormat="1" x14ac:dyDescent="0.2">
      <c r="A87" s="17"/>
      <c r="B87" s="17" t="s">
        <v>59</v>
      </c>
      <c r="C87" s="17" t="s">
        <v>60</v>
      </c>
      <c r="D87" s="18">
        <v>-8575</v>
      </c>
      <c r="E87" s="18">
        <v>2823906</v>
      </c>
      <c r="F87" s="18">
        <v>0</v>
      </c>
      <c r="G87" s="18">
        <v>0</v>
      </c>
      <c r="H87" s="18">
        <v>0</v>
      </c>
      <c r="I87" s="18">
        <f t="shared" si="63"/>
        <v>0</v>
      </c>
      <c r="J87" s="18">
        <f t="shared" si="56"/>
        <v>2823906</v>
      </c>
      <c r="K87" s="39">
        <f t="shared" si="57"/>
        <v>1</v>
      </c>
      <c r="L87" s="39">
        <f t="shared" si="58"/>
        <v>-1</v>
      </c>
      <c r="M87" s="39">
        <f t="shared" si="59"/>
        <v>-1</v>
      </c>
    </row>
    <row r="88" spans="1:13" s="13" customFormat="1" ht="15.75" x14ac:dyDescent="0.25">
      <c r="A88" s="17"/>
      <c r="B88" s="17" t="s">
        <v>61</v>
      </c>
      <c r="C88" s="17" t="s">
        <v>62</v>
      </c>
      <c r="D88" s="18">
        <v>3259000</v>
      </c>
      <c r="E88" s="18">
        <v>6223313</v>
      </c>
      <c r="F88" s="18">
        <v>0</v>
      </c>
      <c r="G88" s="18">
        <v>0</v>
      </c>
      <c r="H88" s="18">
        <v>0</v>
      </c>
      <c r="I88" s="18">
        <f t="shared" si="63"/>
        <v>0</v>
      </c>
      <c r="J88" s="18">
        <f t="shared" si="56"/>
        <v>6223313</v>
      </c>
      <c r="K88" s="39">
        <f t="shared" si="57"/>
        <v>1</v>
      </c>
      <c r="L88" s="39">
        <f t="shared" si="58"/>
        <v>-1</v>
      </c>
      <c r="M88" s="39">
        <f t="shared" si="59"/>
        <v>-1</v>
      </c>
    </row>
    <row r="89" spans="1:13" s="16" customFormat="1" x14ac:dyDescent="0.2">
      <c r="A89" s="17"/>
      <c r="B89" s="17" t="s">
        <v>431</v>
      </c>
      <c r="C89" s="17" t="s">
        <v>432</v>
      </c>
      <c r="D89" s="18">
        <v>18422211.73</v>
      </c>
      <c r="E89" s="18">
        <v>18762211.73</v>
      </c>
      <c r="F89" s="18">
        <v>0</v>
      </c>
      <c r="G89" s="18">
        <v>0</v>
      </c>
      <c r="H89" s="18">
        <v>0</v>
      </c>
      <c r="I89" s="18">
        <f t="shared" si="63"/>
        <v>0</v>
      </c>
      <c r="J89" s="18">
        <f t="shared" si="56"/>
        <v>18762211.73</v>
      </c>
      <c r="K89" s="39">
        <f t="shared" si="57"/>
        <v>1</v>
      </c>
      <c r="L89" s="39">
        <f t="shared" si="58"/>
        <v>-1</v>
      </c>
      <c r="M89" s="39">
        <f t="shared" si="59"/>
        <v>-1</v>
      </c>
    </row>
    <row r="90" spans="1:13" s="13" customFormat="1" ht="15.75" x14ac:dyDescent="0.25">
      <c r="A90" s="17"/>
      <c r="B90" s="17" t="s">
        <v>425</v>
      </c>
      <c r="C90" s="17" t="s">
        <v>426</v>
      </c>
      <c r="D90" s="18">
        <v>19893</v>
      </c>
      <c r="E90" s="18">
        <v>19893</v>
      </c>
      <c r="F90" s="18">
        <v>0</v>
      </c>
      <c r="G90" s="18">
        <v>0</v>
      </c>
      <c r="H90" s="18">
        <v>0</v>
      </c>
      <c r="I90" s="18">
        <f t="shared" si="63"/>
        <v>0</v>
      </c>
      <c r="J90" s="18">
        <f t="shared" si="56"/>
        <v>19893</v>
      </c>
      <c r="K90" s="39">
        <f t="shared" si="57"/>
        <v>1</v>
      </c>
      <c r="L90" s="39">
        <f t="shared" si="58"/>
        <v>-1</v>
      </c>
      <c r="M90" s="39">
        <f t="shared" si="59"/>
        <v>-1</v>
      </c>
    </row>
    <row r="91" spans="1:13" s="16" customFormat="1" x14ac:dyDescent="0.2">
      <c r="A91" s="17"/>
      <c r="B91" s="17" t="s">
        <v>186</v>
      </c>
      <c r="C91" s="17" t="s">
        <v>187</v>
      </c>
      <c r="D91" s="18">
        <v>694936550.00999999</v>
      </c>
      <c r="E91" s="18">
        <v>375388555.04999995</v>
      </c>
      <c r="F91" s="18">
        <v>2286213.87</v>
      </c>
      <c r="G91" s="18">
        <v>2286213.87</v>
      </c>
      <c r="H91" s="18">
        <v>41030.5</v>
      </c>
      <c r="I91" s="18">
        <f t="shared" si="63"/>
        <v>2327244.37</v>
      </c>
      <c r="J91" s="18">
        <f t="shared" si="56"/>
        <v>373061310.67999995</v>
      </c>
      <c r="K91" s="39">
        <f t="shared" si="57"/>
        <v>0.99380043866896783</v>
      </c>
      <c r="L91" s="39">
        <f t="shared" si="58"/>
        <v>-0.99390974008332378</v>
      </c>
      <c r="M91" s="39">
        <f t="shared" si="59"/>
        <v>-0.92691688099988589</v>
      </c>
    </row>
    <row r="92" spans="1:13" s="13" customFormat="1" ht="15.75" x14ac:dyDescent="0.25">
      <c r="A92" s="17"/>
      <c r="B92" s="17" t="s">
        <v>67</v>
      </c>
      <c r="C92" s="17" t="s">
        <v>68</v>
      </c>
      <c r="D92" s="18">
        <v>-2208498</v>
      </c>
      <c r="E92" s="18">
        <v>5112959.55</v>
      </c>
      <c r="F92" s="18">
        <v>0</v>
      </c>
      <c r="G92" s="18">
        <v>0</v>
      </c>
      <c r="H92" s="18">
        <v>0</v>
      </c>
      <c r="I92" s="18">
        <f t="shared" si="63"/>
        <v>0</v>
      </c>
      <c r="J92" s="18">
        <f t="shared" si="56"/>
        <v>5112959.55</v>
      </c>
      <c r="K92" s="39">
        <f t="shared" si="57"/>
        <v>1</v>
      </c>
      <c r="L92" s="39">
        <f t="shared" si="58"/>
        <v>-1</v>
      </c>
      <c r="M92" s="39">
        <f t="shared" si="59"/>
        <v>-1</v>
      </c>
    </row>
    <row r="93" spans="1:13" s="16" customFormat="1" x14ac:dyDescent="0.2">
      <c r="A93" s="17"/>
      <c r="B93" s="17" t="s">
        <v>188</v>
      </c>
      <c r="C93" s="17" t="s">
        <v>189</v>
      </c>
      <c r="D93" s="18">
        <v>101832.5</v>
      </c>
      <c r="E93" s="18">
        <v>101832.5</v>
      </c>
      <c r="F93" s="18">
        <v>0</v>
      </c>
      <c r="G93" s="18">
        <v>0</v>
      </c>
      <c r="H93" s="18">
        <v>0</v>
      </c>
      <c r="I93" s="18">
        <f t="shared" si="63"/>
        <v>0</v>
      </c>
      <c r="J93" s="18">
        <f t="shared" si="56"/>
        <v>101832.5</v>
      </c>
      <c r="K93" s="39">
        <f t="shared" si="57"/>
        <v>1</v>
      </c>
      <c r="L93" s="39">
        <f t="shared" si="58"/>
        <v>-1</v>
      </c>
      <c r="M93" s="39">
        <f t="shared" si="59"/>
        <v>-1</v>
      </c>
    </row>
    <row r="94" spans="1:13" s="16" customFormat="1" x14ac:dyDescent="0.2">
      <c r="A94" s="17"/>
      <c r="B94" s="17" t="s">
        <v>69</v>
      </c>
      <c r="C94" s="17" t="s">
        <v>70</v>
      </c>
      <c r="D94" s="18">
        <v>-2339143.3600000003</v>
      </c>
      <c r="E94" s="18">
        <v>4310371.49</v>
      </c>
      <c r="F94" s="18">
        <v>0</v>
      </c>
      <c r="G94" s="18">
        <v>0</v>
      </c>
      <c r="H94" s="18">
        <v>0</v>
      </c>
      <c r="I94" s="18">
        <f t="shared" si="63"/>
        <v>0</v>
      </c>
      <c r="J94" s="18">
        <f t="shared" si="56"/>
        <v>4310371.49</v>
      </c>
      <c r="K94" s="39">
        <f t="shared" si="57"/>
        <v>1</v>
      </c>
      <c r="L94" s="39">
        <f t="shared" si="58"/>
        <v>-1</v>
      </c>
      <c r="M94" s="39">
        <f t="shared" si="59"/>
        <v>-1</v>
      </c>
    </row>
    <row r="95" spans="1:13" s="16" customFormat="1" x14ac:dyDescent="0.2">
      <c r="A95" s="17"/>
      <c r="B95" s="17" t="s">
        <v>503</v>
      </c>
      <c r="C95" s="17" t="s">
        <v>504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ref="I95:I100" si="64">SUM(G95:H95)</f>
        <v>0</v>
      </c>
      <c r="J95" s="18">
        <f t="shared" si="56"/>
        <v>0</v>
      </c>
      <c r="K95" s="39" t="str">
        <f t="shared" si="57"/>
        <v>NA</v>
      </c>
      <c r="L95" s="39" t="str">
        <f t="shared" si="58"/>
        <v>NA</v>
      </c>
      <c r="M95" s="39" t="str">
        <f t="shared" si="59"/>
        <v>NA</v>
      </c>
    </row>
    <row r="96" spans="1:13" s="16" customFormat="1" x14ac:dyDescent="0.2">
      <c r="A96" s="17"/>
      <c r="B96" s="17" t="s">
        <v>505</v>
      </c>
      <c r="C96" s="17" t="s">
        <v>506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64"/>
        <v>0</v>
      </c>
      <c r="J96" s="18">
        <f t="shared" si="56"/>
        <v>0</v>
      </c>
      <c r="K96" s="39" t="str">
        <f t="shared" si="57"/>
        <v>NA</v>
      </c>
      <c r="L96" s="39" t="str">
        <f t="shared" si="58"/>
        <v>NA</v>
      </c>
      <c r="M96" s="39" t="str">
        <f t="shared" si="59"/>
        <v>NA</v>
      </c>
    </row>
    <row r="97" spans="1:16" s="16" customFormat="1" x14ac:dyDescent="0.2">
      <c r="A97" s="17"/>
      <c r="B97" s="17" t="s">
        <v>507</v>
      </c>
      <c r="C97" s="17" t="s">
        <v>508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64"/>
        <v>0</v>
      </c>
      <c r="J97" s="18">
        <f t="shared" si="56"/>
        <v>0</v>
      </c>
      <c r="K97" s="39" t="str">
        <f t="shared" si="57"/>
        <v>NA</v>
      </c>
      <c r="L97" s="39" t="str">
        <f t="shared" si="58"/>
        <v>NA</v>
      </c>
      <c r="M97" s="39" t="str">
        <f t="shared" si="59"/>
        <v>NA</v>
      </c>
    </row>
    <row r="98" spans="1:16" s="13" customFormat="1" ht="15.75" x14ac:dyDescent="0.25">
      <c r="A98" s="17"/>
      <c r="B98" s="17" t="s">
        <v>511</v>
      </c>
      <c r="C98" s="17" t="s">
        <v>512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64"/>
        <v>0</v>
      </c>
      <c r="J98" s="18">
        <f t="shared" si="56"/>
        <v>0</v>
      </c>
      <c r="K98" s="39" t="str">
        <f t="shared" si="57"/>
        <v>NA</v>
      </c>
      <c r="L98" s="39" t="str">
        <f t="shared" si="58"/>
        <v>NA</v>
      </c>
      <c r="M98" s="39" t="str">
        <f t="shared" si="59"/>
        <v>NA</v>
      </c>
    </row>
    <row r="99" spans="1:16" s="16" customFormat="1" x14ac:dyDescent="0.2">
      <c r="A99" s="17"/>
      <c r="B99" s="17" t="s">
        <v>509</v>
      </c>
      <c r="C99" s="17" t="s">
        <v>510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64"/>
        <v>0</v>
      </c>
      <c r="J99" s="18">
        <f t="shared" si="56"/>
        <v>0</v>
      </c>
      <c r="K99" s="39" t="str">
        <f t="shared" si="57"/>
        <v>NA</v>
      </c>
      <c r="L99" s="39" t="str">
        <f t="shared" si="58"/>
        <v>NA</v>
      </c>
      <c r="M99" s="39" t="str">
        <f t="shared" si="59"/>
        <v>NA</v>
      </c>
    </row>
    <row r="100" spans="1:16" s="13" customFormat="1" ht="15.75" x14ac:dyDescent="0.25">
      <c r="A100" s="17"/>
      <c r="B100" s="17" t="s">
        <v>71</v>
      </c>
      <c r="C100" s="17" t="s">
        <v>72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64"/>
        <v>0</v>
      </c>
      <c r="J100" s="18">
        <f t="shared" si="56"/>
        <v>0</v>
      </c>
      <c r="K100" s="39" t="str">
        <f t="shared" si="57"/>
        <v>NA</v>
      </c>
      <c r="L100" s="39" t="str">
        <f t="shared" si="58"/>
        <v>NA</v>
      </c>
      <c r="M100" s="39" t="str">
        <f t="shared" si="59"/>
        <v>NA</v>
      </c>
    </row>
    <row r="101" spans="1:16" s="16" customFormat="1" x14ac:dyDescent="0.2">
      <c r="A101" s="17"/>
      <c r="B101" s="17" t="s">
        <v>73</v>
      </c>
      <c r="C101" s="17" t="s">
        <v>74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ref="I101:I107" si="65">SUM(G101:H101)</f>
        <v>0</v>
      </c>
      <c r="J101" s="18">
        <f t="shared" si="56"/>
        <v>0</v>
      </c>
      <c r="K101" s="39" t="str">
        <f t="shared" si="57"/>
        <v>NA</v>
      </c>
      <c r="L101" s="39" t="str">
        <f t="shared" si="58"/>
        <v>NA</v>
      </c>
      <c r="M101" s="39" t="str">
        <f t="shared" si="59"/>
        <v>NA</v>
      </c>
    </row>
    <row r="102" spans="1:16" s="13" customFormat="1" ht="15.75" x14ac:dyDescent="0.25">
      <c r="A102" s="48" t="s">
        <v>193</v>
      </c>
      <c r="B102" s="48"/>
      <c r="C102" s="48"/>
      <c r="D102" s="23">
        <v>729323049.63999999</v>
      </c>
      <c r="E102" s="23">
        <v>453723966.15999997</v>
      </c>
      <c r="F102" s="23">
        <v>2622050.08</v>
      </c>
      <c r="G102" s="23">
        <v>2622050.08</v>
      </c>
      <c r="H102" s="23">
        <v>57350.5</v>
      </c>
      <c r="I102" s="23">
        <f t="shared" si="65"/>
        <v>2679400.58</v>
      </c>
      <c r="J102" s="23">
        <f t="shared" si="56"/>
        <v>451044565.57999998</v>
      </c>
      <c r="K102" s="43">
        <f t="shared" si="57"/>
        <v>0.99409464612884224</v>
      </c>
      <c r="L102" s="43">
        <f t="shared" si="58"/>
        <v>-0.99422104566749869</v>
      </c>
      <c r="M102" s="43">
        <f t="shared" si="59"/>
        <v>-0.93065254800998454</v>
      </c>
    </row>
    <row r="103" spans="1:16" s="13" customFormat="1" ht="15.75" x14ac:dyDescent="0.25">
      <c r="A103" s="17" t="s">
        <v>134</v>
      </c>
      <c r="B103" s="17" t="s">
        <v>135</v>
      </c>
      <c r="C103" s="17" t="s">
        <v>136</v>
      </c>
      <c r="D103" s="18">
        <v>83403442</v>
      </c>
      <c r="E103" s="18">
        <v>83403442</v>
      </c>
      <c r="F103" s="18">
        <v>0</v>
      </c>
      <c r="G103" s="18">
        <v>0</v>
      </c>
      <c r="H103" s="18">
        <v>0</v>
      </c>
      <c r="I103" s="18">
        <f t="shared" si="65"/>
        <v>0</v>
      </c>
      <c r="J103" s="18">
        <f t="shared" si="56"/>
        <v>83403442</v>
      </c>
      <c r="K103" s="39">
        <f t="shared" si="57"/>
        <v>1</v>
      </c>
      <c r="L103" s="39">
        <f t="shared" si="58"/>
        <v>-1</v>
      </c>
      <c r="M103" s="39">
        <f t="shared" si="59"/>
        <v>-1</v>
      </c>
    </row>
    <row r="104" spans="1:16" s="16" customFormat="1" x14ac:dyDescent="0.2">
      <c r="A104" s="48" t="s">
        <v>137</v>
      </c>
      <c r="B104" s="48"/>
      <c r="C104" s="48"/>
      <c r="D104" s="23">
        <v>83403442</v>
      </c>
      <c r="E104" s="23">
        <v>83403442</v>
      </c>
      <c r="F104" s="23">
        <v>0</v>
      </c>
      <c r="G104" s="23">
        <v>0</v>
      </c>
      <c r="H104" s="23">
        <v>0</v>
      </c>
      <c r="I104" s="23">
        <f t="shared" si="65"/>
        <v>0</v>
      </c>
      <c r="J104" s="23">
        <f t="shared" si="56"/>
        <v>83403442</v>
      </c>
      <c r="K104" s="43">
        <f t="shared" si="57"/>
        <v>1</v>
      </c>
      <c r="L104" s="43">
        <f t="shared" si="58"/>
        <v>-1</v>
      </c>
      <c r="M104" s="43">
        <f t="shared" si="59"/>
        <v>-1</v>
      </c>
    </row>
    <row r="105" spans="1:16" s="16" customFormat="1" x14ac:dyDescent="0.2">
      <c r="A105" s="17" t="s">
        <v>138</v>
      </c>
      <c r="B105" s="17" t="s">
        <v>71</v>
      </c>
      <c r="C105" s="17" t="s">
        <v>72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65"/>
        <v>0</v>
      </c>
      <c r="J105" s="18">
        <f t="shared" si="56"/>
        <v>0</v>
      </c>
      <c r="K105" s="39" t="str">
        <f t="shared" si="57"/>
        <v>NA</v>
      </c>
      <c r="L105" s="39" t="str">
        <f t="shared" si="58"/>
        <v>NA</v>
      </c>
      <c r="M105" s="39" t="str">
        <f t="shared" si="59"/>
        <v>NA</v>
      </c>
    </row>
    <row r="106" spans="1:16" s="13" customFormat="1" ht="15.75" x14ac:dyDescent="0.25">
      <c r="A106" s="17"/>
      <c r="B106" s="17" t="s">
        <v>139</v>
      </c>
      <c r="C106" s="17" t="s">
        <v>140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f t="shared" si="65"/>
        <v>0</v>
      </c>
      <c r="J106" s="18">
        <f t="shared" si="56"/>
        <v>0</v>
      </c>
      <c r="K106" s="39" t="str">
        <f t="shared" si="57"/>
        <v>NA</v>
      </c>
      <c r="L106" s="39" t="str">
        <f t="shared" si="58"/>
        <v>NA</v>
      </c>
      <c r="M106" s="39" t="str">
        <f t="shared" si="59"/>
        <v>NA</v>
      </c>
    </row>
    <row r="107" spans="1:16" s="13" customFormat="1" ht="15.75" x14ac:dyDescent="0.25">
      <c r="A107" s="17"/>
      <c r="B107" s="17" t="s">
        <v>194</v>
      </c>
      <c r="C107" s="17" t="s">
        <v>195</v>
      </c>
      <c r="D107" s="18">
        <v>5572080</v>
      </c>
      <c r="E107" s="18">
        <v>5572080</v>
      </c>
      <c r="F107" s="18">
        <v>0</v>
      </c>
      <c r="G107" s="18">
        <v>0</v>
      </c>
      <c r="H107" s="18">
        <v>0</v>
      </c>
      <c r="I107" s="18">
        <f t="shared" si="65"/>
        <v>0</v>
      </c>
      <c r="J107" s="18">
        <f t="shared" si="56"/>
        <v>5572080</v>
      </c>
      <c r="K107" s="39">
        <f t="shared" si="57"/>
        <v>1</v>
      </c>
      <c r="L107" s="39">
        <f t="shared" si="58"/>
        <v>-1</v>
      </c>
      <c r="M107" s="39">
        <f t="shared" si="59"/>
        <v>-1</v>
      </c>
    </row>
    <row r="108" spans="1:16" s="16" customFormat="1" x14ac:dyDescent="0.2">
      <c r="A108" s="48" t="s">
        <v>141</v>
      </c>
      <c r="B108" s="48"/>
      <c r="C108" s="48"/>
      <c r="D108" s="23">
        <v>5572080</v>
      </c>
      <c r="E108" s="23">
        <v>5572080</v>
      </c>
      <c r="F108" s="23">
        <v>0</v>
      </c>
      <c r="G108" s="23">
        <v>0</v>
      </c>
      <c r="H108" s="23">
        <v>0</v>
      </c>
      <c r="I108" s="23">
        <f t="shared" ref="I108" si="66">SUM(G108:H108)</f>
        <v>0</v>
      </c>
      <c r="J108" s="23">
        <f t="shared" si="56"/>
        <v>5572080</v>
      </c>
      <c r="K108" s="43">
        <f t="shared" si="57"/>
        <v>1</v>
      </c>
      <c r="L108" s="43">
        <f t="shared" si="58"/>
        <v>-1</v>
      </c>
      <c r="M108" s="43">
        <f t="shared" si="59"/>
        <v>-1</v>
      </c>
    </row>
    <row r="109" spans="1:16" s="17" customFormat="1" x14ac:dyDescent="0.2">
      <c r="D109" s="18"/>
      <c r="E109" s="18"/>
      <c r="F109" s="18"/>
      <c r="G109" s="18"/>
      <c r="H109" s="18"/>
      <c r="I109" s="18"/>
      <c r="J109" s="18"/>
      <c r="K109" s="39"/>
      <c r="L109" s="39"/>
      <c r="M109" s="39"/>
    </row>
    <row r="110" spans="1:16" s="17" customFormat="1" ht="15.75" x14ac:dyDescent="0.25">
      <c r="A110" s="27" t="s">
        <v>178</v>
      </c>
      <c r="B110" s="34"/>
      <c r="C110" s="27"/>
      <c r="D110" s="6">
        <f>+D32+D35+D38+D41+D44+D52+D63+D69+D72+D74+D76+D102+D104+D108</f>
        <v>819344454.06999993</v>
      </c>
      <c r="E110" s="6">
        <f t="shared" ref="E110:J110" si="67">+E32+E35+E38+E41+E44+E52+E63+E69+E72+E74+E76+E102+E104+E108</f>
        <v>544906767.22000003</v>
      </c>
      <c r="F110" s="6">
        <f t="shared" si="67"/>
        <v>2657288.21</v>
      </c>
      <c r="G110" s="6">
        <f t="shared" si="67"/>
        <v>2657288.21</v>
      </c>
      <c r="H110" s="6">
        <f t="shared" si="67"/>
        <v>605873.45000000007</v>
      </c>
      <c r="I110" s="6">
        <f t="shared" si="67"/>
        <v>3263161.66</v>
      </c>
      <c r="J110" s="6">
        <f t="shared" si="67"/>
        <v>541643605.55999994</v>
      </c>
      <c r="K110" s="40">
        <f t="shared" si="18"/>
        <v>0.99401152296814366</v>
      </c>
      <c r="L110" s="40">
        <f t="shared" ref="L110" si="68">IF(E110=0,"NA",(  ( F110 - (E110/$L$6)) / (E110/$L$6)))</f>
        <v>-0.99512340758115936</v>
      </c>
      <c r="M110" s="40">
        <f t="shared" ref="M110" si="69">IF(E110=0,"NA",(  ( G110 - ($M$6*(E110/12))) / ($M$6*(E110/12))))</f>
        <v>-0.94148089097391263</v>
      </c>
      <c r="N110"/>
      <c r="O110"/>
      <c r="P110"/>
    </row>
    <row r="111" spans="1:16" s="17" customFormat="1" x14ac:dyDescent="0.2">
      <c r="A111" s="21"/>
      <c r="B111" s="36"/>
      <c r="C111" s="21"/>
      <c r="D111" s="5"/>
      <c r="E111" s="5"/>
      <c r="F111" s="5"/>
      <c r="G111" s="5"/>
      <c r="H111" s="5"/>
      <c r="I111" s="5"/>
      <c r="J111" s="5"/>
      <c r="K111" s="20"/>
      <c r="L111" s="42"/>
      <c r="M111" s="42"/>
      <c r="N111"/>
      <c r="O111"/>
      <c r="P111"/>
    </row>
    <row r="112" spans="1:16" s="17" customFormat="1" ht="15" x14ac:dyDescent="0.2">
      <c r="A112" s="37"/>
      <c r="B112" s="36"/>
      <c r="C112" s="21"/>
      <c r="D112" s="5"/>
      <c r="E112" s="5"/>
      <c r="F112" s="5"/>
      <c r="G112" s="5"/>
      <c r="H112" s="5"/>
      <c r="I112" s="5"/>
      <c r="J112" s="5"/>
      <c r="K112" s="20"/>
      <c r="L112" s="42"/>
      <c r="M112" s="42"/>
      <c r="N112"/>
      <c r="O112"/>
      <c r="P112"/>
    </row>
    <row r="113" spans="1:16" s="17" customFormat="1" x14ac:dyDescent="0.2">
      <c r="A113" s="21"/>
      <c r="B113" s="36"/>
      <c r="C113" s="21"/>
      <c r="D113" s="5"/>
      <c r="E113" s="5"/>
      <c r="F113" s="5"/>
      <c r="G113" s="5"/>
      <c r="H113" s="5"/>
      <c r="I113" s="5"/>
      <c r="J113" s="5"/>
      <c r="K113" s="20"/>
      <c r="L113" s="42"/>
      <c r="M113" s="42"/>
      <c r="N113"/>
      <c r="O113"/>
      <c r="P113"/>
    </row>
    <row r="114" spans="1:16" s="17" customFormat="1" x14ac:dyDescent="0.2">
      <c r="A114" s="21"/>
      <c r="B114" s="36"/>
      <c r="C114" s="21"/>
      <c r="D114" s="5"/>
      <c r="E114" s="5"/>
      <c r="F114" s="5"/>
      <c r="G114" s="5"/>
      <c r="H114" s="5"/>
      <c r="I114" s="5"/>
      <c r="J114" s="5"/>
      <c r="K114" s="5"/>
      <c r="L114" s="42"/>
      <c r="M114" s="42"/>
      <c r="N114"/>
      <c r="O114"/>
      <c r="P114"/>
    </row>
    <row r="117" spans="1:16" x14ac:dyDescent="0.2">
      <c r="D117" s="36"/>
      <c r="E117" s="21"/>
      <c r="K117" s="5"/>
    </row>
    <row r="118" spans="1:16" x14ac:dyDescent="0.2">
      <c r="D118" s="36"/>
      <c r="E118" s="21"/>
      <c r="K118" s="5"/>
    </row>
    <row r="120" spans="1:16" x14ac:dyDescent="0.2">
      <c r="K120" s="5"/>
    </row>
    <row r="121" spans="1:16" x14ac:dyDescent="0.2">
      <c r="K121" s="5"/>
    </row>
  </sheetData>
  <autoFilter ref="A7:M110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4"/>
  <sheetViews>
    <sheetView workbookViewId="0">
      <pane ySplit="7" topLeftCell="A8" activePane="bottomLeft" state="frozen"/>
      <selection activeCell="F7" sqref="F7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2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5" t="s">
        <v>518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6">
        <v>44773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30" t="s">
        <v>234</v>
      </c>
      <c r="B7" s="31" t="s">
        <v>9</v>
      </c>
      <c r="C7" s="31" t="s">
        <v>10</v>
      </c>
      <c r="D7" s="4" t="s">
        <v>344</v>
      </c>
      <c r="E7" s="4" t="s">
        <v>345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226</v>
      </c>
      <c r="M7" s="38" t="s">
        <v>227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7" customFormat="1" x14ac:dyDescent="0.2">
      <c r="A8" s="17" t="s">
        <v>142</v>
      </c>
      <c r="B8" s="17" t="s">
        <v>202</v>
      </c>
      <c r="C8" s="17" t="s">
        <v>203</v>
      </c>
      <c r="D8" s="18">
        <v>6280875</v>
      </c>
      <c r="E8" s="18">
        <v>6280875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6280875</v>
      </c>
      <c r="K8" s="39">
        <f t="shared" ref="K8" si="2">IF(E8=0,"NA",J8/E8)</f>
        <v>1</v>
      </c>
      <c r="L8" s="39">
        <f t="shared" ref="L8" si="3">IF(E8=0,"NA",(  ( F8 - (E8/$L$6)) / (E8/$L$6)))</f>
        <v>-1</v>
      </c>
      <c r="M8" s="39">
        <f t="shared" ref="M8" si="4">IF(E8=0,"NA",(  ( G8 - ($M$6*(E8/12))) / ($M$6*(E8/12))))</f>
        <v>-1</v>
      </c>
      <c r="R8" s="25"/>
      <c r="S8" s="25"/>
      <c r="T8" s="25"/>
      <c r="U8" s="25"/>
      <c r="V8" s="25"/>
    </row>
    <row r="9" spans="1:38" s="17" customFormat="1" x14ac:dyDescent="0.2">
      <c r="B9" s="17" t="s">
        <v>204</v>
      </c>
      <c r="C9" s="17" t="s">
        <v>205</v>
      </c>
      <c r="D9" s="18">
        <v>3371803</v>
      </c>
      <c r="E9" s="18">
        <v>3371803</v>
      </c>
      <c r="F9" s="18">
        <v>0</v>
      </c>
      <c r="G9" s="18">
        <v>0</v>
      </c>
      <c r="H9" s="18">
        <v>0</v>
      </c>
      <c r="I9" s="18">
        <f t="shared" ref="I9:I21" si="5">SUM(G9:H9)</f>
        <v>0</v>
      </c>
      <c r="J9" s="18">
        <f t="shared" ref="J9:J21" si="6">E9-I9</f>
        <v>3371803</v>
      </c>
      <c r="K9" s="39">
        <f t="shared" ref="K9:K21" si="7">IF(E9=0,"NA",J9/E9)</f>
        <v>1</v>
      </c>
      <c r="L9" s="39">
        <f t="shared" ref="L9:L21" si="8">IF(E9=0,"NA",(  ( F9 - (E9/$L$6)) / (E9/$L$6)))</f>
        <v>-1</v>
      </c>
      <c r="M9" s="39">
        <f t="shared" ref="M9:M21" si="9">IF(E9=0,"NA",(  ( G9 - ($M$6*(E9/12))) / ($M$6*(E9/12))))</f>
        <v>-1</v>
      </c>
      <c r="R9" s="25"/>
      <c r="S9" s="25"/>
      <c r="T9" s="25"/>
      <c r="U9" s="25"/>
      <c r="V9" s="25"/>
    </row>
    <row r="10" spans="1:38" s="17" customFormat="1" x14ac:dyDescent="0.2">
      <c r="B10" s="17" t="s">
        <v>206</v>
      </c>
      <c r="C10" s="17" t="s">
        <v>207</v>
      </c>
      <c r="D10" s="18">
        <v>803709</v>
      </c>
      <c r="E10" s="18">
        <v>803709</v>
      </c>
      <c r="F10" s="18">
        <v>0</v>
      </c>
      <c r="G10" s="18">
        <v>0</v>
      </c>
      <c r="H10" s="18">
        <v>0</v>
      </c>
      <c r="I10" s="18">
        <f t="shared" si="5"/>
        <v>0</v>
      </c>
      <c r="J10" s="18">
        <f t="shared" si="6"/>
        <v>803709</v>
      </c>
      <c r="K10" s="39">
        <f t="shared" si="7"/>
        <v>1</v>
      </c>
      <c r="L10" s="39">
        <f t="shared" si="8"/>
        <v>-1</v>
      </c>
      <c r="M10" s="39">
        <f t="shared" si="9"/>
        <v>-1</v>
      </c>
      <c r="R10" s="25"/>
      <c r="S10" s="25"/>
      <c r="T10" s="25"/>
      <c r="U10" s="25"/>
      <c r="V10" s="25"/>
    </row>
    <row r="11" spans="1:38" s="17" customFormat="1" x14ac:dyDescent="0.2">
      <c r="B11" s="17" t="s">
        <v>208</v>
      </c>
      <c r="C11" s="17" t="s">
        <v>209</v>
      </c>
      <c r="D11" s="18">
        <v>401855</v>
      </c>
      <c r="E11" s="18">
        <v>401855</v>
      </c>
      <c r="F11" s="18">
        <v>0</v>
      </c>
      <c r="G11" s="18">
        <v>0</v>
      </c>
      <c r="H11" s="18">
        <v>0</v>
      </c>
      <c r="I11" s="18">
        <f t="shared" si="5"/>
        <v>0</v>
      </c>
      <c r="J11" s="18">
        <f t="shared" si="6"/>
        <v>401855</v>
      </c>
      <c r="K11" s="39">
        <f t="shared" si="7"/>
        <v>1</v>
      </c>
      <c r="L11" s="39">
        <f t="shared" si="8"/>
        <v>-1</v>
      </c>
      <c r="M11" s="39">
        <f t="shared" si="9"/>
        <v>-1</v>
      </c>
      <c r="R11" s="25"/>
      <c r="S11" s="25"/>
      <c r="T11" s="25"/>
      <c r="U11" s="25"/>
      <c r="V11" s="25"/>
    </row>
    <row r="12" spans="1:38" s="17" customFormat="1" x14ac:dyDescent="0.2">
      <c r="B12" s="17" t="s">
        <v>149</v>
      </c>
      <c r="C12" s="17" t="s">
        <v>150</v>
      </c>
      <c r="D12" s="18">
        <v>836203.88</v>
      </c>
      <c r="E12" s="18">
        <v>836203.88</v>
      </c>
      <c r="F12" s="18">
        <v>2388.5</v>
      </c>
      <c r="G12" s="18">
        <v>2388.5</v>
      </c>
      <c r="H12" s="18">
        <v>0</v>
      </c>
      <c r="I12" s="18">
        <f t="shared" si="5"/>
        <v>2388.5</v>
      </c>
      <c r="J12" s="18">
        <f t="shared" si="6"/>
        <v>833815.38</v>
      </c>
      <c r="K12" s="39">
        <f t="shared" si="7"/>
        <v>0.99714363918043525</v>
      </c>
      <c r="L12" s="39">
        <f t="shared" si="8"/>
        <v>-0.99714363918043525</v>
      </c>
      <c r="M12" s="39">
        <f t="shared" si="9"/>
        <v>-0.96572367016522331</v>
      </c>
      <c r="R12" s="25"/>
      <c r="S12" s="25"/>
      <c r="T12" s="25"/>
      <c r="U12" s="25"/>
      <c r="V12" s="25"/>
    </row>
    <row r="13" spans="1:38" s="17" customFormat="1" x14ac:dyDescent="0.2">
      <c r="B13" s="17" t="s">
        <v>421</v>
      </c>
      <c r="C13" s="17" t="s">
        <v>422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f t="shared" si="5"/>
        <v>0</v>
      </c>
      <c r="J13" s="18">
        <f t="shared" si="6"/>
        <v>0</v>
      </c>
      <c r="K13" s="39" t="str">
        <f t="shared" si="7"/>
        <v>NA</v>
      </c>
      <c r="L13" s="39" t="str">
        <f t="shared" si="8"/>
        <v>NA</v>
      </c>
      <c r="M13" s="39" t="str">
        <f t="shared" si="9"/>
        <v>NA</v>
      </c>
      <c r="R13" s="25"/>
      <c r="S13" s="25"/>
      <c r="T13" s="25"/>
      <c r="U13" s="25"/>
      <c r="V13" s="25"/>
    </row>
    <row r="14" spans="1:38" s="17" customFormat="1" x14ac:dyDescent="0.2">
      <c r="A14" s="48" t="s">
        <v>153</v>
      </c>
      <c r="B14" s="48"/>
      <c r="C14" s="48"/>
      <c r="D14" s="23">
        <v>11694445.880000001</v>
      </c>
      <c r="E14" s="23">
        <v>11694445.880000001</v>
      </c>
      <c r="F14" s="23">
        <v>2388.5</v>
      </c>
      <c r="G14" s="23">
        <v>2388.5</v>
      </c>
      <c r="H14" s="23">
        <v>0</v>
      </c>
      <c r="I14" s="23">
        <f t="shared" si="5"/>
        <v>2388.5</v>
      </c>
      <c r="J14" s="23">
        <f t="shared" si="6"/>
        <v>11692057.380000001</v>
      </c>
      <c r="K14" s="43">
        <f t="shared" si="7"/>
        <v>0.99979575774478679</v>
      </c>
      <c r="L14" s="43">
        <f t="shared" si="8"/>
        <v>-0.99979575774478679</v>
      </c>
      <c r="M14" s="43">
        <f t="shared" si="9"/>
        <v>-0.99754909293744154</v>
      </c>
      <c r="R14" s="25"/>
      <c r="S14" s="25"/>
      <c r="T14" s="25"/>
      <c r="U14" s="25"/>
      <c r="V14" s="25"/>
    </row>
    <row r="15" spans="1:38" s="17" customFormat="1" x14ac:dyDescent="0.2">
      <c r="A15" s="17" t="s">
        <v>154</v>
      </c>
      <c r="B15" s="17" t="s">
        <v>155</v>
      </c>
      <c r="C15" s="17" t="s">
        <v>156</v>
      </c>
      <c r="D15" s="18">
        <v>0</v>
      </c>
      <c r="E15" s="18">
        <v>0</v>
      </c>
      <c r="F15" s="18">
        <v>6486.26</v>
      </c>
      <c r="G15" s="18">
        <v>6486.26</v>
      </c>
      <c r="H15" s="18">
        <v>0</v>
      </c>
      <c r="I15" s="18">
        <f t="shared" si="5"/>
        <v>6486.26</v>
      </c>
      <c r="J15" s="18">
        <f t="shared" si="6"/>
        <v>-6486.26</v>
      </c>
      <c r="K15" s="39" t="str">
        <f t="shared" si="7"/>
        <v>NA</v>
      </c>
      <c r="L15" s="39" t="str">
        <f t="shared" si="8"/>
        <v>NA</v>
      </c>
      <c r="M15" s="39" t="str">
        <f t="shared" si="9"/>
        <v>NA</v>
      </c>
      <c r="R15" s="25"/>
      <c r="S15" s="25"/>
      <c r="T15" s="25"/>
      <c r="U15" s="25"/>
      <c r="V15" s="25"/>
    </row>
    <row r="16" spans="1:38" s="17" customFormat="1" x14ac:dyDescent="0.2">
      <c r="A16" s="48" t="s">
        <v>157</v>
      </c>
      <c r="B16" s="48"/>
      <c r="C16" s="48"/>
      <c r="D16" s="23">
        <v>0</v>
      </c>
      <c r="E16" s="23">
        <v>0</v>
      </c>
      <c r="F16" s="23">
        <v>6486.26</v>
      </c>
      <c r="G16" s="23">
        <v>6486.26</v>
      </c>
      <c r="H16" s="23">
        <v>0</v>
      </c>
      <c r="I16" s="23">
        <f t="shared" si="5"/>
        <v>6486.26</v>
      </c>
      <c r="J16" s="23">
        <f t="shared" si="6"/>
        <v>-6486.26</v>
      </c>
      <c r="K16" s="43" t="str">
        <f t="shared" si="7"/>
        <v>NA</v>
      </c>
      <c r="L16" s="43" t="str">
        <f t="shared" si="8"/>
        <v>NA</v>
      </c>
      <c r="M16" s="43" t="str">
        <f t="shared" si="9"/>
        <v>NA</v>
      </c>
      <c r="R16" s="25"/>
      <c r="S16" s="25"/>
      <c r="T16" s="25"/>
      <c r="U16" s="25"/>
      <c r="V16" s="25"/>
    </row>
    <row r="17" spans="1:38" s="17" customFormat="1" x14ac:dyDescent="0.2">
      <c r="A17" s="17" t="s">
        <v>158</v>
      </c>
      <c r="B17" s="17" t="s">
        <v>176</v>
      </c>
      <c r="C17" s="17" t="s">
        <v>177</v>
      </c>
      <c r="D17" s="18">
        <v>0</v>
      </c>
      <c r="E17" s="18">
        <v>3094.48</v>
      </c>
      <c r="F17" s="18">
        <v>0</v>
      </c>
      <c r="G17" s="18">
        <v>0</v>
      </c>
      <c r="H17" s="18">
        <v>0</v>
      </c>
      <c r="I17" s="18">
        <f t="shared" si="5"/>
        <v>0</v>
      </c>
      <c r="J17" s="18">
        <f t="shared" si="6"/>
        <v>3094.48</v>
      </c>
      <c r="K17" s="39">
        <f t="shared" si="7"/>
        <v>1</v>
      </c>
      <c r="L17" s="39">
        <f t="shared" si="8"/>
        <v>-1</v>
      </c>
      <c r="M17" s="39">
        <f t="shared" si="9"/>
        <v>-1</v>
      </c>
      <c r="R17" s="25"/>
      <c r="S17" s="25"/>
      <c r="T17" s="25"/>
      <c r="U17" s="25"/>
      <c r="V17" s="25"/>
    </row>
    <row r="18" spans="1:38" s="17" customFormat="1" x14ac:dyDescent="0.2">
      <c r="B18" s="17" t="s">
        <v>210</v>
      </c>
      <c r="C18" s="17" t="s">
        <v>211</v>
      </c>
      <c r="D18" s="18">
        <v>1214494</v>
      </c>
      <c r="E18" s="18">
        <v>1214494</v>
      </c>
      <c r="F18" s="18">
        <v>0</v>
      </c>
      <c r="G18" s="18">
        <v>0</v>
      </c>
      <c r="H18" s="18">
        <v>0</v>
      </c>
      <c r="I18" s="18">
        <f t="shared" si="5"/>
        <v>0</v>
      </c>
      <c r="J18" s="18">
        <f t="shared" si="6"/>
        <v>1214494</v>
      </c>
      <c r="K18" s="39">
        <f t="shared" si="7"/>
        <v>1</v>
      </c>
      <c r="L18" s="39">
        <f t="shared" si="8"/>
        <v>-1</v>
      </c>
      <c r="M18" s="39">
        <f t="shared" si="9"/>
        <v>-1</v>
      </c>
      <c r="R18" s="25"/>
      <c r="S18" s="25"/>
      <c r="T18" s="25"/>
      <c r="U18" s="25"/>
      <c r="V18" s="25"/>
    </row>
    <row r="19" spans="1:38" s="17" customFormat="1" x14ac:dyDescent="0.2">
      <c r="A19" s="48" t="s">
        <v>165</v>
      </c>
      <c r="B19" s="48"/>
      <c r="C19" s="48"/>
      <c r="D19" s="23">
        <v>1214494</v>
      </c>
      <c r="E19" s="23">
        <v>1217588.48</v>
      </c>
      <c r="F19" s="23">
        <v>0</v>
      </c>
      <c r="G19" s="23">
        <v>0</v>
      </c>
      <c r="H19" s="23">
        <v>0</v>
      </c>
      <c r="I19" s="23">
        <f t="shared" si="5"/>
        <v>0</v>
      </c>
      <c r="J19" s="23">
        <f t="shared" si="6"/>
        <v>1217588.48</v>
      </c>
      <c r="K19" s="43">
        <f t="shared" si="7"/>
        <v>1</v>
      </c>
      <c r="L19" s="43">
        <f t="shared" si="8"/>
        <v>-1</v>
      </c>
      <c r="M19" s="43">
        <f t="shared" si="9"/>
        <v>-1</v>
      </c>
      <c r="R19" s="25"/>
      <c r="S19" s="25"/>
      <c r="T19" s="25"/>
      <c r="U19" s="25"/>
      <c r="V19" s="25"/>
    </row>
    <row r="20" spans="1:38" s="17" customFormat="1" x14ac:dyDescent="0.2">
      <c r="A20" s="17" t="s">
        <v>166</v>
      </c>
      <c r="B20" s="17" t="s">
        <v>212</v>
      </c>
      <c r="C20" s="17" t="s">
        <v>213</v>
      </c>
      <c r="D20" s="18">
        <v>26631649.120000001</v>
      </c>
      <c r="E20" s="18">
        <v>26631649.120000001</v>
      </c>
      <c r="F20" s="18">
        <v>76315.459999999977</v>
      </c>
      <c r="G20" s="18">
        <v>76315.459999999977</v>
      </c>
      <c r="H20" s="18">
        <v>0</v>
      </c>
      <c r="I20" s="18">
        <f t="shared" si="5"/>
        <v>76315.459999999977</v>
      </c>
      <c r="J20" s="18">
        <f t="shared" si="6"/>
        <v>26555333.66</v>
      </c>
      <c r="K20" s="39">
        <f t="shared" si="7"/>
        <v>0.99713440727398706</v>
      </c>
      <c r="L20" s="39">
        <f t="shared" si="8"/>
        <v>-0.99713440727398706</v>
      </c>
      <c r="M20" s="39">
        <f t="shared" si="9"/>
        <v>-0.96561288728784511</v>
      </c>
      <c r="R20" s="25"/>
      <c r="S20" s="25"/>
      <c r="T20" s="25"/>
      <c r="U20" s="25"/>
      <c r="V20" s="25"/>
    </row>
    <row r="21" spans="1:38" s="17" customFormat="1" x14ac:dyDescent="0.2">
      <c r="B21" s="17" t="s">
        <v>214</v>
      </c>
      <c r="C21" s="17" t="s">
        <v>215</v>
      </c>
      <c r="D21" s="18">
        <v>19423204</v>
      </c>
      <c r="E21" s="18">
        <v>19423204</v>
      </c>
      <c r="F21" s="18">
        <v>33726.05000000001</v>
      </c>
      <c r="G21" s="18">
        <v>33726.05000000001</v>
      </c>
      <c r="H21" s="18">
        <v>0</v>
      </c>
      <c r="I21" s="18">
        <f t="shared" si="5"/>
        <v>33726.05000000001</v>
      </c>
      <c r="J21" s="18">
        <f t="shared" si="6"/>
        <v>19389477.949999999</v>
      </c>
      <c r="K21" s="39">
        <f t="shared" si="7"/>
        <v>0.99826362066732133</v>
      </c>
      <c r="L21" s="39">
        <f t="shared" si="8"/>
        <v>-0.99826362066732133</v>
      </c>
      <c r="M21" s="39">
        <f t="shared" si="9"/>
        <v>-0.97916344800785693</v>
      </c>
      <c r="R21" s="25"/>
      <c r="S21" s="25"/>
      <c r="T21" s="25"/>
      <c r="U21" s="25"/>
      <c r="V21" s="25"/>
    </row>
    <row r="22" spans="1:38" s="17" customFormat="1" x14ac:dyDescent="0.2">
      <c r="B22" s="17" t="s">
        <v>330</v>
      </c>
      <c r="C22" s="17" t="s">
        <v>331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ref="I22:I26" si="10">SUM(G22:H22)</f>
        <v>0</v>
      </c>
      <c r="J22" s="18">
        <f t="shared" ref="J22:J26" si="11">E22-I22</f>
        <v>0</v>
      </c>
      <c r="K22" s="39" t="str">
        <f t="shared" ref="K22:K26" si="12">IF(E22=0,"NA",J22/E22)</f>
        <v>NA</v>
      </c>
      <c r="L22" s="39" t="str">
        <f t="shared" ref="L22:L26" si="13">IF(E22=0,"NA",(  ( F22 - (E22/$L$6)) / (E22/$L$6)))</f>
        <v>NA</v>
      </c>
      <c r="M22" s="39" t="str">
        <f t="shared" ref="M22:M26" si="14">IF(E22=0,"NA",(  ( G22 - ($M$6*(E22/12))) / ($M$6*(E22/12))))</f>
        <v>NA</v>
      </c>
      <c r="R22" s="25"/>
      <c r="S22" s="25"/>
      <c r="T22" s="25"/>
      <c r="U22" s="25"/>
      <c r="V22" s="25"/>
    </row>
    <row r="23" spans="1:38" s="17" customFormat="1" x14ac:dyDescent="0.2">
      <c r="B23" s="17" t="s">
        <v>216</v>
      </c>
      <c r="C23" s="17" t="s">
        <v>217</v>
      </c>
      <c r="D23" s="18">
        <v>366134</v>
      </c>
      <c r="E23" s="18">
        <v>366134</v>
      </c>
      <c r="F23" s="18">
        <v>0</v>
      </c>
      <c r="G23" s="18">
        <v>0</v>
      </c>
      <c r="H23" s="18">
        <v>0</v>
      </c>
      <c r="I23" s="18">
        <f t="shared" si="10"/>
        <v>0</v>
      </c>
      <c r="J23" s="18">
        <f t="shared" si="11"/>
        <v>366134</v>
      </c>
      <c r="K23" s="39">
        <f t="shared" si="12"/>
        <v>1</v>
      </c>
      <c r="L23" s="39">
        <f t="shared" si="13"/>
        <v>-1</v>
      </c>
      <c r="M23" s="39">
        <f t="shared" si="14"/>
        <v>-1</v>
      </c>
      <c r="R23" s="25"/>
      <c r="S23" s="25"/>
      <c r="T23" s="25"/>
      <c r="U23" s="25"/>
      <c r="V23" s="25"/>
    </row>
    <row r="24" spans="1:38" s="17" customFormat="1" x14ac:dyDescent="0.2">
      <c r="B24" s="17" t="s">
        <v>167</v>
      </c>
      <c r="C24" s="17" t="s">
        <v>168</v>
      </c>
      <c r="D24" s="18">
        <v>50000</v>
      </c>
      <c r="E24" s="18">
        <v>50000</v>
      </c>
      <c r="F24" s="18">
        <v>0</v>
      </c>
      <c r="G24" s="18">
        <v>0</v>
      </c>
      <c r="H24" s="18">
        <v>0</v>
      </c>
      <c r="I24" s="18">
        <f t="shared" si="10"/>
        <v>0</v>
      </c>
      <c r="J24" s="18">
        <f t="shared" si="11"/>
        <v>50000</v>
      </c>
      <c r="K24" s="39">
        <f t="shared" si="12"/>
        <v>1</v>
      </c>
      <c r="L24" s="39">
        <f t="shared" si="13"/>
        <v>-1</v>
      </c>
      <c r="M24" s="39">
        <f t="shared" si="14"/>
        <v>-1</v>
      </c>
      <c r="R24" s="25"/>
      <c r="S24" s="25"/>
      <c r="T24" s="25"/>
      <c r="U24" s="25"/>
      <c r="V24" s="25"/>
    </row>
    <row r="25" spans="1:38" s="17" customFormat="1" x14ac:dyDescent="0.2">
      <c r="B25" s="17" t="s">
        <v>332</v>
      </c>
      <c r="C25" s="17" t="s">
        <v>333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f t="shared" si="10"/>
        <v>0</v>
      </c>
      <c r="J25" s="18">
        <f t="shared" si="11"/>
        <v>0</v>
      </c>
      <c r="K25" s="39" t="str">
        <f t="shared" si="12"/>
        <v>NA</v>
      </c>
      <c r="L25" s="39" t="str">
        <f t="shared" si="13"/>
        <v>NA</v>
      </c>
      <c r="M25" s="39" t="str">
        <f t="shared" si="14"/>
        <v>NA</v>
      </c>
      <c r="R25" s="25"/>
      <c r="S25" s="25"/>
      <c r="T25" s="25"/>
      <c r="U25" s="25"/>
      <c r="V25" s="25"/>
    </row>
    <row r="26" spans="1:38" s="17" customFormat="1" x14ac:dyDescent="0.2">
      <c r="B26" s="17" t="s">
        <v>218</v>
      </c>
      <c r="C26" s="17" t="s">
        <v>219</v>
      </c>
      <c r="D26" s="18">
        <v>6920828</v>
      </c>
      <c r="E26" s="18">
        <v>6920828</v>
      </c>
      <c r="F26" s="18">
        <v>0</v>
      </c>
      <c r="G26" s="18">
        <v>0</v>
      </c>
      <c r="H26" s="18">
        <v>0</v>
      </c>
      <c r="I26" s="18">
        <f t="shared" si="10"/>
        <v>0</v>
      </c>
      <c r="J26" s="18">
        <f t="shared" si="11"/>
        <v>6920828</v>
      </c>
      <c r="K26" s="39">
        <f t="shared" si="12"/>
        <v>1</v>
      </c>
      <c r="L26" s="39">
        <f t="shared" si="13"/>
        <v>-1</v>
      </c>
      <c r="M26" s="39">
        <f t="shared" si="14"/>
        <v>-1</v>
      </c>
      <c r="R26" s="25"/>
      <c r="S26" s="25"/>
      <c r="T26" s="25"/>
      <c r="U26" s="25"/>
      <c r="V26" s="25"/>
    </row>
    <row r="27" spans="1:38" s="17" customFormat="1" x14ac:dyDescent="0.2">
      <c r="A27" s="48" t="s">
        <v>171</v>
      </c>
      <c r="B27" s="48"/>
      <c r="C27" s="48"/>
      <c r="D27" s="23">
        <v>53391815.120000005</v>
      </c>
      <c r="E27" s="23">
        <v>53391815.120000005</v>
      </c>
      <c r="F27" s="23">
        <v>110041.50999999998</v>
      </c>
      <c r="G27" s="23">
        <v>110041.50999999998</v>
      </c>
      <c r="H27" s="23">
        <v>0</v>
      </c>
      <c r="I27" s="23">
        <f t="shared" ref="I27:I30" si="15">SUM(G27:H27)</f>
        <v>110041.50999999998</v>
      </c>
      <c r="J27" s="23">
        <f t="shared" ref="J27:J30" si="16">E27-I27</f>
        <v>53281773.610000007</v>
      </c>
      <c r="K27" s="43">
        <f t="shared" ref="K27:K30" si="17">IF(E27=0,"NA",J27/E27)</f>
        <v>0.99793898166315054</v>
      </c>
      <c r="L27" s="43">
        <f t="shared" ref="L27:L30" si="18">IF(E27=0,"NA",(  ( F27 - (E27/$L$6)) / (E27/$L$6)))</f>
        <v>-0.99793898166315054</v>
      </c>
      <c r="M27" s="43">
        <f t="shared" ref="M27:M30" si="19">IF(E27=0,"NA",(  ( G27 - ($M$6*(E27/12))) / ($M$6*(E27/12))))</f>
        <v>-0.97526777995780567</v>
      </c>
      <c r="R27" s="25"/>
      <c r="S27" s="25"/>
      <c r="T27" s="25"/>
      <c r="U27" s="25"/>
      <c r="V27" s="25"/>
    </row>
    <row r="28" spans="1:38" s="17" customFormat="1" x14ac:dyDescent="0.2">
      <c r="A28" s="17" t="s">
        <v>172</v>
      </c>
      <c r="B28" s="17" t="s">
        <v>173</v>
      </c>
      <c r="C28" s="17" t="s">
        <v>174</v>
      </c>
      <c r="D28" s="18">
        <v>2800000</v>
      </c>
      <c r="E28" s="18">
        <v>2800000</v>
      </c>
      <c r="F28" s="18">
        <v>0</v>
      </c>
      <c r="G28" s="18">
        <v>0</v>
      </c>
      <c r="H28" s="18">
        <v>0</v>
      </c>
      <c r="I28" s="18">
        <f t="shared" si="15"/>
        <v>0</v>
      </c>
      <c r="J28" s="18">
        <f t="shared" si="16"/>
        <v>2800000</v>
      </c>
      <c r="K28" s="39">
        <f t="shared" si="17"/>
        <v>1</v>
      </c>
      <c r="L28" s="39">
        <f t="shared" si="18"/>
        <v>-1</v>
      </c>
      <c r="M28" s="39">
        <f t="shared" si="19"/>
        <v>-1</v>
      </c>
      <c r="R28" s="25"/>
      <c r="S28" s="25"/>
      <c r="T28" s="25"/>
      <c r="U28" s="25"/>
      <c r="V28" s="25"/>
    </row>
    <row r="29" spans="1:38" s="17" customFormat="1" x14ac:dyDescent="0.2">
      <c r="B29" s="17" t="s">
        <v>423</v>
      </c>
      <c r="C29" s="17" t="s">
        <v>424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f t="shared" si="15"/>
        <v>0</v>
      </c>
      <c r="J29" s="18">
        <f t="shared" si="16"/>
        <v>0</v>
      </c>
      <c r="K29" s="39" t="str">
        <f t="shared" si="17"/>
        <v>NA</v>
      </c>
      <c r="L29" s="39" t="str">
        <f t="shared" si="18"/>
        <v>NA</v>
      </c>
      <c r="M29" s="39" t="str">
        <f t="shared" si="19"/>
        <v>NA</v>
      </c>
      <c r="R29" s="25"/>
      <c r="S29" s="25"/>
      <c r="T29" s="25"/>
      <c r="U29" s="25"/>
      <c r="V29" s="25"/>
    </row>
    <row r="30" spans="1:38" s="17" customFormat="1" x14ac:dyDescent="0.2">
      <c r="A30" s="48" t="s">
        <v>175</v>
      </c>
      <c r="B30" s="48"/>
      <c r="C30" s="48"/>
      <c r="D30" s="23">
        <v>2800000</v>
      </c>
      <c r="E30" s="23">
        <v>2800000</v>
      </c>
      <c r="F30" s="23">
        <v>0</v>
      </c>
      <c r="G30" s="23">
        <v>0</v>
      </c>
      <c r="H30" s="23">
        <v>0</v>
      </c>
      <c r="I30" s="23">
        <f t="shared" si="15"/>
        <v>0</v>
      </c>
      <c r="J30" s="23">
        <f t="shared" si="16"/>
        <v>2800000</v>
      </c>
      <c r="K30" s="43">
        <f t="shared" si="17"/>
        <v>1</v>
      </c>
      <c r="L30" s="43">
        <f t="shared" si="18"/>
        <v>-1</v>
      </c>
      <c r="M30" s="43">
        <f t="shared" si="19"/>
        <v>-1</v>
      </c>
      <c r="R30" s="25"/>
      <c r="S30" s="25"/>
      <c r="T30" s="25"/>
      <c r="U30" s="25"/>
      <c r="V30" s="25"/>
    </row>
    <row r="31" spans="1:38" s="17" customFormat="1" x14ac:dyDescent="0.2">
      <c r="A31" s="25"/>
      <c r="B31" s="33"/>
      <c r="C31" s="25"/>
      <c r="D31" s="18"/>
      <c r="E31" s="18"/>
      <c r="F31" s="18"/>
      <c r="G31" s="18"/>
      <c r="H31" s="18"/>
      <c r="I31" s="18"/>
      <c r="J31" s="18"/>
      <c r="K31" s="39"/>
      <c r="L31" s="39"/>
      <c r="M31" s="39"/>
    </row>
    <row r="32" spans="1:38" s="7" customFormat="1" ht="15.75" x14ac:dyDescent="0.25">
      <c r="A32" s="27" t="s">
        <v>179</v>
      </c>
      <c r="B32" s="34"/>
      <c r="C32" s="27"/>
      <c r="D32" s="6">
        <f>+D14+D16+D19+D27+D30</f>
        <v>69100755</v>
      </c>
      <c r="E32" s="6">
        <f t="shared" ref="E32:J32" si="20">+E14+E16+E19+E27+E30</f>
        <v>69103849.480000004</v>
      </c>
      <c r="F32" s="6">
        <f t="shared" si="20"/>
        <v>118916.26999999997</v>
      </c>
      <c r="G32" s="6">
        <f t="shared" si="20"/>
        <v>118916.26999999997</v>
      </c>
      <c r="H32" s="6">
        <f t="shared" si="20"/>
        <v>0</v>
      </c>
      <c r="I32" s="6">
        <f t="shared" si="20"/>
        <v>118916.26999999997</v>
      </c>
      <c r="J32" s="6">
        <f t="shared" si="20"/>
        <v>68984933.210000008</v>
      </c>
      <c r="K32" s="40">
        <f t="shared" ref="K32:K73" si="21">IF(E32=0,"NA",J32/E32)</f>
        <v>0.99827916576435571</v>
      </c>
      <c r="L32" s="40">
        <f>IF(E32=0,"NA",(  ( F32 - (E32/$L$6)) / (E32/$L$6)))</f>
        <v>-0.99827916576435571</v>
      </c>
      <c r="M32" s="40">
        <f>IF(E32=0,"NA",(  ( G32 - ($M$6*(E32/12))) / ($M$6*(E32/12))))</f>
        <v>-0.97934998917226757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2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104</v>
      </c>
      <c r="B34" s="17" t="s">
        <v>41</v>
      </c>
      <c r="C34" s="17" t="s">
        <v>42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71" si="22">SUM(G34:H34)</f>
        <v>0</v>
      </c>
      <c r="J34" s="18">
        <f t="shared" ref="J34:J71" si="23">E34-I34</f>
        <v>0</v>
      </c>
      <c r="K34" s="39" t="str">
        <f t="shared" si="21"/>
        <v>NA</v>
      </c>
      <c r="L34" s="39" t="str">
        <f t="shared" ref="L34:L71" si="24">IF(E34=0,"NA",(  ( F34 - (E34/$L$6)) / (E34/$L$6)))</f>
        <v>NA</v>
      </c>
      <c r="M34" s="39" t="str">
        <f t="shared" ref="M34:M71" si="25">IF(E34=0,"NA",(  ( G34 - ($M$6*(E34/12))) / ($M$6*(E34/12))))</f>
        <v>NA</v>
      </c>
    </row>
    <row r="35" spans="1:23" s="17" customFormat="1" x14ac:dyDescent="0.2">
      <c r="B35" s="17" t="s">
        <v>59</v>
      </c>
      <c r="C35" s="17" t="s">
        <v>60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22"/>
        <v>0</v>
      </c>
      <c r="J35" s="18">
        <f t="shared" si="23"/>
        <v>0</v>
      </c>
      <c r="K35" s="39" t="str">
        <f t="shared" si="21"/>
        <v>NA</v>
      </c>
      <c r="L35" s="39" t="str">
        <f t="shared" si="24"/>
        <v>NA</v>
      </c>
      <c r="M35" s="39" t="str">
        <f t="shared" si="25"/>
        <v>NA</v>
      </c>
    </row>
    <row r="36" spans="1:23" s="17" customFormat="1" x14ac:dyDescent="0.2">
      <c r="B36" s="17" t="s">
        <v>184</v>
      </c>
      <c r="C36" s="17" t="s">
        <v>185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2"/>
        <v>0</v>
      </c>
      <c r="J36" s="18">
        <f t="shared" si="23"/>
        <v>0</v>
      </c>
      <c r="K36" s="39" t="str">
        <f t="shared" si="21"/>
        <v>NA</v>
      </c>
      <c r="L36" s="39" t="str">
        <f t="shared" si="24"/>
        <v>NA</v>
      </c>
      <c r="M36" s="39" t="str">
        <f t="shared" si="25"/>
        <v>NA</v>
      </c>
    </row>
    <row r="37" spans="1:23" s="17" customFormat="1" x14ac:dyDescent="0.2">
      <c r="A37" s="48" t="s">
        <v>107</v>
      </c>
      <c r="B37" s="48"/>
      <c r="C37" s="48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f t="shared" si="22"/>
        <v>0</v>
      </c>
      <c r="J37" s="23">
        <f t="shared" si="23"/>
        <v>0</v>
      </c>
      <c r="K37" s="43" t="str">
        <f t="shared" si="21"/>
        <v>NA</v>
      </c>
      <c r="L37" s="43" t="str">
        <f t="shared" si="24"/>
        <v>NA</v>
      </c>
      <c r="M37" s="43" t="str">
        <f t="shared" si="25"/>
        <v>NA</v>
      </c>
    </row>
    <row r="38" spans="1:23" s="17" customFormat="1" x14ac:dyDescent="0.2">
      <c r="A38" s="17" t="s">
        <v>110</v>
      </c>
      <c r="B38" s="17" t="s">
        <v>29</v>
      </c>
      <c r="C38" s="17" t="s">
        <v>30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22"/>
        <v>0</v>
      </c>
      <c r="J38" s="18">
        <f t="shared" si="23"/>
        <v>0</v>
      </c>
      <c r="K38" s="39" t="str">
        <f t="shared" si="21"/>
        <v>NA</v>
      </c>
      <c r="L38" s="39" t="str">
        <f t="shared" si="24"/>
        <v>NA</v>
      </c>
      <c r="M38" s="39" t="str">
        <f t="shared" si="25"/>
        <v>NA</v>
      </c>
    </row>
    <row r="39" spans="1:23" s="17" customFormat="1" x14ac:dyDescent="0.2">
      <c r="B39" s="17" t="s">
        <v>33</v>
      </c>
      <c r="C39" s="17" t="s">
        <v>34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2"/>
        <v>0</v>
      </c>
      <c r="J39" s="18">
        <f t="shared" si="23"/>
        <v>0</v>
      </c>
      <c r="K39" s="39" t="str">
        <f t="shared" si="21"/>
        <v>NA</v>
      </c>
      <c r="L39" s="39" t="str">
        <f t="shared" si="24"/>
        <v>NA</v>
      </c>
      <c r="M39" s="39" t="str">
        <f t="shared" si="25"/>
        <v>NA</v>
      </c>
    </row>
    <row r="40" spans="1:23" s="17" customFormat="1" x14ac:dyDescent="0.2">
      <c r="B40" s="17" t="s">
        <v>39</v>
      </c>
      <c r="C40" s="17" t="s">
        <v>40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2"/>
        <v>0</v>
      </c>
      <c r="J40" s="18">
        <f t="shared" si="23"/>
        <v>0</v>
      </c>
      <c r="K40" s="39" t="str">
        <f t="shared" si="21"/>
        <v>NA</v>
      </c>
      <c r="L40" s="39" t="str">
        <f t="shared" si="24"/>
        <v>NA</v>
      </c>
      <c r="M40" s="39" t="str">
        <f t="shared" si="25"/>
        <v>NA</v>
      </c>
    </row>
    <row r="41" spans="1:23" s="17" customFormat="1" x14ac:dyDescent="0.2">
      <c r="A41" s="48" t="s">
        <v>113</v>
      </c>
      <c r="B41" s="48"/>
      <c r="C41" s="48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f t="shared" si="22"/>
        <v>0</v>
      </c>
      <c r="J41" s="23">
        <f t="shared" si="23"/>
        <v>0</v>
      </c>
      <c r="K41" s="43" t="str">
        <f t="shared" si="21"/>
        <v>NA</v>
      </c>
      <c r="L41" s="43" t="str">
        <f t="shared" si="24"/>
        <v>NA</v>
      </c>
      <c r="M41" s="43" t="str">
        <f t="shared" si="25"/>
        <v>NA</v>
      </c>
    </row>
    <row r="42" spans="1:23" s="17" customFormat="1" x14ac:dyDescent="0.2">
      <c r="A42" s="17" t="s">
        <v>132</v>
      </c>
      <c r="B42" s="17" t="s">
        <v>77</v>
      </c>
      <c r="C42" s="17" t="s">
        <v>78</v>
      </c>
      <c r="D42" s="18">
        <v>193624</v>
      </c>
      <c r="E42" s="18">
        <v>193624</v>
      </c>
      <c r="F42" s="18">
        <v>11484.65</v>
      </c>
      <c r="G42" s="18">
        <v>11484.65</v>
      </c>
      <c r="H42" s="18">
        <v>0</v>
      </c>
      <c r="I42" s="18">
        <f t="shared" si="22"/>
        <v>11484.65</v>
      </c>
      <c r="J42" s="18">
        <f t="shared" si="23"/>
        <v>182139.35</v>
      </c>
      <c r="K42" s="39">
        <f t="shared" si="21"/>
        <v>0.94068581374209814</v>
      </c>
      <c r="L42" s="39">
        <f t="shared" si="24"/>
        <v>-0.94068581374209814</v>
      </c>
      <c r="M42" s="39">
        <f t="shared" si="25"/>
        <v>-0.2882297649051771</v>
      </c>
    </row>
    <row r="43" spans="1:23" s="17" customFormat="1" x14ac:dyDescent="0.2">
      <c r="B43" s="17" t="s">
        <v>111</v>
      </c>
      <c r="C43" s="17" t="s">
        <v>112</v>
      </c>
      <c r="D43" s="18">
        <v>66790</v>
      </c>
      <c r="E43" s="18">
        <v>66790</v>
      </c>
      <c r="F43" s="18">
        <v>0</v>
      </c>
      <c r="G43" s="18">
        <v>0</v>
      </c>
      <c r="H43" s="18">
        <v>0</v>
      </c>
      <c r="I43" s="18">
        <f t="shared" si="22"/>
        <v>0</v>
      </c>
      <c r="J43" s="18">
        <f t="shared" si="23"/>
        <v>66790</v>
      </c>
      <c r="K43" s="39">
        <f t="shared" si="21"/>
        <v>1</v>
      </c>
      <c r="L43" s="39">
        <f t="shared" si="24"/>
        <v>-1</v>
      </c>
      <c r="M43" s="39">
        <f t="shared" si="25"/>
        <v>-1</v>
      </c>
    </row>
    <row r="44" spans="1:23" s="17" customFormat="1" x14ac:dyDescent="0.2">
      <c r="B44" s="17" t="s">
        <v>220</v>
      </c>
      <c r="C44" s="17" t="s">
        <v>221</v>
      </c>
      <c r="D44" s="18">
        <v>18572411.369999997</v>
      </c>
      <c r="E44" s="18">
        <v>18545228.809999999</v>
      </c>
      <c r="F44" s="18">
        <v>144202.60999999999</v>
      </c>
      <c r="G44" s="18">
        <v>144202.60999999999</v>
      </c>
      <c r="H44" s="18">
        <v>0</v>
      </c>
      <c r="I44" s="18">
        <f t="shared" si="22"/>
        <v>144202.60999999999</v>
      </c>
      <c r="J44" s="18">
        <f t="shared" si="23"/>
        <v>18401026.199999999</v>
      </c>
      <c r="K44" s="39">
        <f t="shared" si="21"/>
        <v>0.99222427442241956</v>
      </c>
      <c r="L44" s="39">
        <f t="shared" si="24"/>
        <v>-0.99222427442241956</v>
      </c>
      <c r="M44" s="39">
        <f t="shared" si="25"/>
        <v>-0.90669129306903384</v>
      </c>
    </row>
    <row r="45" spans="1:23" s="17" customFormat="1" x14ac:dyDescent="0.2">
      <c r="B45" s="17" t="s">
        <v>27</v>
      </c>
      <c r="C45" s="17" t="s">
        <v>28</v>
      </c>
      <c r="D45" s="18">
        <v>1927668.83</v>
      </c>
      <c r="E45" s="18">
        <v>1927668.83</v>
      </c>
      <c r="F45" s="18">
        <v>87344.9</v>
      </c>
      <c r="G45" s="18">
        <v>87344.9</v>
      </c>
      <c r="H45" s="18">
        <v>0</v>
      </c>
      <c r="I45" s="18">
        <f t="shared" ref="I45:I65" si="26">SUM(G45:H45)</f>
        <v>87344.9</v>
      </c>
      <c r="J45" s="18">
        <f t="shared" ref="J45:J65" si="27">E45-I45</f>
        <v>1840323.9300000002</v>
      </c>
      <c r="K45" s="39">
        <f t="shared" ref="K45:K65" si="28">IF(E45=0,"NA",J45/E45)</f>
        <v>0.95468884559387734</v>
      </c>
      <c r="L45" s="39">
        <f t="shared" ref="L45:L65" si="29">IF(E45=0,"NA",(  ( F45 - (E45/$L$6)) / (E45/$L$6)))</f>
        <v>-0.95468884559387734</v>
      </c>
      <c r="M45" s="39">
        <f t="shared" ref="M45:M65" si="30">IF(E45=0,"NA",(  ( G45 - ($M$6*(E45/12))) / ($M$6*(E45/12))))</f>
        <v>-0.45626614712652702</v>
      </c>
      <c r="R45" s="25"/>
      <c r="S45" s="25"/>
      <c r="T45" s="25"/>
      <c r="U45" s="25"/>
      <c r="V45" s="25"/>
    </row>
    <row r="46" spans="1:23" s="17" customFormat="1" x14ac:dyDescent="0.2">
      <c r="B46" s="17" t="s">
        <v>91</v>
      </c>
      <c r="C46" s="17" t="s">
        <v>92</v>
      </c>
      <c r="D46" s="18">
        <v>251356</v>
      </c>
      <c r="E46" s="18">
        <v>251356</v>
      </c>
      <c r="F46" s="18">
        <v>0</v>
      </c>
      <c r="G46" s="18">
        <v>0</v>
      </c>
      <c r="H46" s="18">
        <v>0</v>
      </c>
      <c r="I46" s="18">
        <f t="shared" si="26"/>
        <v>0</v>
      </c>
      <c r="J46" s="18">
        <f t="shared" si="27"/>
        <v>251356</v>
      </c>
      <c r="K46" s="39">
        <f t="shared" si="28"/>
        <v>1</v>
      </c>
      <c r="L46" s="39">
        <f t="shared" si="29"/>
        <v>-1</v>
      </c>
      <c r="M46" s="39">
        <f t="shared" si="30"/>
        <v>-1</v>
      </c>
    </row>
    <row r="47" spans="1:23" s="17" customFormat="1" x14ac:dyDescent="0.2">
      <c r="B47" s="17" t="s">
        <v>29</v>
      </c>
      <c r="C47" s="17" t="s">
        <v>30</v>
      </c>
      <c r="D47" s="18">
        <v>0</v>
      </c>
      <c r="E47" s="18">
        <v>0</v>
      </c>
      <c r="F47" s="18">
        <v>2000</v>
      </c>
      <c r="G47" s="18">
        <v>2000</v>
      </c>
      <c r="H47" s="18">
        <v>0</v>
      </c>
      <c r="I47" s="18">
        <f t="shared" si="26"/>
        <v>2000</v>
      </c>
      <c r="J47" s="18">
        <f t="shared" si="27"/>
        <v>-2000</v>
      </c>
      <c r="K47" s="39" t="str">
        <f t="shared" si="28"/>
        <v>NA</v>
      </c>
      <c r="L47" s="39" t="str">
        <f t="shared" si="29"/>
        <v>NA</v>
      </c>
      <c r="M47" s="39" t="str">
        <f t="shared" si="30"/>
        <v>NA</v>
      </c>
    </row>
    <row r="48" spans="1:23" s="17" customFormat="1" x14ac:dyDescent="0.2">
      <c r="B48" s="17" t="s">
        <v>31</v>
      </c>
      <c r="C48" s="17" t="s">
        <v>32</v>
      </c>
      <c r="D48" s="18">
        <v>5222070</v>
      </c>
      <c r="E48" s="18">
        <v>5210730</v>
      </c>
      <c r="F48" s="18">
        <v>22680</v>
      </c>
      <c r="G48" s="18">
        <v>22680</v>
      </c>
      <c r="H48" s="18">
        <v>0</v>
      </c>
      <c r="I48" s="18">
        <f t="shared" si="26"/>
        <v>22680</v>
      </c>
      <c r="J48" s="18">
        <f t="shared" si="27"/>
        <v>5188050</v>
      </c>
      <c r="K48" s="39">
        <f t="shared" si="28"/>
        <v>0.99564744287268769</v>
      </c>
      <c r="L48" s="39">
        <f t="shared" si="29"/>
        <v>-0.99564744287268769</v>
      </c>
      <c r="M48" s="39">
        <f t="shared" si="30"/>
        <v>-0.94776931447225243</v>
      </c>
    </row>
    <row r="49" spans="2:22" s="17" customFormat="1" x14ac:dyDescent="0.2">
      <c r="B49" s="17" t="s">
        <v>33</v>
      </c>
      <c r="C49" s="17" t="s">
        <v>34</v>
      </c>
      <c r="D49" s="18">
        <v>1532459.6500000006</v>
      </c>
      <c r="E49" s="18">
        <v>1532459.6500000006</v>
      </c>
      <c r="F49" s="18">
        <v>31482.399999999998</v>
      </c>
      <c r="G49" s="18">
        <v>31482.399999999998</v>
      </c>
      <c r="H49" s="18">
        <v>0</v>
      </c>
      <c r="I49" s="18">
        <f t="shared" si="26"/>
        <v>31482.399999999998</v>
      </c>
      <c r="J49" s="18">
        <f t="shared" si="27"/>
        <v>1500977.2500000007</v>
      </c>
      <c r="K49" s="39">
        <f t="shared" si="28"/>
        <v>0.97945629433049031</v>
      </c>
      <c r="L49" s="39">
        <f t="shared" si="29"/>
        <v>-0.97945629433049031</v>
      </c>
      <c r="M49" s="39">
        <f t="shared" si="30"/>
        <v>-0.75347553196588257</v>
      </c>
    </row>
    <row r="50" spans="2:22" s="17" customFormat="1" x14ac:dyDescent="0.2">
      <c r="B50" s="17" t="s">
        <v>35</v>
      </c>
      <c r="C50" s="17" t="s">
        <v>36</v>
      </c>
      <c r="D50" s="18">
        <v>7005</v>
      </c>
      <c r="E50" s="18">
        <v>7005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7005</v>
      </c>
      <c r="K50" s="39">
        <f t="shared" si="28"/>
        <v>1</v>
      </c>
      <c r="L50" s="39">
        <f t="shared" si="29"/>
        <v>-1</v>
      </c>
      <c r="M50" s="39">
        <f t="shared" si="30"/>
        <v>-1</v>
      </c>
    </row>
    <row r="51" spans="2:22" s="17" customFormat="1" x14ac:dyDescent="0.2">
      <c r="B51" s="17" t="s">
        <v>37</v>
      </c>
      <c r="C51" s="17" t="s">
        <v>38</v>
      </c>
      <c r="D51" s="18">
        <v>109053.63</v>
      </c>
      <c r="E51" s="18">
        <v>109053.63</v>
      </c>
      <c r="F51" s="18">
        <v>37641.74</v>
      </c>
      <c r="G51" s="18">
        <v>37641.74</v>
      </c>
      <c r="H51" s="18">
        <v>0</v>
      </c>
      <c r="I51" s="18">
        <f t="shared" si="26"/>
        <v>37641.74</v>
      </c>
      <c r="J51" s="18">
        <f t="shared" si="27"/>
        <v>71411.890000000014</v>
      </c>
      <c r="K51" s="39">
        <f t="shared" si="28"/>
        <v>0.65483276439307903</v>
      </c>
      <c r="L51" s="39">
        <f t="shared" si="29"/>
        <v>-0.65483276439307903</v>
      </c>
      <c r="M51" s="39">
        <f t="shared" si="30"/>
        <v>3.1420068272830535</v>
      </c>
    </row>
    <row r="52" spans="2:22" s="17" customFormat="1" x14ac:dyDescent="0.2">
      <c r="B52" s="17" t="s">
        <v>39</v>
      </c>
      <c r="C52" s="17" t="s">
        <v>40</v>
      </c>
      <c r="D52" s="18">
        <v>1130917.7299999995</v>
      </c>
      <c r="E52" s="18">
        <v>1128820.7299999995</v>
      </c>
      <c r="F52" s="18">
        <v>12366.57</v>
      </c>
      <c r="G52" s="18">
        <v>12366.57</v>
      </c>
      <c r="H52" s="18">
        <v>0</v>
      </c>
      <c r="I52" s="18">
        <f t="shared" si="26"/>
        <v>12366.57</v>
      </c>
      <c r="J52" s="18">
        <f t="shared" si="27"/>
        <v>1116454.1599999995</v>
      </c>
      <c r="K52" s="39">
        <f t="shared" si="28"/>
        <v>0.98904469977265563</v>
      </c>
      <c r="L52" s="39">
        <f t="shared" si="29"/>
        <v>-0.98904469977265563</v>
      </c>
      <c r="M52" s="39">
        <f t="shared" si="30"/>
        <v>-0.86853639727186793</v>
      </c>
    </row>
    <row r="53" spans="2:22" s="17" customFormat="1" x14ac:dyDescent="0.2">
      <c r="B53" s="17" t="s">
        <v>41</v>
      </c>
      <c r="C53" s="17" t="s">
        <v>42</v>
      </c>
      <c r="D53" s="18">
        <v>340600</v>
      </c>
      <c r="E53" s="18">
        <v>340600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340600</v>
      </c>
      <c r="K53" s="39">
        <f t="shared" si="28"/>
        <v>1</v>
      </c>
      <c r="L53" s="39">
        <f t="shared" si="29"/>
        <v>-1</v>
      </c>
      <c r="M53" s="39">
        <f t="shared" si="30"/>
        <v>-1</v>
      </c>
    </row>
    <row r="54" spans="2:22" s="17" customFormat="1" x14ac:dyDescent="0.2">
      <c r="B54" s="17" t="s">
        <v>43</v>
      </c>
      <c r="C54" s="17" t="s">
        <v>44</v>
      </c>
      <c r="D54" s="18">
        <v>100000</v>
      </c>
      <c r="E54" s="18">
        <v>100000</v>
      </c>
      <c r="F54" s="18">
        <v>0</v>
      </c>
      <c r="G54" s="18">
        <v>0</v>
      </c>
      <c r="H54" s="18">
        <v>5495.4</v>
      </c>
      <c r="I54" s="18">
        <f t="shared" si="26"/>
        <v>5495.4</v>
      </c>
      <c r="J54" s="18">
        <f t="shared" si="27"/>
        <v>94504.6</v>
      </c>
      <c r="K54" s="39">
        <f t="shared" si="28"/>
        <v>0.94504600000000005</v>
      </c>
      <c r="L54" s="39">
        <f t="shared" si="29"/>
        <v>-1</v>
      </c>
      <c r="M54" s="39">
        <f t="shared" si="30"/>
        <v>-1</v>
      </c>
    </row>
    <row r="55" spans="2:22" s="17" customFormat="1" x14ac:dyDescent="0.2">
      <c r="B55" s="17" t="s">
        <v>415</v>
      </c>
      <c r="C55" s="17" t="s">
        <v>416</v>
      </c>
      <c r="D55" s="18">
        <v>99078.8</v>
      </c>
      <c r="E55" s="18">
        <v>99078.8</v>
      </c>
      <c r="F55" s="18">
        <v>0</v>
      </c>
      <c r="G55" s="18">
        <v>0</v>
      </c>
      <c r="H55" s="18">
        <v>2238.5100000000002</v>
      </c>
      <c r="I55" s="18">
        <f t="shared" si="26"/>
        <v>2238.5100000000002</v>
      </c>
      <c r="J55" s="18">
        <f t="shared" si="27"/>
        <v>96840.290000000008</v>
      </c>
      <c r="K55" s="39">
        <f t="shared" si="28"/>
        <v>0.977406771176074</v>
      </c>
      <c r="L55" s="39">
        <f t="shared" si="29"/>
        <v>-1</v>
      </c>
      <c r="M55" s="39">
        <f t="shared" si="30"/>
        <v>-1</v>
      </c>
    </row>
    <row r="56" spans="2:22" s="17" customFormat="1" x14ac:dyDescent="0.2">
      <c r="B56" s="17" t="s">
        <v>93</v>
      </c>
      <c r="C56" s="17" t="s">
        <v>94</v>
      </c>
      <c r="D56" s="18">
        <v>300000</v>
      </c>
      <c r="E56" s="18">
        <v>300000</v>
      </c>
      <c r="F56" s="18">
        <v>0</v>
      </c>
      <c r="G56" s="18">
        <v>0</v>
      </c>
      <c r="H56" s="18">
        <v>75000</v>
      </c>
      <c r="I56" s="18">
        <f t="shared" si="26"/>
        <v>75000</v>
      </c>
      <c r="J56" s="18">
        <f t="shared" si="27"/>
        <v>225000</v>
      </c>
      <c r="K56" s="39">
        <f t="shared" si="28"/>
        <v>0.75</v>
      </c>
      <c r="L56" s="39">
        <f t="shared" si="29"/>
        <v>-1</v>
      </c>
      <c r="M56" s="39">
        <f t="shared" si="30"/>
        <v>-1</v>
      </c>
    </row>
    <row r="57" spans="2:22" s="17" customFormat="1" x14ac:dyDescent="0.2">
      <c r="B57" s="17" t="s">
        <v>267</v>
      </c>
      <c r="C57" s="17" t="s">
        <v>268</v>
      </c>
      <c r="D57" s="18">
        <v>65000</v>
      </c>
      <c r="E57" s="18">
        <v>65000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65000</v>
      </c>
      <c r="K57" s="39">
        <f t="shared" si="28"/>
        <v>1</v>
      </c>
      <c r="L57" s="39">
        <f t="shared" si="29"/>
        <v>-1</v>
      </c>
      <c r="M57" s="39">
        <f t="shared" si="30"/>
        <v>-1</v>
      </c>
    </row>
    <row r="58" spans="2:22" s="17" customFormat="1" x14ac:dyDescent="0.2">
      <c r="B58" s="17" t="s">
        <v>49</v>
      </c>
      <c r="C58" s="17" t="s">
        <v>50</v>
      </c>
      <c r="D58" s="18">
        <v>102000</v>
      </c>
      <c r="E58" s="18">
        <v>102000</v>
      </c>
      <c r="F58" s="18">
        <v>459.81</v>
      </c>
      <c r="G58" s="18">
        <v>459.81</v>
      </c>
      <c r="H58" s="18">
        <v>0</v>
      </c>
      <c r="I58" s="18">
        <f t="shared" si="26"/>
        <v>459.81</v>
      </c>
      <c r="J58" s="18">
        <f t="shared" si="27"/>
        <v>101540.19</v>
      </c>
      <c r="K58" s="39">
        <f t="shared" si="28"/>
        <v>0.99549205882352942</v>
      </c>
      <c r="L58" s="39">
        <f t="shared" si="29"/>
        <v>-0.99549205882352942</v>
      </c>
      <c r="M58" s="39">
        <f t="shared" si="30"/>
        <v>-0.94590470588235287</v>
      </c>
    </row>
    <row r="59" spans="2:22" s="17" customFormat="1" x14ac:dyDescent="0.2">
      <c r="B59" s="17" t="s">
        <v>51</v>
      </c>
      <c r="C59" s="17" t="s">
        <v>52</v>
      </c>
      <c r="D59" s="18">
        <v>319400</v>
      </c>
      <c r="E59" s="18">
        <v>319400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319400</v>
      </c>
      <c r="K59" s="39">
        <f t="shared" si="28"/>
        <v>1</v>
      </c>
      <c r="L59" s="39">
        <f t="shared" si="29"/>
        <v>-1</v>
      </c>
      <c r="M59" s="39">
        <f t="shared" si="30"/>
        <v>-1</v>
      </c>
    </row>
    <row r="60" spans="2:22" s="17" customFormat="1" x14ac:dyDescent="0.2">
      <c r="B60" s="17" t="s">
        <v>53</v>
      </c>
      <c r="C60" s="17" t="s">
        <v>54</v>
      </c>
      <c r="D60" s="18">
        <v>6547775.7999999998</v>
      </c>
      <c r="E60" s="18">
        <v>6557775.7999999998</v>
      </c>
      <c r="F60" s="18">
        <v>3947.7600000000007</v>
      </c>
      <c r="G60" s="18">
        <v>3947.7600000000007</v>
      </c>
      <c r="H60" s="18">
        <v>6660.2400000000007</v>
      </c>
      <c r="I60" s="18">
        <f t="shared" si="26"/>
        <v>10608.000000000002</v>
      </c>
      <c r="J60" s="18">
        <f t="shared" si="27"/>
        <v>6547167.7999999998</v>
      </c>
      <c r="K60" s="39">
        <f t="shared" si="28"/>
        <v>0.99838237836676269</v>
      </c>
      <c r="L60" s="39">
        <f t="shared" si="29"/>
        <v>-0.99939800320712402</v>
      </c>
      <c r="M60" s="39">
        <f t="shared" si="30"/>
        <v>-0.99277603848548768</v>
      </c>
    </row>
    <row r="61" spans="2:22" s="17" customFormat="1" x14ac:dyDescent="0.2">
      <c r="B61" s="17" t="s">
        <v>59</v>
      </c>
      <c r="C61" s="17" t="s">
        <v>60</v>
      </c>
      <c r="D61" s="18">
        <v>327747</v>
      </c>
      <c r="E61" s="18">
        <v>217747</v>
      </c>
      <c r="F61" s="18">
        <v>4264.4799999999996</v>
      </c>
      <c r="G61" s="18">
        <v>4264.4799999999996</v>
      </c>
      <c r="H61" s="18">
        <v>29360.52</v>
      </c>
      <c r="I61" s="18">
        <f t="shared" si="26"/>
        <v>33625</v>
      </c>
      <c r="J61" s="18">
        <f t="shared" si="27"/>
        <v>184122</v>
      </c>
      <c r="K61" s="39">
        <f t="shared" si="28"/>
        <v>0.84557766582318006</v>
      </c>
      <c r="L61" s="39">
        <f t="shared" si="29"/>
        <v>-0.98041543626318617</v>
      </c>
      <c r="M61" s="39">
        <f t="shared" si="30"/>
        <v>-0.76498523515823413</v>
      </c>
    </row>
    <row r="62" spans="2:22" s="17" customFormat="1" x14ac:dyDescent="0.2">
      <c r="B62" s="17" t="s">
        <v>61</v>
      </c>
      <c r="C62" s="17" t="s">
        <v>62</v>
      </c>
      <c r="D62" s="18">
        <v>0</v>
      </c>
      <c r="E62" s="18">
        <v>100000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100000</v>
      </c>
      <c r="K62" s="39">
        <f t="shared" si="28"/>
        <v>1</v>
      </c>
      <c r="L62" s="39">
        <f t="shared" si="29"/>
        <v>-1</v>
      </c>
      <c r="M62" s="39">
        <f t="shared" si="30"/>
        <v>-1</v>
      </c>
    </row>
    <row r="63" spans="2:22" s="17" customFormat="1" x14ac:dyDescent="0.2">
      <c r="B63" s="17" t="s">
        <v>222</v>
      </c>
      <c r="C63" s="17" t="s">
        <v>223</v>
      </c>
      <c r="D63" s="18">
        <v>21732668.48</v>
      </c>
      <c r="E63" s="18">
        <v>21732668.48</v>
      </c>
      <c r="F63" s="18">
        <v>42518.41</v>
      </c>
      <c r="G63" s="18">
        <v>42518.41</v>
      </c>
      <c r="H63" s="18">
        <v>-11518.41</v>
      </c>
      <c r="I63" s="18">
        <f t="shared" si="26"/>
        <v>31000.000000000004</v>
      </c>
      <c r="J63" s="18">
        <f t="shared" si="27"/>
        <v>21701668.48</v>
      </c>
      <c r="K63" s="39">
        <f t="shared" si="28"/>
        <v>0.99857357599557883</v>
      </c>
      <c r="L63" s="39">
        <f t="shared" si="29"/>
        <v>-0.99804357159181223</v>
      </c>
      <c r="M63" s="39">
        <f t="shared" si="30"/>
        <v>-0.97652285910174619</v>
      </c>
    </row>
    <row r="64" spans="2:22" s="17" customFormat="1" x14ac:dyDescent="0.2">
      <c r="B64" s="17" t="s">
        <v>224</v>
      </c>
      <c r="C64" s="17" t="s">
        <v>225</v>
      </c>
      <c r="D64" s="18">
        <v>4025000</v>
      </c>
      <c r="E64" s="18">
        <v>4025000</v>
      </c>
      <c r="F64" s="18">
        <v>0</v>
      </c>
      <c r="G64" s="18">
        <v>0</v>
      </c>
      <c r="H64" s="18">
        <v>0</v>
      </c>
      <c r="I64" s="18">
        <f t="shared" si="26"/>
        <v>0</v>
      </c>
      <c r="J64" s="18">
        <f t="shared" si="27"/>
        <v>4025000</v>
      </c>
      <c r="K64" s="39">
        <f t="shared" si="28"/>
        <v>1</v>
      </c>
      <c r="L64" s="39">
        <f t="shared" si="29"/>
        <v>-1</v>
      </c>
      <c r="M64" s="39">
        <f t="shared" si="30"/>
        <v>-1</v>
      </c>
      <c r="R64" s="25"/>
      <c r="S64" s="25"/>
      <c r="T64" s="25"/>
      <c r="U64" s="25"/>
      <c r="V64" s="25"/>
    </row>
    <row r="65" spans="1:23" s="17" customFormat="1" x14ac:dyDescent="0.2">
      <c r="B65" s="17" t="s">
        <v>65</v>
      </c>
      <c r="C65" s="17" t="s">
        <v>66</v>
      </c>
      <c r="D65" s="18">
        <v>4000</v>
      </c>
      <c r="E65" s="18">
        <v>4000</v>
      </c>
      <c r="F65" s="18">
        <v>0</v>
      </c>
      <c r="G65" s="18">
        <v>0</v>
      </c>
      <c r="H65" s="18">
        <v>0</v>
      </c>
      <c r="I65" s="18">
        <f t="shared" si="26"/>
        <v>0</v>
      </c>
      <c r="J65" s="18">
        <f t="shared" si="27"/>
        <v>4000</v>
      </c>
      <c r="K65" s="39">
        <f t="shared" si="28"/>
        <v>1</v>
      </c>
      <c r="L65" s="39">
        <f t="shared" si="29"/>
        <v>-1</v>
      </c>
      <c r="M65" s="39">
        <f t="shared" si="30"/>
        <v>-1</v>
      </c>
    </row>
    <row r="66" spans="1:23" s="17" customFormat="1" x14ac:dyDescent="0.2">
      <c r="B66" s="17" t="s">
        <v>67</v>
      </c>
      <c r="C66" s="17" t="s">
        <v>68</v>
      </c>
      <c r="D66" s="18">
        <v>5250000</v>
      </c>
      <c r="E66" s="18">
        <v>5250000</v>
      </c>
      <c r="F66" s="18">
        <v>0</v>
      </c>
      <c r="G66" s="18">
        <v>0</v>
      </c>
      <c r="H66" s="18">
        <v>0</v>
      </c>
      <c r="I66" s="18">
        <f t="shared" si="22"/>
        <v>0</v>
      </c>
      <c r="J66" s="18">
        <f t="shared" si="23"/>
        <v>5250000</v>
      </c>
      <c r="K66" s="39">
        <f t="shared" si="21"/>
        <v>1</v>
      </c>
      <c r="L66" s="39">
        <f t="shared" si="24"/>
        <v>-1</v>
      </c>
      <c r="M66" s="39">
        <f t="shared" si="25"/>
        <v>-1</v>
      </c>
    </row>
    <row r="67" spans="1:23" s="17" customFormat="1" x14ac:dyDescent="0.2">
      <c r="B67" s="17" t="s">
        <v>71</v>
      </c>
      <c r="C67" s="17" t="s">
        <v>72</v>
      </c>
      <c r="D67" s="18">
        <v>4000</v>
      </c>
      <c r="E67" s="18">
        <v>4000</v>
      </c>
      <c r="F67" s="18">
        <v>0</v>
      </c>
      <c r="G67" s="18">
        <v>0</v>
      </c>
      <c r="H67" s="18">
        <v>0</v>
      </c>
      <c r="I67" s="18">
        <f t="shared" si="22"/>
        <v>0</v>
      </c>
      <c r="J67" s="18">
        <f t="shared" si="23"/>
        <v>4000</v>
      </c>
      <c r="K67" s="39">
        <f t="shared" si="21"/>
        <v>1</v>
      </c>
      <c r="L67" s="39">
        <f t="shared" si="24"/>
        <v>-1</v>
      </c>
      <c r="M67" s="39">
        <f t="shared" si="25"/>
        <v>-1</v>
      </c>
      <c r="R67" s="25"/>
      <c r="S67" s="25"/>
      <c r="T67" s="25"/>
      <c r="U67" s="25"/>
      <c r="V67" s="25"/>
    </row>
    <row r="68" spans="1:23" s="17" customFormat="1" x14ac:dyDescent="0.2">
      <c r="B68" s="17" t="s">
        <v>184</v>
      </c>
      <c r="C68" s="17" t="s">
        <v>185</v>
      </c>
      <c r="D68" s="18">
        <v>596000</v>
      </c>
      <c r="E68" s="18">
        <v>596000</v>
      </c>
      <c r="F68" s="18">
        <v>0</v>
      </c>
      <c r="G68" s="18">
        <v>0</v>
      </c>
      <c r="H68" s="18">
        <v>0</v>
      </c>
      <c r="I68" s="18">
        <f t="shared" si="22"/>
        <v>0</v>
      </c>
      <c r="J68" s="18">
        <f t="shared" si="23"/>
        <v>596000</v>
      </c>
      <c r="K68" s="39">
        <f t="shared" si="21"/>
        <v>1</v>
      </c>
      <c r="L68" s="39">
        <f t="shared" si="24"/>
        <v>-1</v>
      </c>
      <c r="M68" s="39">
        <f t="shared" si="25"/>
        <v>-1</v>
      </c>
    </row>
    <row r="69" spans="1:23" s="17" customFormat="1" x14ac:dyDescent="0.2">
      <c r="A69" s="48" t="s">
        <v>133</v>
      </c>
      <c r="B69" s="48"/>
      <c r="C69" s="48"/>
      <c r="D69" s="23">
        <v>68826626.289999992</v>
      </c>
      <c r="E69" s="23">
        <v>68786006.730000004</v>
      </c>
      <c r="F69" s="23">
        <v>400393.32999999996</v>
      </c>
      <c r="G69" s="23">
        <v>400393.32999999996</v>
      </c>
      <c r="H69" s="23">
        <v>107236.26000000001</v>
      </c>
      <c r="I69" s="23">
        <f t="shared" si="22"/>
        <v>507629.58999999997</v>
      </c>
      <c r="J69" s="23">
        <f t="shared" si="23"/>
        <v>68278377.140000001</v>
      </c>
      <c r="K69" s="43">
        <f t="shared" si="21"/>
        <v>0.99262016194670877</v>
      </c>
      <c r="L69" s="43">
        <f t="shared" si="24"/>
        <v>-0.99417914559902232</v>
      </c>
      <c r="M69" s="43">
        <f t="shared" si="25"/>
        <v>-0.93014974718826793</v>
      </c>
    </row>
    <row r="70" spans="1:23" s="17" customFormat="1" x14ac:dyDescent="0.2">
      <c r="A70" s="17" t="s">
        <v>134</v>
      </c>
      <c r="B70" s="17" t="s">
        <v>135</v>
      </c>
      <c r="C70" s="17" t="s">
        <v>136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2"/>
        <v>0</v>
      </c>
      <c r="J70" s="18">
        <f t="shared" si="23"/>
        <v>0</v>
      </c>
      <c r="K70" s="39" t="str">
        <f t="shared" si="21"/>
        <v>NA</v>
      </c>
      <c r="L70" s="39" t="str">
        <f t="shared" si="24"/>
        <v>NA</v>
      </c>
      <c r="M70" s="39" t="str">
        <f t="shared" si="25"/>
        <v>NA</v>
      </c>
    </row>
    <row r="71" spans="1:23" s="17" customFormat="1" x14ac:dyDescent="0.2">
      <c r="A71" s="48" t="s">
        <v>137</v>
      </c>
      <c r="B71" s="48"/>
      <c r="C71" s="48"/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f t="shared" si="22"/>
        <v>0</v>
      </c>
      <c r="J71" s="23">
        <f t="shared" si="23"/>
        <v>0</v>
      </c>
      <c r="K71" s="43" t="str">
        <f t="shared" si="21"/>
        <v>NA</v>
      </c>
      <c r="L71" s="43" t="str">
        <f t="shared" si="24"/>
        <v>NA</v>
      </c>
      <c r="M71" s="43" t="str">
        <f t="shared" si="25"/>
        <v>NA</v>
      </c>
    </row>
    <row r="72" spans="1:23" s="17" customFormat="1" x14ac:dyDescent="0.2">
      <c r="A72" s="25"/>
      <c r="B72" s="25"/>
      <c r="C72" s="25"/>
      <c r="D72" s="18"/>
      <c r="E72" s="18"/>
      <c r="F72" s="18"/>
      <c r="G72" s="18"/>
      <c r="H72" s="18"/>
      <c r="I72" s="18"/>
      <c r="J72" s="18"/>
      <c r="K72" s="39"/>
      <c r="L72" s="39"/>
      <c r="M72" s="39"/>
      <c r="O72" s="10"/>
      <c r="P72" s="10"/>
      <c r="Q72" s="10"/>
      <c r="R72" s="10"/>
      <c r="S72" s="10"/>
      <c r="T72" s="10"/>
      <c r="U72" s="10"/>
      <c r="V72" s="10"/>
      <c r="W72" s="10"/>
    </row>
    <row r="73" spans="1:23" s="17" customFormat="1" ht="15.75" x14ac:dyDescent="0.25">
      <c r="A73" s="27" t="s">
        <v>178</v>
      </c>
      <c r="B73" s="34"/>
      <c r="C73" s="27"/>
      <c r="D73" s="6">
        <f>+D37+D41+D69+D71</f>
        <v>68826626.289999992</v>
      </c>
      <c r="E73" s="6">
        <f t="shared" ref="E73:J73" si="31">+E37+E41+E69+E71</f>
        <v>68786006.730000004</v>
      </c>
      <c r="F73" s="6">
        <f t="shared" si="31"/>
        <v>400393.32999999996</v>
      </c>
      <c r="G73" s="6">
        <f t="shared" si="31"/>
        <v>400393.32999999996</v>
      </c>
      <c r="H73" s="6">
        <f t="shared" si="31"/>
        <v>107236.26000000001</v>
      </c>
      <c r="I73" s="6">
        <f t="shared" si="31"/>
        <v>507629.58999999997</v>
      </c>
      <c r="J73" s="6">
        <f t="shared" si="31"/>
        <v>68278377.140000001</v>
      </c>
      <c r="K73" s="40">
        <f t="shared" si="21"/>
        <v>0.99262016194670877</v>
      </c>
      <c r="L73" s="40">
        <f>IF(E73=0,"NA",(  ( F73 - (E73/$L$6)) / (E73/$L$6)))</f>
        <v>-0.99417914559902232</v>
      </c>
      <c r="M73" s="40">
        <f>IF(E73=0,"NA",(  ( G73 - ($M$6*(E73/12))) / ($M$6*(E73/12))))</f>
        <v>-0.93014974718826793</v>
      </c>
      <c r="O73" s="10"/>
      <c r="P73" s="10"/>
      <c r="Q73" s="10"/>
      <c r="R73" s="10"/>
      <c r="S73" s="10"/>
      <c r="T73" s="10"/>
      <c r="U73" s="10"/>
      <c r="V73" s="10"/>
      <c r="W73" s="10"/>
    </row>
    <row r="75" spans="1:23" ht="15" x14ac:dyDescent="0.2">
      <c r="A75" s="37"/>
    </row>
    <row r="77" spans="1:23" x14ac:dyDescent="0.2">
      <c r="K77" s="5"/>
    </row>
    <row r="80" spans="1:23" x14ac:dyDescent="0.2">
      <c r="D80" s="36"/>
      <c r="E80" s="21"/>
      <c r="K80" s="5"/>
    </row>
    <row r="81" spans="4:11" x14ac:dyDescent="0.2">
      <c r="D81" s="36"/>
      <c r="E81" s="21"/>
      <c r="K81" s="5"/>
    </row>
    <row r="83" spans="4:11" x14ac:dyDescent="0.2">
      <c r="K83" s="5"/>
    </row>
    <row r="84" spans="4:11" x14ac:dyDescent="0.2">
      <c r="K84" s="5"/>
    </row>
  </sheetData>
  <autoFilter ref="A7:M73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2022-08-17T18:31:27Z</cp:lastPrinted>
  <dcterms:created xsi:type="dcterms:W3CDTF">2020-04-20T19:14:57Z</dcterms:created>
  <dcterms:modified xsi:type="dcterms:W3CDTF">2022-08-17T18:32:13Z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