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NANCE\BOARD FINANCIAL REPORTS\~WorkFolder\2022_07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G35" i="1" s="1"/>
  <c r="G36" i="1" s="1"/>
  <c r="G34" i="1"/>
  <c r="H65" i="10" l="1"/>
  <c r="T22" i="10"/>
  <c r="F25" i="10"/>
  <c r="E20" i="10"/>
  <c r="E21" i="10"/>
  <c r="E22" i="10"/>
  <c r="E23" i="10"/>
  <c r="E24" i="10"/>
  <c r="G26" i="1" l="1"/>
  <c r="H26" i="1" s="1"/>
  <c r="I26" i="1" s="1"/>
  <c r="G18" i="4" l="1"/>
  <c r="G17" i="4"/>
  <c r="G16" i="4"/>
  <c r="G15" i="4"/>
  <c r="G14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S25" i="10"/>
  <c r="C12" i="4" l="1"/>
  <c r="D12" i="4"/>
  <c r="E12" i="4"/>
  <c r="F12" i="4"/>
  <c r="B12" i="4"/>
  <c r="H14" i="4"/>
  <c r="I14" i="4" s="1"/>
  <c r="E16" i="10"/>
  <c r="T16" i="10" s="1"/>
  <c r="E13" i="10"/>
  <c r="T13" i="10" s="1"/>
  <c r="I11" i="3"/>
  <c r="G11" i="3"/>
  <c r="H11" i="3" s="1"/>
  <c r="G9" i="3"/>
  <c r="H9" i="3" s="1"/>
  <c r="I9" i="3" s="1"/>
  <c r="I8" i="3"/>
  <c r="G8" i="3"/>
  <c r="H8" i="3" s="1"/>
  <c r="G12" i="3"/>
  <c r="H12" i="3" s="1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C43" i="10"/>
  <c r="C42" i="10"/>
  <c r="C41" i="10"/>
  <c r="C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3" i="4"/>
  <c r="G17" i="3"/>
  <c r="G36" i="2"/>
  <c r="G33" i="1"/>
  <c r="C18" i="5"/>
  <c r="D18" i="5"/>
  <c r="E18" i="5"/>
  <c r="F18" i="5"/>
  <c r="B18" i="5"/>
  <c r="B19" i="4"/>
  <c r="C19" i="4"/>
  <c r="D19" i="4"/>
  <c r="E19" i="4"/>
  <c r="F19" i="4"/>
  <c r="G29" i="2"/>
  <c r="H29" i="2" s="1"/>
  <c r="I29" i="2" s="1"/>
  <c r="H15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7" i="4"/>
  <c r="I17" i="4" s="1"/>
  <c r="H18" i="4"/>
  <c r="I18" i="4"/>
  <c r="H16" i="4"/>
  <c r="I16" i="4" s="1"/>
  <c r="H13" i="4"/>
  <c r="I13" i="4" s="1"/>
  <c r="G11" i="4"/>
  <c r="H11" i="4" s="1"/>
  <c r="I11" i="4"/>
  <c r="G10" i="4"/>
  <c r="H10" i="4" s="1"/>
  <c r="G9" i="4"/>
  <c r="H9" i="4" s="1"/>
  <c r="I9" i="4" s="1"/>
  <c r="G8" i="4"/>
  <c r="H8" i="4" s="1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H12" i="2" s="1"/>
  <c r="I12" i="2" s="1"/>
  <c r="G11" i="2"/>
  <c r="H11" i="2" s="1"/>
  <c r="I11" i="2" s="1"/>
  <c r="G10" i="2"/>
  <c r="H10" i="2" s="1"/>
  <c r="I10" i="2" s="1"/>
  <c r="G9" i="2"/>
  <c r="H9" i="2" s="1"/>
  <c r="I9" i="2" s="1"/>
  <c r="G8" i="2"/>
  <c r="E48" i="10" l="1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G10" i="3"/>
  <c r="H10" i="3" s="1"/>
  <c r="E20" i="5"/>
  <c r="E23" i="5" s="1"/>
  <c r="D40" i="10"/>
  <c r="T40" i="10"/>
  <c r="D41" i="10"/>
  <c r="T41" i="10"/>
  <c r="D42" i="10"/>
  <c r="T42" i="10"/>
  <c r="D43" i="10"/>
  <c r="T43" i="10"/>
  <c r="D47" i="10"/>
  <c r="B56" i="10" s="1"/>
  <c r="D20" i="5"/>
  <c r="C20" i="5"/>
  <c r="C21" i="4"/>
  <c r="D34" i="2"/>
  <c r="C34" i="2"/>
  <c r="B31" i="1"/>
  <c r="E15" i="3"/>
  <c r="E18" i="3" s="1"/>
  <c r="D15" i="3"/>
  <c r="B34" i="2"/>
  <c r="D31" i="1"/>
  <c r="C31" i="1"/>
  <c r="G12" i="1"/>
  <c r="G13" i="5"/>
  <c r="B21" i="4"/>
  <c r="H18" i="5"/>
  <c r="I18" i="5" s="1"/>
  <c r="G18" i="5"/>
  <c r="G12" i="4"/>
  <c r="E21" i="4"/>
  <c r="E24" i="4" s="1"/>
  <c r="D21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5" i="4"/>
  <c r="H19" i="4"/>
  <c r="I19" i="4" s="1"/>
  <c r="C46" i="10"/>
  <c r="F51" i="10"/>
  <c r="G19" i="4"/>
  <c r="G25" i="10"/>
  <c r="C44" i="10"/>
  <c r="D44" i="10" s="1"/>
  <c r="H8" i="2"/>
  <c r="I25" i="10"/>
  <c r="K25" i="10"/>
  <c r="E53" i="10" l="1"/>
  <c r="C48" i="10"/>
  <c r="D48" i="10" s="1"/>
  <c r="B57" i="10" s="1"/>
  <c r="E25" i="10"/>
  <c r="T9" i="10"/>
  <c r="T25" i="10" s="1"/>
  <c r="C6" i="10"/>
  <c r="B16" i="10" s="1"/>
  <c r="C16" i="10" s="1"/>
  <c r="G31" i="1"/>
  <c r="G34" i="2"/>
  <c r="G37" i="2" s="1"/>
  <c r="G20" i="5"/>
  <c r="G23" i="5" s="1"/>
  <c r="G15" i="3"/>
  <c r="G18" i="3" s="1"/>
  <c r="H12" i="1"/>
  <c r="I12" i="1" s="1"/>
  <c r="I11" i="1"/>
  <c r="G21" i="4"/>
  <c r="G24" i="4" s="1"/>
  <c r="H13" i="2"/>
  <c r="I8" i="2"/>
  <c r="H20" i="5"/>
  <c r="I13" i="5"/>
  <c r="G51" i="10"/>
  <c r="F53" i="10"/>
  <c r="D46" i="10"/>
  <c r="B55" i="10" s="1"/>
  <c r="I12" i="4"/>
  <c r="H21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<sst xmlns="http://schemas.openxmlformats.org/spreadsheetml/2006/main" count="265" uniqueCount="84">
  <si>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</si>
  <si>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</si>
  <si>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</si>
  <si>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</si>
  <si>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</si>
  <si>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</si>
  <si>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</si>
  <si>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</si>
  <si>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</si>
  <si>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</si>
  <si>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</si>
  <si>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</si>
  <si>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</si>
  <si>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</si>
  <si>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</si>
  <si>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</si>
  <si>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</si>
  <si>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</si>
  <si>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</si>
  <si>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</si>
  <si>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</si>
  <si>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</si>
  <si>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</si>
  <si>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</si>
  <si>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</si>
  <si>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</si>
  <si>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</si>
  <si>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</si>
  <si>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</si>
  <si>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</si>
  <si>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</si>
  <si>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</si>
  <si>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</si>
  <si>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</si>
  <si>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</si>
  <si>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</si>
  <si>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</si>
  <si>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</si>
  <si>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</si>
  <si>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</si>
  <si>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</si>
  <si>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</si>
  <si>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</si>
  <si>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</si>
  <si>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</si>
  <si>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</si>
  <si>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</si>
  <si>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</si>
  <si>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</si>
  <si>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</si>
  <si>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</si>
  <si>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</si>
  <si>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</si>
  <si>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</si>
  <si>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</si>
  <si>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</si>
  <si>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</si>
  <si>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</si>
  <si>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</si>
  <si>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</si>
  <si>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</si>
  <si>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</si>
  <si>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</si>
  <si>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</si>
  <si>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</si>
  <si>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</si>
  <si>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</si>
  <si>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</si>
  <si>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</si>
  <si>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</si>
  <si>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</si>
  <si>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</si>
  <si>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</si>
  <si>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</si>
  <si>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</si>
  <si>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</si>
  <si>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</si>
  <si>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</si>
  <si>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TOTAL GENERAL OPERATIONS BUDGET
$1,333,495,466</t>
  </si>
  <si>
    <t>GENERAL OPERATIONS YTD EXPENSES
$27,713,541</t>
  </si>
  <si>
    <t>BEGINNING BALANCE (Estimated)</t>
  </si>
  <si>
    <t>(LOCAL &amp; OTHER)  Budgeted: $802,034,061  Actual: -$897,221  -.11%
(STATE)  Budgeted: $510,420,438  Actual: $41,995,439   8.23%
TOTAL Budgeted: $1,312,454,499  Actual: $41,098,218   3.13%</t>
  </si>
  <si>
    <t>ASSIGNED BALANCE (Gold Case)</t>
  </si>
  <si>
    <t>UNASSIGNED STARTING BALANCE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</si>
</sst>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"/>
    <numFmt numFmtId="165" formatCode="#,##0.000000_);[Red]\(#,##0.000000\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40" fontId="6" fillId="17" borderId="0" xfId="1" applyNumberFormat="1" applyFont="1" applyFill="1" applyAlignment="1">
      <alignment vertical="top"/>
    </xf>
    <xf numFmtId="40" fontId="6" fillId="17" borderId="0" xfId="2" applyNumberFormat="1" applyFill="1">
      <alignment vertical="top"/>
    </xf>
    <xf numFmtId="165" fontId="6" fillId="0" borderId="0" xfId="2" applyNumberFormat="1">
      <alignment vertical="top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0" borderId="0" xfId="2" applyNumberFormat="1" applyFill="1">
      <alignment vertical="top"/>
    </xf>
    <xf numFmtId="165" fontId="11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right" vertic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1305781924.5400002</c:v>
                </c:pt>
                <c:pt idx="1">
                  <c:v>27713541.339999959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92535664585551"/>
          <c:y val="0.27041085081756083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8753662562490579E-2"/>
                  <c:y val="-4.56610730428795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1594779087919924"/>
                      <c:h val="4.821814762576398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7.0395543586138989E-2"/>
                  <c:y val="-0.1177647716461394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4.77891417033251E-2"/>
                  <c:y val="-0.1380824717079617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51262712020576E-2"/>
                  <c:y val="-8.03770050605451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754770874302598E-2"/>
                  <c:y val="-1.287340492875626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8081936097004927E-2"/>
                  <c:y val="3.60324141428724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1.7007031593467871E-2"/>
                  <c:y val="6.1752866223174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0881463287501277E-3"/>
                  <c:y val="7.04457499935214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4.4970660011530557E-2"/>
                  <c:y val="8.686886635644451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3.5132378763587359E-2"/>
                  <c:y val="4.4107370922781199E-2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9.9227867329021186E-3"/>
                  <c:y val="5.920445416819371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9975252491484346E-2"/>
                  <c:y val="-8.589842160563203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8813105984620526E-2"/>
                  <c:y val="-0.154665659740346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7.984941701745657E-2"/>
                  <c:y val="-1.16239278270752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0339153944773954E-2"/>
                  <c:y val="-0.2153356359369042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9808420.7799999993</c:v>
                </c:pt>
                <c:pt idx="1">
                  <c:v>744217.77000000165</c:v>
                </c:pt>
                <c:pt idx="2">
                  <c:v>1063610.2700000012</c:v>
                </c:pt>
                <c:pt idx="3">
                  <c:v>0</c:v>
                </c:pt>
                <c:pt idx="4">
                  <c:v>48606.109999999986</c:v>
                </c:pt>
                <c:pt idx="5">
                  <c:v>902161.3100000018</c:v>
                </c:pt>
                <c:pt idx="6">
                  <c:v>2459260.4699999653</c:v>
                </c:pt>
                <c:pt idx="7">
                  <c:v>817085.07999999984</c:v>
                </c:pt>
                <c:pt idx="8">
                  <c:v>7467041.9199999887</c:v>
                </c:pt>
                <c:pt idx="9">
                  <c:v>1831401.0600000008</c:v>
                </c:pt>
                <c:pt idx="10">
                  <c:v>2565201.9200000009</c:v>
                </c:pt>
                <c:pt idx="11">
                  <c:v>6534.65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$27,713,541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9808420.7799999993</c:v>
                </c:pt>
                <c:pt idx="1">
                  <c:v>744217.77000000165</c:v>
                </c:pt>
                <c:pt idx="2">
                  <c:v>1063610.2700000012</c:v>
                </c:pt>
                <c:pt idx="3">
                  <c:v>0</c:v>
                </c:pt>
                <c:pt idx="4">
                  <c:v>48606.109999999986</c:v>
                </c:pt>
                <c:pt idx="5">
                  <c:v>902161.3100000018</c:v>
                </c:pt>
                <c:pt idx="6">
                  <c:v>2459260.4699999653</c:v>
                </c:pt>
                <c:pt idx="7">
                  <c:v>817085.07999999984</c:v>
                </c:pt>
                <c:pt idx="8">
                  <c:v>7467041.9199999887</c:v>
                </c:pt>
                <c:pt idx="9">
                  <c:v>1831401.0600000008</c:v>
                </c:pt>
                <c:pt idx="10">
                  <c:v>2565201.9200000009</c:v>
                </c:pt>
                <c:pt idx="11">
                  <c:v>6534.65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7268608"/>
        <c:axId val="297270176"/>
      </c:barChart>
      <c:valAx>
        <c:axId val="297270176"/>
        <c:scaling>
          <c:orientation val="minMax"/>
          <c:max val="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268608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972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270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800495805.48000002</c:v>
                </c:pt>
                <c:pt idx="1">
                  <c:v>90000</c:v>
                </c:pt>
                <c:pt idx="2">
                  <c:v>510420437.95999998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-1083845.7999999998</c:v>
                </c:pt>
                <c:pt idx="1">
                  <c:v>186624.72</c:v>
                </c:pt>
                <c:pt idx="2">
                  <c:v>41995439.479999997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$802,034,061  Actual: -$897,221  -.11%
(STATE)  Budgeted: $510,420,438  Actual: $41,995,439   8.23%
TOTAL Budgeted: $1,312,454,499  Actual: $41,098,218   3.13%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$802,034,061  Actual: -$897,221  -.11%
(STATE)  Budgeted: $510,420,438  Actual: $41,995,439   8.23%
TOTAL Budgeted: $1,312,454,499  Actual: $41,098,218   3.13%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639096"/>
        <c:axId val="29963870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$802,034,061  Actual: -$897,221  -.11%
(STATE)  Budgeted: $510,420,438  Actual: $41,995,439   8.23%
TOTAL Budgeted: $1,312,454,499  Actual: $41,098,218   3.13%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$802,034,061  Actual: -$897,221  -.11%
(STATE)  Budgeted: $510,420,438  Actual: $41,995,439   8.23%
TOTAL Budgeted: $1,312,454,499  Actual: $41,098,218   3.13%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$802,034,061  Actual: -$897,221  -.11%
(STATE)  Budgeted: $510,420,438  Actual: $41,995,439   8.23%
TOTAL Budgeted: $1,312,454,499  Actual: $41,098,218   3.13%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$802,034,061  Actual: -$897,221  -.11%
(STATE)  Budgeted: $510,420,438  Actual: $41,995,439   8.23%
TOTAL Budgeted: $1,312,454,499  Actual: $41,098,218   3.13%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29963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638704"/>
        <c:crosses val="autoZero"/>
        <c:auto val="1"/>
        <c:lblAlgn val="ctr"/>
        <c:lblOffset val="500"/>
        <c:noMultiLvlLbl val="0"/>
      </c:catAx>
      <c:valAx>
        <c:axId val="29963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63909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$1,333,495,466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$27,713,541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$27,713,541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87619" cy="6744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$802,034,061  Actual: -$897,221  -.11%</a:t>
          </a:r>
        </a:p>
        <a:p xmlns:a="http://schemas.openxmlformats.org/drawingml/2006/main">
          <a:pPr algn="ctr"/>
          <a:r>
            <a:rPr lang="en-US" sz="1100"/>
            <a:t>(STATE)  Budgeted: $510,420,438  Actual: $41,995,439   8.23%</a:t>
          </a:r>
        </a:p>
        <a:p xmlns:a="http://schemas.openxmlformats.org/drawingml/2006/main">
          <a:pPr algn="ctr"/>
          <a:r>
            <a:rPr lang="en-US" sz="1100"/>
            <a:t>TOTAL Budgeted: $1,312,454,499  Actual: $41,098,218   3.13%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workbookViewId="0">
      <selection activeCell="A36" sqref="A36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8" bestFit="1" customWidth="1"/>
    <col min="17" max="17" width="13.5703125" style="138" bestFit="1" customWidth="1"/>
    <col min="18" max="16384" width="9.140625" style="1"/>
  </cols>
  <sheetData>
    <row r="1" spans="1:17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9"/>
      <c r="M1" s="139"/>
      <c r="N1" s="139"/>
      <c r="O1" s="139"/>
      <c r="P1" s="139"/>
    </row>
    <row r="2" spans="1:17" ht="18.75" x14ac:dyDescent="0.3">
      <c r="A2" s="154" t="s">
        <v>72</v>
      </c>
      <c r="B2" s="154"/>
      <c r="C2" s="154"/>
      <c r="D2" s="154"/>
      <c r="E2" s="154"/>
      <c r="F2" s="154"/>
      <c r="G2" s="154"/>
      <c r="H2" s="154"/>
      <c r="I2" s="154"/>
      <c r="L2" s="139"/>
      <c r="M2" s="139"/>
      <c r="N2" s="139"/>
      <c r="O2" s="139"/>
      <c r="P2" s="139"/>
    </row>
    <row r="3" spans="1:17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9"/>
      <c r="M3" s="139"/>
      <c r="N3" s="139"/>
      <c r="O3" s="139"/>
      <c r="P3" s="139"/>
    </row>
    <row r="4" spans="1:17" x14ac:dyDescent="0.25">
      <c r="A4" s="155">
        <v>44773</v>
      </c>
      <c r="B4" s="155"/>
      <c r="C4" s="155"/>
      <c r="D4" s="155"/>
      <c r="E4" s="155"/>
      <c r="F4" s="155"/>
      <c r="G4" s="155"/>
      <c r="H4" s="155"/>
      <c r="I4" s="155"/>
      <c r="L4" s="139"/>
      <c r="M4" s="139"/>
      <c r="N4" s="139"/>
      <c r="O4" s="139"/>
      <c r="P4" s="139"/>
    </row>
    <row r="5" spans="1:17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9"/>
      <c r="M5" s="139"/>
      <c r="N5" s="139"/>
      <c r="O5" s="139"/>
      <c r="P5" s="139"/>
    </row>
    <row r="6" spans="1:17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9"/>
      <c r="M6" s="139"/>
      <c r="N6" s="139"/>
      <c r="O6" s="139"/>
      <c r="P6" s="139"/>
    </row>
    <row r="7" spans="1:17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  <c r="Q7" s="139"/>
    </row>
    <row r="8" spans="1:17" s="5" customFormat="1" x14ac:dyDescent="0.2">
      <c r="A8" s="6" t="s">
        <v>8</v>
      </c>
      <c r="B8" s="7">
        <v>800390370.48000002</v>
      </c>
      <c r="C8" s="7">
        <v>800495805.48000002</v>
      </c>
      <c r="D8" s="7">
        <v>-1083845.7999999998</v>
      </c>
      <c r="E8" s="7">
        <v>-1083845.7999999998</v>
      </c>
      <c r="F8" s="7">
        <v>0</v>
      </c>
      <c r="G8" s="7">
        <f t="shared" ref="G8:G28" si="0">SUM(E8:F8)</f>
        <v>-1083845.7999999998</v>
      </c>
      <c r="H8" s="7">
        <f t="shared" ref="H8:H11" si="1">C8-G8</f>
        <v>801579651.27999997</v>
      </c>
      <c r="I8" s="36">
        <f>IF(C8=0,"NA",H8/C8)</f>
        <v>1.0013539681189836</v>
      </c>
      <c r="L8" s="139"/>
      <c r="M8" s="139"/>
      <c r="N8" s="139"/>
      <c r="O8" s="139"/>
      <c r="P8" s="139"/>
      <c r="Q8" s="139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186624.72</v>
      </c>
      <c r="E9" s="7">
        <v>186624.72</v>
      </c>
      <c r="F9" s="7">
        <v>0</v>
      </c>
      <c r="G9" s="7">
        <f>SUM(E9:F9)</f>
        <v>186624.72</v>
      </c>
      <c r="H9" s="7">
        <f>C9-G9</f>
        <v>-96624.72</v>
      </c>
      <c r="I9" s="36">
        <f t="shared" ref="I9:I29" si="2">IF(C9=0,"NA",H9/C9)</f>
        <v>-1.0736080000000001</v>
      </c>
      <c r="L9" s="139"/>
      <c r="M9" s="139"/>
      <c r="N9" s="139"/>
      <c r="O9" s="139"/>
      <c r="P9" s="139"/>
      <c r="Q9" s="139"/>
    </row>
    <row r="10" spans="1:17" s="5" customFormat="1" x14ac:dyDescent="0.2">
      <c r="A10" s="6" t="s">
        <v>10</v>
      </c>
      <c r="B10" s="7">
        <v>506136640.40999997</v>
      </c>
      <c r="C10" s="7">
        <v>510420437.95999998</v>
      </c>
      <c r="D10" s="7">
        <v>41995439.479999997</v>
      </c>
      <c r="E10" s="7">
        <v>41995439.479999997</v>
      </c>
      <c r="F10" s="7">
        <v>0</v>
      </c>
      <c r="G10" s="7">
        <f t="shared" si="0"/>
        <v>41995439.479999997</v>
      </c>
      <c r="H10" s="7">
        <f t="shared" si="1"/>
        <v>468424998.47999996</v>
      </c>
      <c r="I10" s="36">
        <f t="shared" si="2"/>
        <v>0.91772382852096712</v>
      </c>
      <c r="L10" s="139"/>
      <c r="M10" s="139"/>
      <c r="N10" s="139"/>
      <c r="O10" s="139"/>
      <c r="P10" s="139"/>
      <c r="Q10" s="139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1448256</v>
      </c>
      <c r="I11" s="36">
        <f t="shared" si="2"/>
        <v>1</v>
      </c>
      <c r="L11" s="139"/>
      <c r="M11" s="139"/>
      <c r="N11" s="139"/>
      <c r="O11" s="139"/>
      <c r="P11" s="139"/>
      <c r="Q11" s="139"/>
    </row>
    <row r="12" spans="1:17" s="5" customFormat="1" x14ac:dyDescent="0.25">
      <c r="A12" s="10" t="s">
        <v>12</v>
      </c>
      <c r="B12" s="11">
        <f t="shared" ref="B12:H12" si="3">SUM(B8:B11)</f>
        <v>1308065266.8899999</v>
      </c>
      <c r="C12" s="11">
        <f t="shared" si="3"/>
        <v>1312454499.4400001</v>
      </c>
      <c r="D12" s="11">
        <f t="shared" si="3"/>
        <v>41098218.399999999</v>
      </c>
      <c r="E12" s="11">
        <f t="shared" si="3"/>
        <v>41098218.399999999</v>
      </c>
      <c r="F12" s="11">
        <f t="shared" si="3"/>
        <v>0</v>
      </c>
      <c r="G12" s="11">
        <f t="shared" si="3"/>
        <v>41098218.399999999</v>
      </c>
      <c r="H12" s="11">
        <f t="shared" si="3"/>
        <v>1271356281.04</v>
      </c>
      <c r="I12" s="37">
        <f t="shared" si="2"/>
        <v>0.96868598612939649</v>
      </c>
      <c r="L12" s="138"/>
      <c r="M12" s="138"/>
      <c r="N12" s="138"/>
      <c r="O12" s="138"/>
      <c r="P12" s="138"/>
      <c r="Q12" s="139"/>
    </row>
    <row r="13" spans="1:17" s="5" customFormat="1" x14ac:dyDescent="0.25">
      <c r="A13" s="13" t="s">
        <v>13</v>
      </c>
      <c r="B13" s="14">
        <v>765137222.44999862</v>
      </c>
      <c r="C13" s="14">
        <v>762703843.74999845</v>
      </c>
      <c r="D13" s="14">
        <v>9808420.7799999993</v>
      </c>
      <c r="E13" s="14">
        <v>9808420.7799999993</v>
      </c>
      <c r="F13" s="14">
        <v>1450629.8900000004</v>
      </c>
      <c r="G13" s="14">
        <f t="shared" si="0"/>
        <v>11259050.67</v>
      </c>
      <c r="H13" s="14">
        <f t="shared" ref="H13:H28" si="4">C13-G13</f>
        <v>751444793.07999849</v>
      </c>
      <c r="I13" s="36">
        <f t="shared" si="2"/>
        <v>0.98523797832899018</v>
      </c>
      <c r="L13" s="138"/>
      <c r="M13" s="138"/>
      <c r="N13" s="138"/>
      <c r="O13" s="138"/>
      <c r="P13" s="138"/>
      <c r="Q13" s="139"/>
    </row>
    <row r="14" spans="1:17" s="5" customFormat="1" x14ac:dyDescent="0.25">
      <c r="A14" s="6" t="s">
        <v>14</v>
      </c>
      <c r="B14" s="7">
        <v>84226204.659999922</v>
      </c>
      <c r="C14" s="7">
        <v>84670729.969999939</v>
      </c>
      <c r="D14" s="7">
        <v>744217.77000000165</v>
      </c>
      <c r="E14" s="7">
        <v>744217.77000000165</v>
      </c>
      <c r="F14" s="7">
        <v>63174.619999999995</v>
      </c>
      <c r="G14" s="7">
        <f t="shared" si="0"/>
        <v>807392.39000000164</v>
      </c>
      <c r="H14" s="7">
        <f t="shared" si="4"/>
        <v>83863337.579999939</v>
      </c>
      <c r="I14" s="36">
        <f t="shared" si="2"/>
        <v>0.99046432704328791</v>
      </c>
      <c r="L14" s="138"/>
      <c r="M14" s="138"/>
      <c r="N14" s="138"/>
      <c r="O14" s="138"/>
      <c r="P14" s="138"/>
      <c r="Q14" s="139"/>
    </row>
    <row r="15" spans="1:17" s="5" customFormat="1" x14ac:dyDescent="0.25">
      <c r="A15" s="6" t="s">
        <v>15</v>
      </c>
      <c r="B15" s="7">
        <v>24639540.5</v>
      </c>
      <c r="C15" s="7">
        <v>24587216.109999999</v>
      </c>
      <c r="D15" s="7">
        <v>1063610.2700000012</v>
      </c>
      <c r="E15" s="7">
        <v>1063610.2700000012</v>
      </c>
      <c r="F15" s="7">
        <v>9204.16</v>
      </c>
      <c r="G15" s="7">
        <f t="shared" si="0"/>
        <v>1072814.4300000011</v>
      </c>
      <c r="H15" s="7">
        <f t="shared" si="4"/>
        <v>23514401.68</v>
      </c>
      <c r="I15" s="36">
        <f t="shared" si="2"/>
        <v>0.95636698253269636</v>
      </c>
      <c r="L15" s="138"/>
      <c r="M15" s="138"/>
      <c r="N15" s="138"/>
      <c r="O15" s="138"/>
      <c r="P15" s="138"/>
      <c r="Q15" s="139"/>
    </row>
    <row r="16" spans="1:17" s="5" customFormat="1" x14ac:dyDescent="0.2">
      <c r="A16" s="6" t="s">
        <v>16</v>
      </c>
      <c r="B16" s="7">
        <v>1211435.48</v>
      </c>
      <c r="C16" s="7">
        <v>1207535.48</v>
      </c>
      <c r="D16" s="7">
        <v>0</v>
      </c>
      <c r="E16" s="7">
        <v>0</v>
      </c>
      <c r="F16" s="7">
        <v>1500</v>
      </c>
      <c r="G16" s="7">
        <f t="shared" si="0"/>
        <v>1500</v>
      </c>
      <c r="H16" s="7">
        <f t="shared" si="4"/>
        <v>1206035.48</v>
      </c>
      <c r="I16" s="36">
        <f t="shared" si="2"/>
        <v>0.99875780047473217</v>
      </c>
      <c r="M16" s="139"/>
      <c r="N16" s="139"/>
      <c r="O16" s="139"/>
      <c r="P16" s="139"/>
      <c r="Q16" s="139"/>
    </row>
    <row r="17" spans="1:18" s="5" customFormat="1" x14ac:dyDescent="0.2">
      <c r="A17" s="6" t="s">
        <v>17</v>
      </c>
      <c r="B17" s="7">
        <v>16636615.399999974</v>
      </c>
      <c r="C17" s="7">
        <v>16636615.399999974</v>
      </c>
      <c r="D17" s="7">
        <v>48606.109999999986</v>
      </c>
      <c r="E17" s="7">
        <v>48606.109999999986</v>
      </c>
      <c r="F17" s="7">
        <v>0</v>
      </c>
      <c r="G17" s="7">
        <f t="shared" si="0"/>
        <v>48606.109999999986</v>
      </c>
      <c r="H17" s="7">
        <f t="shared" si="4"/>
        <v>16588009.289999975</v>
      </c>
      <c r="I17" s="36">
        <f t="shared" si="2"/>
        <v>0.99707836547089979</v>
      </c>
      <c r="M17" s="139"/>
      <c r="N17" s="139"/>
      <c r="O17" s="139"/>
      <c r="P17" s="139"/>
      <c r="Q17" s="139"/>
    </row>
    <row r="18" spans="1:18" s="5" customFormat="1" x14ac:dyDescent="0.2">
      <c r="A18" s="6" t="s">
        <v>18</v>
      </c>
      <c r="B18" s="7">
        <v>44507615.480000004</v>
      </c>
      <c r="C18" s="7">
        <v>44507615.480000004</v>
      </c>
      <c r="D18" s="7">
        <v>902161.3100000018</v>
      </c>
      <c r="E18" s="7">
        <v>902161.3100000018</v>
      </c>
      <c r="F18" s="7">
        <v>1561376.9899999998</v>
      </c>
      <c r="G18" s="7">
        <f t="shared" si="0"/>
        <v>2463538.3000000017</v>
      </c>
      <c r="H18" s="7">
        <f t="shared" si="4"/>
        <v>42044077.18</v>
      </c>
      <c r="I18" s="36">
        <f t="shared" si="2"/>
        <v>0.94464906121274861</v>
      </c>
      <c r="M18" s="139"/>
      <c r="N18" s="139"/>
      <c r="O18" s="139"/>
      <c r="P18" s="139"/>
      <c r="Q18" s="139"/>
    </row>
    <row r="19" spans="1:18" s="5" customFormat="1" x14ac:dyDescent="0.2">
      <c r="A19" s="6" t="s">
        <v>19</v>
      </c>
      <c r="B19" s="7">
        <v>74210443.609999985</v>
      </c>
      <c r="C19" s="7">
        <v>74210443.609999985</v>
      </c>
      <c r="D19" s="7">
        <v>2459260.4699999653</v>
      </c>
      <c r="E19" s="7">
        <v>2459260.4699999653</v>
      </c>
      <c r="F19" s="7">
        <v>0</v>
      </c>
      <c r="G19" s="7">
        <f t="shared" si="0"/>
        <v>2459260.4699999653</v>
      </c>
      <c r="H19" s="7">
        <f t="shared" si="4"/>
        <v>71751183.140000015</v>
      </c>
      <c r="I19" s="36">
        <f t="shared" si="2"/>
        <v>0.96686099219505839</v>
      </c>
      <c r="M19" s="139"/>
      <c r="N19" s="139"/>
      <c r="O19" s="139"/>
      <c r="P19" s="139"/>
      <c r="Q19" s="139"/>
    </row>
    <row r="20" spans="1:18" s="5" customFormat="1" x14ac:dyDescent="0.2">
      <c r="A20" s="6" t="s">
        <v>20</v>
      </c>
      <c r="B20" s="7">
        <v>18471466.359999999</v>
      </c>
      <c r="C20" s="7">
        <v>18471466.359999999</v>
      </c>
      <c r="D20" s="7">
        <v>817085.07999999984</v>
      </c>
      <c r="E20" s="7">
        <v>817085.07999999984</v>
      </c>
      <c r="F20" s="7">
        <v>796688.08</v>
      </c>
      <c r="G20" s="7">
        <f t="shared" si="0"/>
        <v>1613773.1599999997</v>
      </c>
      <c r="H20" s="7">
        <f t="shared" si="4"/>
        <v>16857693.199999999</v>
      </c>
      <c r="I20" s="36">
        <f t="shared" si="2"/>
        <v>0.91263426906406142</v>
      </c>
      <c r="M20" s="139"/>
      <c r="N20" s="139"/>
      <c r="O20" s="139"/>
      <c r="P20" s="139"/>
      <c r="Q20" s="139"/>
    </row>
    <row r="21" spans="1:18" s="5" customFormat="1" x14ac:dyDescent="0.2">
      <c r="A21" s="6" t="s">
        <v>21</v>
      </c>
      <c r="B21" s="7">
        <v>180982269.41999996</v>
      </c>
      <c r="C21" s="7">
        <v>180862269.41999996</v>
      </c>
      <c r="D21" s="7">
        <v>7467041.9199999887</v>
      </c>
      <c r="E21" s="7">
        <v>7467041.9199999887</v>
      </c>
      <c r="F21" s="7">
        <v>21684090.870000001</v>
      </c>
      <c r="G21" s="7">
        <f t="shared" si="0"/>
        <v>29151132.789999992</v>
      </c>
      <c r="H21" s="7">
        <f t="shared" si="4"/>
        <v>151711136.62999997</v>
      </c>
      <c r="I21" s="36">
        <f t="shared" si="2"/>
        <v>0.83882137007633706</v>
      </c>
      <c r="M21" s="139"/>
      <c r="N21" s="139"/>
      <c r="O21" s="139"/>
      <c r="P21" s="139"/>
      <c r="Q21" s="139"/>
    </row>
    <row r="22" spans="1:18" s="5" customFormat="1" x14ac:dyDescent="0.2">
      <c r="A22" s="6" t="s">
        <v>22</v>
      </c>
      <c r="B22" s="7">
        <v>80348867.840000004</v>
      </c>
      <c r="C22" s="7">
        <v>81990667.840000004</v>
      </c>
      <c r="D22" s="7">
        <v>1831401.0600000008</v>
      </c>
      <c r="E22" s="7">
        <v>1831401.0600000008</v>
      </c>
      <c r="F22" s="7">
        <v>186202.83999999997</v>
      </c>
      <c r="G22" s="7">
        <f t="shared" si="0"/>
        <v>2017603.9000000008</v>
      </c>
      <c r="H22" s="7">
        <f t="shared" si="4"/>
        <v>79973063.939999998</v>
      </c>
      <c r="I22" s="36">
        <f t="shared" si="2"/>
        <v>0.97539227386295668</v>
      </c>
      <c r="M22" s="139"/>
      <c r="N22" s="139"/>
      <c r="O22" s="139"/>
      <c r="P22" s="139"/>
      <c r="Q22" s="139"/>
    </row>
    <row r="23" spans="1:18" s="5" customFormat="1" x14ac:dyDescent="0.2">
      <c r="A23" s="6" t="s">
        <v>23</v>
      </c>
      <c r="B23" s="7">
        <v>28847214.619999994</v>
      </c>
      <c r="C23" s="7">
        <v>31489441.679999992</v>
      </c>
      <c r="D23" s="7">
        <v>2565201.9200000009</v>
      </c>
      <c r="E23" s="7">
        <v>2565201.9200000009</v>
      </c>
      <c r="F23" s="7">
        <v>2318397.7400000002</v>
      </c>
      <c r="G23" s="7">
        <f t="shared" si="0"/>
        <v>4883599.6600000011</v>
      </c>
      <c r="H23" s="7">
        <f t="shared" si="4"/>
        <v>26605842.019999992</v>
      </c>
      <c r="I23" s="36">
        <f t="shared" si="2"/>
        <v>0.84491310739555792</v>
      </c>
      <c r="M23" s="139"/>
      <c r="N23" s="139"/>
      <c r="O23" s="139"/>
      <c r="P23" s="139"/>
      <c r="Q23" s="139"/>
    </row>
    <row r="24" spans="1:18" s="5" customFormat="1" x14ac:dyDescent="0.25">
      <c r="A24" s="6" t="s">
        <v>24</v>
      </c>
      <c r="B24" s="7">
        <v>1932771.7399999998</v>
      </c>
      <c r="C24" s="7">
        <v>1969040.29</v>
      </c>
      <c r="D24" s="7">
        <v>6534.65</v>
      </c>
      <c r="E24" s="7">
        <v>6534.65</v>
      </c>
      <c r="F24" s="7">
        <v>0</v>
      </c>
      <c r="G24" s="7">
        <f t="shared" si="0"/>
        <v>6534.65</v>
      </c>
      <c r="H24" s="7">
        <f t="shared" si="4"/>
        <v>1962505.6400000001</v>
      </c>
      <c r="I24" s="36">
        <f t="shared" si="2"/>
        <v>0.99668130203673999</v>
      </c>
      <c r="L24" s="1"/>
      <c r="M24" s="138"/>
      <c r="N24" s="138"/>
      <c r="O24" s="138"/>
      <c r="P24" s="138"/>
      <c r="Q24" s="138"/>
    </row>
    <row r="25" spans="1:18" s="5" customFormat="1" x14ac:dyDescent="0.25">
      <c r="A25" s="6" t="s">
        <v>31</v>
      </c>
      <c r="B25" s="7">
        <v>1005000</v>
      </c>
      <c r="C25" s="7">
        <v>1005000</v>
      </c>
      <c r="D25" s="7">
        <v>0</v>
      </c>
      <c r="E25" s="7">
        <v>0</v>
      </c>
      <c r="F25" s="7">
        <v>0</v>
      </c>
      <c r="G25" s="7">
        <f t="shared" si="0"/>
        <v>0</v>
      </c>
      <c r="H25" s="7">
        <f t="shared" si="4"/>
        <v>1005000</v>
      </c>
      <c r="I25" s="36">
        <f t="shared" si="2"/>
        <v>1</v>
      </c>
      <c r="L25" s="1"/>
      <c r="M25" s="138"/>
      <c r="N25" s="138"/>
      <c r="O25" s="138"/>
      <c r="P25" s="138"/>
      <c r="Q25" s="138"/>
    </row>
    <row r="26" spans="1:18" s="5" customFormat="1" x14ac:dyDescent="0.25">
      <c r="A26" s="6" t="s">
        <v>33</v>
      </c>
      <c r="B26" s="7">
        <v>1346246.49</v>
      </c>
      <c r="C26" s="7">
        <v>1346246.49</v>
      </c>
      <c r="D26" s="7">
        <v>0</v>
      </c>
      <c r="E26" s="7">
        <v>0</v>
      </c>
      <c r="F26" s="7">
        <v>0</v>
      </c>
      <c r="G26" s="7">
        <f t="shared" ref="G26" si="5">SUM(E26:F26)</f>
        <v>0</v>
      </c>
      <c r="H26" s="7">
        <f t="shared" ref="H26" si="6">C26-G26</f>
        <v>1346246.49</v>
      </c>
      <c r="I26" s="36">
        <f t="shared" ref="I26" si="7">IF(C26=0,"NA",H26/C26)</f>
        <v>1</v>
      </c>
      <c r="K26" s="1"/>
      <c r="L26" s="1"/>
      <c r="M26" s="138"/>
      <c r="N26" s="138"/>
      <c r="O26" s="138"/>
      <c r="P26" s="138"/>
      <c r="Q26" s="138"/>
      <c r="R26" s="1"/>
    </row>
    <row r="27" spans="1:18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6">
        <f t="shared" si="2"/>
        <v>1</v>
      </c>
      <c r="K27" s="1"/>
      <c r="L27" s="1"/>
      <c r="M27" s="138"/>
      <c r="N27" s="138"/>
      <c r="O27" s="138"/>
      <c r="P27" s="138"/>
      <c r="Q27" s="138"/>
      <c r="R27" s="1"/>
    </row>
    <row r="28" spans="1:18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6" t="str">
        <f t="shared" si="2"/>
        <v>NA</v>
      </c>
      <c r="K28" s="1"/>
      <c r="L28" s="1"/>
      <c r="M28" s="138"/>
      <c r="N28" s="138"/>
      <c r="O28" s="138"/>
      <c r="P28" s="138"/>
      <c r="Q28" s="138"/>
      <c r="R28" s="1"/>
    </row>
    <row r="29" spans="1:18" s="5" customFormat="1" x14ac:dyDescent="0.25">
      <c r="A29" s="10" t="s">
        <v>27</v>
      </c>
      <c r="B29" s="11">
        <f t="shared" ref="B29:H29" si="8">SUM(B13:B28)</f>
        <v>1331340248.0499985</v>
      </c>
      <c r="C29" s="11">
        <f t="shared" si="8"/>
        <v>1333495465.8799984</v>
      </c>
      <c r="D29" s="11">
        <f t="shared" si="8"/>
        <v>27713541.339999959</v>
      </c>
      <c r="E29" s="11">
        <f t="shared" si="8"/>
        <v>27713541.339999959</v>
      </c>
      <c r="F29" s="11">
        <f t="shared" si="8"/>
        <v>28071265.189999998</v>
      </c>
      <c r="G29" s="11">
        <f t="shared" si="8"/>
        <v>55784806.529999964</v>
      </c>
      <c r="H29" s="11">
        <f t="shared" si="8"/>
        <v>1277710659.3499985</v>
      </c>
      <c r="I29" s="37">
        <f t="shared" si="2"/>
        <v>0.95816648203360288</v>
      </c>
      <c r="K29" s="1"/>
      <c r="L29" s="1"/>
      <c r="M29" s="138"/>
      <c r="N29" s="138"/>
      <c r="O29" s="138"/>
      <c r="P29" s="138"/>
      <c r="Q29" s="138"/>
      <c r="R29" s="1"/>
    </row>
    <row r="30" spans="1:18" s="5" customFormat="1" x14ac:dyDescent="0.25">
      <c r="A30" s="13"/>
      <c r="B30" s="14"/>
      <c r="C30" s="14"/>
      <c r="D30" s="14"/>
      <c r="E30" s="14"/>
      <c r="F30" s="14"/>
      <c r="G30" s="14"/>
      <c r="H30" s="14"/>
      <c r="I30" s="16"/>
      <c r="K30" s="1"/>
      <c r="L30" s="1"/>
      <c r="M30" s="138"/>
      <c r="N30" s="138"/>
      <c r="O30" s="138"/>
      <c r="P30" s="138"/>
      <c r="Q30" s="138"/>
      <c r="R30" s="1"/>
    </row>
    <row r="31" spans="1:18" s="5" customFormat="1" ht="24.95" customHeight="1" x14ac:dyDescent="0.25">
      <c r="A31" s="6" t="s">
        <v>28</v>
      </c>
      <c r="B31" s="7">
        <f>B12-B29</f>
        <v>-23274981.159998655</v>
      </c>
      <c r="C31" s="7">
        <f>C12-C29</f>
        <v>-21040966.439998388</v>
      </c>
      <c r="D31" s="7">
        <f>D12-D29</f>
        <v>13384677.06000004</v>
      </c>
      <c r="E31" s="7">
        <f>E12-E29</f>
        <v>13384677.06000004</v>
      </c>
      <c r="F31" s="7"/>
      <c r="G31" s="7">
        <f>G12-G29</f>
        <v>-14686588.129999965</v>
      </c>
      <c r="H31" s="7"/>
      <c r="I31" s="17"/>
      <c r="K31" s="1"/>
      <c r="L31" s="1"/>
      <c r="M31" s="138"/>
      <c r="N31" s="138"/>
      <c r="O31" s="138"/>
      <c r="P31" s="138"/>
      <c r="Q31" s="138"/>
      <c r="R31" s="1"/>
    </row>
    <row r="32" spans="1:18" s="5" customFormat="1" x14ac:dyDescent="0.25">
      <c r="A32" s="8"/>
      <c r="B32" s="9"/>
      <c r="C32" s="9"/>
      <c r="D32" s="9"/>
      <c r="E32" s="9"/>
      <c r="F32" s="9"/>
      <c r="G32" s="9"/>
      <c r="H32" s="9"/>
      <c r="I32" s="18"/>
      <c r="K32" s="1"/>
      <c r="L32" s="1"/>
      <c r="M32" s="138"/>
      <c r="N32" s="138"/>
      <c r="O32" s="138"/>
      <c r="P32" s="138"/>
      <c r="Q32" s="138"/>
      <c r="R32" s="1"/>
    </row>
    <row r="33" spans="1:21" s="5" customFormat="1" x14ac:dyDescent="0.25">
      <c r="A33" s="168" t="s">
        <v>80</v>
      </c>
      <c r="B33" s="21"/>
      <c r="C33" s="21"/>
      <c r="D33" s="21"/>
      <c r="E33" s="21">
        <v>265464594.49999699</v>
      </c>
      <c r="F33" s="21"/>
      <c r="G33" s="21">
        <f>E33</f>
        <v>265464594.49999699</v>
      </c>
      <c r="H33" s="21"/>
      <c r="I33" s="22"/>
      <c r="K33" s="1"/>
      <c r="L33" s="1"/>
      <c r="M33" s="138"/>
      <c r="N33" s="138"/>
      <c r="O33" s="138"/>
      <c r="P33" s="138"/>
      <c r="Q33" s="138"/>
      <c r="R33" s="1"/>
      <c r="S33" s="1"/>
      <c r="T33" s="1"/>
      <c r="U33" s="1"/>
    </row>
    <row r="34" spans="1:21" s="5" customFormat="1" x14ac:dyDescent="0.25">
      <c r="A34" s="168" t="s">
        <v>82</v>
      </c>
      <c r="B34" s="21"/>
      <c r="C34" s="21"/>
      <c r="D34" s="21"/>
      <c r="E34" s="21">
        <v>45000000</v>
      </c>
      <c r="F34" s="21"/>
      <c r="G34" s="21">
        <f>E34</f>
        <v>45000000</v>
      </c>
      <c r="H34" s="21"/>
      <c r="I34" s="22"/>
      <c r="K34" s="1"/>
      <c r="L34" s="1"/>
      <c r="M34" s="138"/>
      <c r="N34" s="138"/>
      <c r="O34" s="138"/>
      <c r="P34" s="138"/>
      <c r="Q34" s="138"/>
      <c r="R34" s="1"/>
      <c r="S34" s="1"/>
      <c r="T34" s="1"/>
      <c r="U34" s="1"/>
    </row>
    <row r="35" spans="1:21" s="5" customFormat="1" ht="24.75" customHeight="1" x14ac:dyDescent="0.25">
      <c r="A35" s="19" t="s">
        <v>83</v>
      </c>
      <c r="B35" s="21"/>
      <c r="C35" s="21"/>
      <c r="D35" s="21"/>
      <c r="E35" s="21">
        <f>E33-E34</f>
        <v>220464594.49999699</v>
      </c>
      <c r="F35" s="21"/>
      <c r="G35" s="21">
        <f>E35</f>
        <v>220464594.49999699</v>
      </c>
      <c r="H35" s="21"/>
      <c r="I35" s="22"/>
      <c r="K35" s="1"/>
      <c r="L35" s="1"/>
      <c r="M35" s="138"/>
      <c r="N35" s="138"/>
      <c r="O35" s="138"/>
      <c r="P35" s="138"/>
      <c r="Q35" s="138"/>
      <c r="R35" s="1"/>
      <c r="S35" s="1"/>
      <c r="T35" s="1"/>
      <c r="U35" s="1"/>
    </row>
    <row r="36" spans="1:21" s="5" customFormat="1" ht="27.75" customHeight="1" thickBot="1" x14ac:dyDescent="0.3">
      <c r="A36" s="23" t="s">
        <v>29</v>
      </c>
      <c r="B36" s="25"/>
      <c r="C36" s="25"/>
      <c r="D36" s="25"/>
      <c r="E36" s="25">
        <f>+E35+E31</f>
        <v>233849271.55999702</v>
      </c>
      <c r="F36" s="25"/>
      <c r="G36" s="25">
        <f>+G35+G31</f>
        <v>205778006.36999702</v>
      </c>
      <c r="H36" s="25"/>
      <c r="I36" s="26"/>
      <c r="K36" s="1"/>
      <c r="L36" s="1"/>
      <c r="M36" s="138"/>
      <c r="N36" s="138"/>
      <c r="O36" s="138"/>
      <c r="P36" s="138"/>
      <c r="Q36" s="138"/>
      <c r="R36" s="1"/>
      <c r="S36" s="1"/>
      <c r="T36" s="1"/>
      <c r="U36" s="1"/>
    </row>
    <row r="37" spans="1:21" x14ac:dyDescent="0.25">
      <c r="A37" s="5"/>
      <c r="B37" s="34"/>
      <c r="C37" s="34"/>
      <c r="D37" s="34"/>
      <c r="E37" s="34"/>
      <c r="F37" s="34"/>
      <c r="G37" s="34"/>
      <c r="H37" s="34"/>
      <c r="I37" s="5"/>
      <c r="J37" s="5"/>
    </row>
    <row r="38" spans="1:21" x14ac:dyDescent="0.25">
      <c r="A38" s="32"/>
      <c r="B38" s="34"/>
      <c r="C38" s="34"/>
      <c r="D38" s="34"/>
      <c r="E38" s="34"/>
      <c r="F38" s="34"/>
      <c r="G38" s="34"/>
      <c r="H38" s="34"/>
      <c r="I38" s="5"/>
    </row>
    <row r="39" spans="1:21" x14ac:dyDescent="0.25">
      <c r="I39" s="141"/>
      <c r="J39" s="31"/>
    </row>
    <row r="40" spans="1:21" x14ac:dyDescent="0.25">
      <c r="I40" s="141"/>
    </row>
    <row r="41" spans="1:21" x14ac:dyDescent="0.25">
      <c r="I41" s="31"/>
    </row>
    <row r="42" spans="1:21" x14ac:dyDescent="0.25">
      <c r="I42" s="31"/>
      <c r="J42" s="31"/>
    </row>
    <row r="43" spans="1:21" x14ac:dyDescent="0.25">
      <c r="I43" s="141"/>
    </row>
    <row r="44" spans="1:21" x14ac:dyDescent="0.25">
      <c r="I44" s="31"/>
    </row>
    <row r="45" spans="1:21" x14ac:dyDescent="0.25">
      <c r="I45" s="31"/>
    </row>
    <row r="46" spans="1:21" x14ac:dyDescent="0.25">
      <c r="I4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J31" workbookViewId="0">
      <selection activeCell="R55" sqref="R55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2" width="12.5703125" style="51" customWidth="1"/>
    <col min="13" max="16" width="13.42578125" style="51" bestFit="1" customWidth="1"/>
    <col min="17" max="17" width="12.5703125" style="51" customWidth="1"/>
    <col min="18" max="18" width="69.140625" style="52" customWidth="1"/>
    <col min="19" max="20" width="17" style="100" customWidth="1"/>
    <col min="21" max="21" width="49.5703125" style="147" customWidth="1"/>
    <col min="22" max="16384" width="9.140625" style="52"/>
  </cols>
  <sheetData>
    <row r="1" spans="1:21" ht="21" thickBot="1" x14ac:dyDescent="0.25">
      <c r="A1" s="159" t="s">
        <v>77</v>
      </c>
      <c r="B1" s="160"/>
      <c r="C1" s="160"/>
      <c r="D1" s="160"/>
      <c r="E1" s="160"/>
      <c r="F1" s="160"/>
      <c r="G1" s="161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62" t="s">
        <v>40</v>
      </c>
      <c r="B3" s="163"/>
      <c r="C3" s="163"/>
      <c r="D3" s="163"/>
      <c r="E3" s="163"/>
      <c r="F3" s="163"/>
      <c r="G3" s="163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41</v>
      </c>
      <c r="C5" s="55" t="s">
        <v>42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43</v>
      </c>
      <c r="B6" s="57">
        <v>1333495465.8800001</v>
      </c>
      <c r="C6" s="58">
        <f>SUM(F25:Q25)</f>
        <v>27713541.339999959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44</v>
      </c>
      <c r="F7" s="62" t="s">
        <v>45</v>
      </c>
      <c r="G7" s="63" t="s">
        <v>46</v>
      </c>
      <c r="H7" s="63" t="s">
        <v>47</v>
      </c>
      <c r="I7" s="63" t="s">
        <v>48</v>
      </c>
      <c r="J7" s="63" t="s">
        <v>49</v>
      </c>
      <c r="K7" s="63" t="s">
        <v>50</v>
      </c>
      <c r="L7" s="63" t="s">
        <v>51</v>
      </c>
      <c r="M7" s="63" t="s">
        <v>52</v>
      </c>
      <c r="N7" s="63" t="s">
        <v>53</v>
      </c>
      <c r="O7" s="63" t="s">
        <v>54</v>
      </c>
      <c r="P7" s="63" t="s">
        <v>55</v>
      </c>
      <c r="Q7" s="64" t="s">
        <v>56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9808420.7799999993</v>
      </c>
      <c r="F9" s="51">
        <v>9808420.7799999993</v>
      </c>
      <c r="P9" s="52"/>
      <c r="Q9" s="52"/>
      <c r="R9" s="52" t="s">
        <v>13</v>
      </c>
      <c r="S9" s="100">
        <v>9808420.7799999993</v>
      </c>
      <c r="T9" s="100">
        <f>S9-E9</f>
        <v>0</v>
      </c>
      <c r="U9" s="100">
        <v>0</v>
      </c>
    </row>
    <row r="10" spans="1:21" x14ac:dyDescent="0.2">
      <c r="B10" s="51"/>
      <c r="D10" s="53" t="s">
        <v>14</v>
      </c>
      <c r="E10" s="66">
        <f t="shared" ref="E10:E24" si="0">SUM(F10:Q10)</f>
        <v>744217.77000000165</v>
      </c>
      <c r="F10" s="51">
        <v>744217.77000000165</v>
      </c>
      <c r="P10" s="52"/>
      <c r="Q10" s="52"/>
      <c r="R10" s="52" t="s">
        <v>14</v>
      </c>
      <c r="S10" s="100">
        <v>744217.77000000165</v>
      </c>
      <c r="T10" s="100">
        <f t="shared" ref="T10:T24" si="1">S10-E10</f>
        <v>0</v>
      </c>
      <c r="U10" s="100">
        <v>0</v>
      </c>
    </row>
    <row r="11" spans="1:21" x14ac:dyDescent="0.2">
      <c r="B11" s="51"/>
      <c r="D11" s="53" t="s">
        <v>15</v>
      </c>
      <c r="E11" s="66">
        <f t="shared" si="0"/>
        <v>1063610.2700000012</v>
      </c>
      <c r="F11" s="51">
        <v>1063610.2700000012</v>
      </c>
      <c r="P11" s="52"/>
      <c r="Q11" s="52"/>
      <c r="R11" s="52" t="s">
        <v>15</v>
      </c>
      <c r="S11" s="100">
        <v>1063610.2700000012</v>
      </c>
      <c r="T11" s="100">
        <f t="shared" si="1"/>
        <v>0</v>
      </c>
      <c r="U11" s="100">
        <v>0</v>
      </c>
    </row>
    <row r="12" spans="1:21" x14ac:dyDescent="0.2">
      <c r="B12" s="51"/>
      <c r="D12" s="53" t="s">
        <v>16</v>
      </c>
      <c r="E12" s="66">
        <f t="shared" si="0"/>
        <v>0</v>
      </c>
      <c r="F12" s="51">
        <v>0</v>
      </c>
      <c r="P12" s="52"/>
      <c r="Q12" s="52"/>
      <c r="R12" s="52" t="s">
        <v>16</v>
      </c>
      <c r="S12" s="100">
        <v>0</v>
      </c>
      <c r="T12" s="100">
        <f t="shared" si="1"/>
        <v>0</v>
      </c>
      <c r="U12" s="100">
        <v>0</v>
      </c>
    </row>
    <row r="13" spans="1:21" x14ac:dyDescent="0.2">
      <c r="B13" s="51"/>
      <c r="D13" s="53" t="s">
        <v>17</v>
      </c>
      <c r="E13" s="66">
        <f t="shared" si="0"/>
        <v>48606.109999999986</v>
      </c>
      <c r="F13" s="51">
        <v>48606.109999999986</v>
      </c>
      <c r="P13" s="52"/>
      <c r="Q13" s="52"/>
      <c r="R13" s="52" t="s">
        <v>17</v>
      </c>
      <c r="S13" s="100">
        <v>48606.109999999986</v>
      </c>
      <c r="T13" s="100">
        <f t="shared" si="1"/>
        <v>0</v>
      </c>
      <c r="U13" s="100">
        <v>0</v>
      </c>
    </row>
    <row r="14" spans="1:21" x14ac:dyDescent="0.2">
      <c r="B14" s="51"/>
      <c r="D14" s="53" t="s">
        <v>18</v>
      </c>
      <c r="E14" s="66">
        <f t="shared" si="0"/>
        <v>902161.3100000018</v>
      </c>
      <c r="F14" s="51">
        <v>902161.3100000018</v>
      </c>
      <c r="P14" s="52"/>
      <c r="Q14" s="52"/>
      <c r="R14" s="52" t="s">
        <v>18</v>
      </c>
      <c r="S14" s="100">
        <v>902161.3100000018</v>
      </c>
      <c r="T14" s="100">
        <f t="shared" si="1"/>
        <v>0</v>
      </c>
      <c r="U14" s="100">
        <v>0</v>
      </c>
    </row>
    <row r="15" spans="1:21" x14ac:dyDescent="0.2">
      <c r="A15" s="67" t="s">
        <v>57</v>
      </c>
      <c r="B15" s="131">
        <f>B6-C6</f>
        <v>1305781924.5400002</v>
      </c>
      <c r="C15" s="68">
        <f>B15/$B$6</f>
        <v>0.97921737115040641</v>
      </c>
      <c r="D15" s="53" t="s">
        <v>19</v>
      </c>
      <c r="E15" s="66">
        <f t="shared" si="0"/>
        <v>2459260.4699999653</v>
      </c>
      <c r="F15" s="51">
        <v>2459260.4699999653</v>
      </c>
      <c r="P15" s="52"/>
      <c r="Q15" s="52"/>
      <c r="R15" s="52" t="s">
        <v>19</v>
      </c>
      <c r="S15" s="100">
        <v>2459260.4699999653</v>
      </c>
      <c r="T15" s="100">
        <f t="shared" si="1"/>
        <v>0</v>
      </c>
      <c r="U15" s="100">
        <v>0</v>
      </c>
    </row>
    <row r="16" spans="1:21" x14ac:dyDescent="0.2">
      <c r="A16" s="67" t="s">
        <v>58</v>
      </c>
      <c r="B16" s="131">
        <f>C6</f>
        <v>27713541.339999959</v>
      </c>
      <c r="C16" s="68">
        <f>B16/$B$6</f>
        <v>2.0782628849593608E-2</v>
      </c>
      <c r="D16" s="53" t="s">
        <v>20</v>
      </c>
      <c r="E16" s="66">
        <f t="shared" si="0"/>
        <v>817085.07999999984</v>
      </c>
      <c r="F16" s="51">
        <v>817085.07999999984</v>
      </c>
      <c r="P16" s="52"/>
      <c r="Q16" s="52"/>
      <c r="R16" s="52" t="s">
        <v>20</v>
      </c>
      <c r="S16" s="100">
        <v>817085.07999999984</v>
      </c>
      <c r="T16" s="100">
        <f t="shared" si="1"/>
        <v>0</v>
      </c>
      <c r="U16" s="100">
        <v>0</v>
      </c>
    </row>
    <row r="17" spans="1:21" x14ac:dyDescent="0.2">
      <c r="A17" s="53"/>
      <c r="B17" s="50"/>
      <c r="C17" s="53"/>
      <c r="D17" s="69" t="s">
        <v>59</v>
      </c>
      <c r="E17" s="66">
        <f t="shared" si="0"/>
        <v>7467041.9199999887</v>
      </c>
      <c r="F17" s="51">
        <v>7467041.9199999887</v>
      </c>
      <c r="P17" s="52"/>
      <c r="Q17" s="52"/>
      <c r="R17" s="52" t="s">
        <v>59</v>
      </c>
      <c r="S17" s="100">
        <v>7467041.9199999887</v>
      </c>
      <c r="T17" s="100">
        <f t="shared" si="1"/>
        <v>0</v>
      </c>
      <c r="U17" s="100">
        <v>0</v>
      </c>
    </row>
    <row r="18" spans="1:21" x14ac:dyDescent="0.2">
      <c r="B18" s="70"/>
      <c r="C18" s="53"/>
      <c r="D18" s="53" t="s">
        <v>22</v>
      </c>
      <c r="E18" s="66">
        <f t="shared" si="0"/>
        <v>1831401.0600000008</v>
      </c>
      <c r="F18" s="51">
        <v>1831401.0600000008</v>
      </c>
      <c r="P18" s="52"/>
      <c r="Q18" s="52"/>
      <c r="R18" s="52" t="s">
        <v>22</v>
      </c>
      <c r="S18" s="100">
        <v>1831401.0600000008</v>
      </c>
      <c r="T18" s="100">
        <f t="shared" si="1"/>
        <v>0</v>
      </c>
      <c r="U18" s="100">
        <v>0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2565201.9200000009</v>
      </c>
      <c r="F19" s="51">
        <v>2565201.9200000009</v>
      </c>
      <c r="P19" s="52"/>
      <c r="Q19" s="52"/>
      <c r="R19" s="52" t="s">
        <v>23</v>
      </c>
      <c r="S19" s="100">
        <v>2565201.9200000009</v>
      </c>
      <c r="T19" s="100">
        <f t="shared" si="1"/>
        <v>0</v>
      </c>
      <c r="U19" s="100">
        <v>0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6534.65</v>
      </c>
      <c r="F20" s="51">
        <v>6534.65</v>
      </c>
      <c r="P20" s="52"/>
      <c r="Q20" s="52"/>
      <c r="R20" s="52" t="s">
        <v>24</v>
      </c>
      <c r="S20" s="100">
        <v>6534.65</v>
      </c>
      <c r="T20" s="100">
        <f t="shared" si="1"/>
        <v>0</v>
      </c>
      <c r="U20" s="100">
        <v>0</v>
      </c>
    </row>
    <row r="21" spans="1:21" x14ac:dyDescent="0.2">
      <c r="A21" s="53"/>
      <c r="B21" s="50"/>
      <c r="C21" s="53"/>
      <c r="D21" s="53" t="s">
        <v>31</v>
      </c>
      <c r="E21" s="66">
        <f t="shared" si="0"/>
        <v>0</v>
      </c>
      <c r="F21" s="51">
        <v>0</v>
      </c>
      <c r="P21" s="52"/>
      <c r="Q21" s="52"/>
      <c r="R21" s="52" t="s">
        <v>31</v>
      </c>
      <c r="S21" s="100">
        <v>0</v>
      </c>
      <c r="T21" s="100">
        <f t="shared" si="1"/>
        <v>0</v>
      </c>
      <c r="U21" s="100">
        <v>0</v>
      </c>
    </row>
    <row r="22" spans="1:21" x14ac:dyDescent="0.2">
      <c r="A22" s="53"/>
      <c r="B22" s="50"/>
      <c r="C22" s="53"/>
      <c r="D22" s="53" t="s">
        <v>33</v>
      </c>
      <c r="E22" s="66">
        <f t="shared" si="0"/>
        <v>0</v>
      </c>
      <c r="F22" s="51">
        <v>0</v>
      </c>
      <c r="P22" s="52"/>
      <c r="Q22" s="52"/>
      <c r="R22" s="52" t="s">
        <v>33</v>
      </c>
      <c r="S22" s="100">
        <v>0</v>
      </c>
      <c r="T22" s="100">
        <f t="shared" si="1"/>
        <v>0</v>
      </c>
      <c r="U22" s="100">
        <v>0</v>
      </c>
    </row>
    <row r="23" spans="1:21" x14ac:dyDescent="0.2">
      <c r="A23" s="53"/>
      <c r="B23" s="50"/>
      <c r="C23" s="53"/>
      <c r="D23" s="53" t="s">
        <v>26</v>
      </c>
      <c r="E23" s="66">
        <f t="shared" si="0"/>
        <v>0</v>
      </c>
      <c r="F23" s="51">
        <v>0</v>
      </c>
      <c r="P23" s="52"/>
      <c r="Q23" s="52"/>
      <c r="R23" s="52" t="s">
        <v>26</v>
      </c>
      <c r="S23" s="100">
        <v>0</v>
      </c>
      <c r="T23" s="100">
        <f t="shared" si="1"/>
        <v>0</v>
      </c>
      <c r="U23" s="100">
        <v>0</v>
      </c>
    </row>
    <row r="24" spans="1:21" ht="13.5" thickBot="1" x14ac:dyDescent="0.25">
      <c r="A24" s="53"/>
      <c r="B24" s="50"/>
      <c r="C24" s="53"/>
      <c r="D24" s="53" t="s">
        <v>25</v>
      </c>
      <c r="E24" s="66">
        <f t="shared" si="0"/>
        <v>0</v>
      </c>
      <c r="F24" s="51">
        <v>0</v>
      </c>
      <c r="P24" s="52"/>
      <c r="Q24" s="52"/>
      <c r="R24" s="52" t="s">
        <v>25</v>
      </c>
      <c r="S24" s="100">
        <v>0</v>
      </c>
      <c r="T24" s="100">
        <f t="shared" si="1"/>
        <v>0</v>
      </c>
      <c r="U24" s="100">
        <v>0</v>
      </c>
    </row>
    <row r="25" spans="1:21" ht="13.5" thickBot="1" x14ac:dyDescent="0.25">
      <c r="A25" s="53"/>
      <c r="B25" s="50"/>
      <c r="C25" s="53"/>
      <c r="D25" s="71" t="s">
        <v>60</v>
      </c>
      <c r="E25" s="72">
        <f>SUM(E9:E24)</f>
        <v>27713541.339999959</v>
      </c>
      <c r="F25" s="73">
        <f t="shared" ref="F25:Q25" si="2">SUM(F9:F24)</f>
        <v>27713541.339999959</v>
      </c>
      <c r="G25" s="73">
        <f t="shared" si="2"/>
        <v>0</v>
      </c>
      <c r="H25" s="73">
        <f t="shared" si="2"/>
        <v>0</v>
      </c>
      <c r="I25" s="73">
        <f t="shared" si="2"/>
        <v>0</v>
      </c>
      <c r="J25" s="73">
        <f t="shared" si="2"/>
        <v>0</v>
      </c>
      <c r="K25" s="73">
        <f t="shared" si="2"/>
        <v>0</v>
      </c>
      <c r="L25" s="73">
        <f t="shared" si="2"/>
        <v>0</v>
      </c>
      <c r="M25" s="73">
        <f t="shared" si="2"/>
        <v>0</v>
      </c>
      <c r="N25" s="73">
        <f t="shared" si="2"/>
        <v>0</v>
      </c>
      <c r="O25" s="73">
        <f t="shared" si="2"/>
        <v>0</v>
      </c>
      <c r="P25" s="73">
        <f t="shared" si="2"/>
        <v>0</v>
      </c>
      <c r="Q25" s="73">
        <f t="shared" si="2"/>
        <v>0</v>
      </c>
      <c r="S25" s="128">
        <f>SUM(S9:S24)</f>
        <v>27713541.339999959</v>
      </c>
      <c r="T25" s="128">
        <f t="shared" ref="T25:U25" si="3">SUM(T9:T24)</f>
        <v>0</v>
      </c>
      <c r="U25" s="148">
        <f t="shared" si="3"/>
        <v>0</v>
      </c>
    </row>
    <row r="26" spans="1:21" x14ac:dyDescent="0.2">
      <c r="A26" s="53"/>
      <c r="B26" s="50"/>
      <c r="C26" s="53"/>
      <c r="D26" s="53"/>
      <c r="E26" s="53"/>
      <c r="F26" s="50"/>
      <c r="G26" s="50"/>
    </row>
    <row r="27" spans="1:21" ht="29.25" customHeight="1" x14ac:dyDescent="0.2">
      <c r="A27" s="11"/>
      <c r="B27" s="164" t="s">
        <v>78</v>
      </c>
      <c r="C27" s="164"/>
      <c r="D27" s="164"/>
      <c r="E27" s="164"/>
      <c r="F27" s="164"/>
      <c r="G27" s="74"/>
    </row>
    <row r="28" spans="1:21" x14ac:dyDescent="0.2">
      <c r="A28" s="53"/>
      <c r="B28" s="50"/>
      <c r="C28" s="53"/>
      <c r="D28" s="53"/>
      <c r="E28" s="133"/>
      <c r="F28" s="50"/>
      <c r="G28" s="50"/>
    </row>
    <row r="29" spans="1:21" ht="29.25" customHeight="1" x14ac:dyDescent="0.2">
      <c r="B29" s="164" t="str">
        <f>"GENERAL OPERATIONS" &amp; " YTD EXPENSES"&amp;CHAR(10)&amp;TEXT(C6,"$#,##0")</f>
        <v>GENERAL OPERATIONS YTD EXPENSES
$27,713,541</v>
      </c>
      <c r="C29" s="164"/>
      <c r="D29" s="164"/>
      <c r="E29" s="164"/>
      <c r="F29" s="164"/>
      <c r="G29" s="74"/>
      <c r="H29" s="132" t="s">
        <v>79</v>
      </c>
    </row>
    <row r="30" spans="1:21" x14ac:dyDescent="0.2">
      <c r="A30" s="53"/>
      <c r="B30" s="50"/>
      <c r="C30" s="53"/>
      <c r="D30" s="53"/>
      <c r="E30" s="53"/>
      <c r="F30" s="50"/>
      <c r="G30" s="50"/>
    </row>
    <row r="31" spans="1:21" x14ac:dyDescent="0.2">
      <c r="A31" s="53"/>
      <c r="B31" s="50">
        <v>1197491160.8699994</v>
      </c>
      <c r="C31" s="53">
        <v>1139032581.8400021</v>
      </c>
      <c r="D31" s="53"/>
      <c r="E31" s="53"/>
      <c r="F31" s="50"/>
      <c r="G31" s="50"/>
    </row>
    <row r="32" spans="1:21" x14ac:dyDescent="0.2">
      <c r="A32" s="53"/>
      <c r="B32" s="50"/>
      <c r="C32" s="53"/>
      <c r="D32" s="53"/>
      <c r="E32" s="50"/>
      <c r="F32" s="50"/>
      <c r="G32" s="50"/>
    </row>
    <row r="33" spans="1:21" x14ac:dyDescent="0.2">
      <c r="A33" s="75"/>
      <c r="B33" s="76"/>
      <c r="C33" s="75"/>
      <c r="D33" s="75"/>
      <c r="E33" s="75"/>
      <c r="F33" s="76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x14ac:dyDescent="0.2">
      <c r="A35" s="53"/>
      <c r="B35" s="50"/>
      <c r="C35" s="53"/>
      <c r="D35" s="53"/>
      <c r="E35" s="53"/>
      <c r="F35" s="50"/>
      <c r="G35" s="50"/>
    </row>
    <row r="36" spans="1:21" ht="13.5" thickBot="1" x14ac:dyDescent="0.25"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A37" s="165" t="s">
        <v>61</v>
      </c>
      <c r="B37" s="166"/>
      <c r="C37" s="166"/>
      <c r="D37" s="166"/>
      <c r="E37" s="166"/>
      <c r="F37" s="167"/>
      <c r="G37" s="53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13.5" thickBot="1" x14ac:dyDescent="0.25">
      <c r="B38" s="51"/>
      <c r="D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ht="26.25" thickBot="1" x14ac:dyDescent="0.25">
      <c r="B39" s="79" t="s">
        <v>62</v>
      </c>
      <c r="C39" s="80" t="s">
        <v>63</v>
      </c>
      <c r="D39" s="81" t="s">
        <v>64</v>
      </c>
      <c r="E39" s="82" t="s">
        <v>45</v>
      </c>
      <c r="F39" s="83" t="s">
        <v>46</v>
      </c>
      <c r="G39" s="83" t="s">
        <v>47</v>
      </c>
      <c r="H39" s="83" t="s">
        <v>48</v>
      </c>
      <c r="I39" s="83" t="s">
        <v>49</v>
      </c>
      <c r="J39" s="83" t="s">
        <v>50</v>
      </c>
      <c r="K39" s="83" t="s">
        <v>51</v>
      </c>
      <c r="L39" s="83" t="s">
        <v>52</v>
      </c>
      <c r="M39" s="83" t="s">
        <v>53</v>
      </c>
      <c r="N39" s="83" t="s">
        <v>54</v>
      </c>
      <c r="O39" s="83" t="s">
        <v>55</v>
      </c>
      <c r="P39" s="84" t="s">
        <v>56</v>
      </c>
      <c r="Q39" s="52"/>
      <c r="R39" s="85"/>
      <c r="S39" s="134"/>
      <c r="T39" s="134"/>
    </row>
    <row r="40" spans="1:21" s="85" customFormat="1" x14ac:dyDescent="0.2">
      <c r="A40" s="85" t="s">
        <v>8</v>
      </c>
      <c r="B40" s="86">
        <v>800495805.48000002</v>
      </c>
      <c r="C40" s="87">
        <f>SUM(E40:P40)</f>
        <v>-1083845.7999999998</v>
      </c>
      <c r="D40" s="88">
        <f>C40/B40</f>
        <v>-1.3539681189835781E-3</v>
      </c>
      <c r="E40" s="135">
        <v>-1083845.7999999998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R40" s="142"/>
      <c r="S40" s="145">
        <v>800390370.48000002</v>
      </c>
      <c r="T40" s="146">
        <f>S40-C40</f>
        <v>801474216.27999997</v>
      </c>
      <c r="U40" s="149"/>
    </row>
    <row r="41" spans="1:21" s="85" customFormat="1" x14ac:dyDescent="0.2">
      <c r="A41" s="85" t="s">
        <v>9</v>
      </c>
      <c r="B41" s="89">
        <v>90000</v>
      </c>
      <c r="C41" s="90">
        <f>SUM(E41:P41)</f>
        <v>186624.72</v>
      </c>
      <c r="D41" s="91">
        <f>C41/B41</f>
        <v>2.0736080000000001</v>
      </c>
      <c r="E41" s="136">
        <v>186624.72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R41" s="142"/>
      <c r="S41" s="145">
        <v>90000</v>
      </c>
      <c r="T41" s="146">
        <f t="shared" ref="T41:T43" si="4">S41-C41</f>
        <v>-96624.72</v>
      </c>
      <c r="U41" s="149"/>
    </row>
    <row r="42" spans="1:21" s="85" customFormat="1" x14ac:dyDescent="0.2">
      <c r="A42" s="85" t="s">
        <v>10</v>
      </c>
      <c r="B42" s="89">
        <v>510420437.95999998</v>
      </c>
      <c r="C42" s="90">
        <f>SUM(E42:P42)</f>
        <v>41995439.479999997</v>
      </c>
      <c r="D42" s="91">
        <f>C42/B42</f>
        <v>8.2276171479032836E-2</v>
      </c>
      <c r="E42" s="136">
        <v>41995439.479999997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R42" s="142"/>
      <c r="S42" s="145">
        <v>506136640.40999997</v>
      </c>
      <c r="T42" s="146">
        <f t="shared" si="4"/>
        <v>464141200.92999995</v>
      </c>
      <c r="U42" s="149"/>
    </row>
    <row r="43" spans="1:21" s="85" customFormat="1" ht="13.5" thickBot="1" x14ac:dyDescent="0.25">
      <c r="A43" s="85" t="s">
        <v>11</v>
      </c>
      <c r="B43" s="92">
        <v>1448256</v>
      </c>
      <c r="C43" s="90">
        <f>SUM(E43:P43)</f>
        <v>0</v>
      </c>
      <c r="D43" s="93">
        <f>C43/B43</f>
        <v>0</v>
      </c>
      <c r="E43" s="137">
        <v>0</v>
      </c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R43" s="143"/>
      <c r="S43" s="145">
        <v>1448256</v>
      </c>
      <c r="T43" s="146">
        <f t="shared" si="4"/>
        <v>1448256</v>
      </c>
      <c r="U43" s="149"/>
    </row>
    <row r="44" spans="1:21" s="94" customFormat="1" ht="12.75" customHeight="1" thickBot="1" x14ac:dyDescent="0.25">
      <c r="B44" s="95">
        <f>SUM(B40:B43)</f>
        <v>1312454499.4400001</v>
      </c>
      <c r="C44" s="96">
        <f>SUM(C40:C43)</f>
        <v>41098218.399999999</v>
      </c>
      <c r="D44" s="97">
        <f>C44/B44</f>
        <v>3.1314013870603397E-2</v>
      </c>
      <c r="E44" s="98">
        <f>SUM(E40:E43)</f>
        <v>41098218.399999999</v>
      </c>
      <c r="F44" s="99">
        <f t="shared" ref="F44:P44" si="5">SUM(F40:F43)</f>
        <v>0</v>
      </c>
      <c r="G44" s="99">
        <f t="shared" si="5"/>
        <v>0</v>
      </c>
      <c r="H44" s="99">
        <f t="shared" si="5"/>
        <v>0</v>
      </c>
      <c r="I44" s="99">
        <f t="shared" si="5"/>
        <v>0</v>
      </c>
      <c r="J44" s="99">
        <f t="shared" si="5"/>
        <v>0</v>
      </c>
      <c r="K44" s="99">
        <f t="shared" si="5"/>
        <v>0</v>
      </c>
      <c r="L44" s="99">
        <f t="shared" si="5"/>
        <v>0</v>
      </c>
      <c r="M44" s="99">
        <f t="shared" si="5"/>
        <v>0</v>
      </c>
      <c r="N44" s="99">
        <f t="shared" si="5"/>
        <v>0</v>
      </c>
      <c r="O44" s="99">
        <f t="shared" si="5"/>
        <v>0</v>
      </c>
      <c r="P44" s="99">
        <f t="shared" si="5"/>
        <v>0</v>
      </c>
      <c r="Q44" s="52"/>
      <c r="R44" s="51"/>
      <c r="S44" s="100"/>
      <c r="T44" s="100"/>
      <c r="U44" s="150"/>
    </row>
    <row r="45" spans="1:21" ht="13.5" thickBot="1" x14ac:dyDescent="0.25">
      <c r="B45" s="51"/>
      <c r="C45" s="100"/>
      <c r="E45" s="51"/>
      <c r="L45" s="52"/>
      <c r="M45" s="52"/>
      <c r="N45" s="52"/>
      <c r="O45" s="52"/>
      <c r="P45" s="52"/>
      <c r="Q45" s="52"/>
    </row>
    <row r="46" spans="1:21" s="94" customFormat="1" ht="12.75" customHeight="1" x14ac:dyDescent="0.2">
      <c r="A46" s="101" t="s">
        <v>65</v>
      </c>
      <c r="B46" s="102">
        <f>+B40+B41+B43</f>
        <v>802034061.48000002</v>
      </c>
      <c r="C46" s="87">
        <f>+C40+C41+C43</f>
        <v>-897221.07999999984</v>
      </c>
      <c r="D46" s="103">
        <f>C46/B46</f>
        <v>-1.1186820150061339E-3</v>
      </c>
      <c r="E46" s="104">
        <f>+E40+E41+E43</f>
        <v>-897221.07999999984</v>
      </c>
      <c r="F46" s="104">
        <f t="shared" ref="F46:P46" si="6">+F40+F41+F43</f>
        <v>0</v>
      </c>
      <c r="G46" s="104">
        <f t="shared" si="6"/>
        <v>0</v>
      </c>
      <c r="H46" s="104">
        <f t="shared" si="6"/>
        <v>0</v>
      </c>
      <c r="I46" s="104">
        <f t="shared" si="6"/>
        <v>0</v>
      </c>
      <c r="J46" s="104">
        <f t="shared" si="6"/>
        <v>0</v>
      </c>
      <c r="K46" s="104">
        <f t="shared" si="6"/>
        <v>0</v>
      </c>
      <c r="L46" s="104">
        <f t="shared" si="6"/>
        <v>0</v>
      </c>
      <c r="M46" s="104">
        <f t="shared" si="6"/>
        <v>0</v>
      </c>
      <c r="N46" s="104">
        <f t="shared" si="6"/>
        <v>0</v>
      </c>
      <c r="O46" s="104">
        <f t="shared" si="6"/>
        <v>0</v>
      </c>
      <c r="P46" s="104">
        <f t="shared" si="6"/>
        <v>0</v>
      </c>
      <c r="Q46" s="52"/>
      <c r="R46" s="52"/>
      <c r="S46" s="100"/>
      <c r="T46" s="100"/>
      <c r="U46" s="150"/>
    </row>
    <row r="47" spans="1:21" s="94" customFormat="1" ht="12.75" customHeight="1" thickBot="1" x14ac:dyDescent="0.25">
      <c r="A47" s="101" t="s">
        <v>66</v>
      </c>
      <c r="B47" s="105">
        <f>B42</f>
        <v>510420437.95999998</v>
      </c>
      <c r="C47" s="106">
        <f>C71</f>
        <v>41995439.479999997</v>
      </c>
      <c r="D47" s="107">
        <f>C47/B47</f>
        <v>8.2276171479032836E-2</v>
      </c>
      <c r="E47" s="108">
        <f>E42</f>
        <v>41995439.479999997</v>
      </c>
      <c r="F47" s="108">
        <f t="shared" ref="F47:P47" si="7">F42</f>
        <v>0</v>
      </c>
      <c r="G47" s="108">
        <f t="shared" si="7"/>
        <v>0</v>
      </c>
      <c r="H47" s="108">
        <f t="shared" si="7"/>
        <v>0</v>
      </c>
      <c r="I47" s="108">
        <f t="shared" si="7"/>
        <v>0</v>
      </c>
      <c r="J47" s="108">
        <f t="shared" si="7"/>
        <v>0</v>
      </c>
      <c r="K47" s="108">
        <f t="shared" si="7"/>
        <v>0</v>
      </c>
      <c r="L47" s="108">
        <f t="shared" si="7"/>
        <v>0</v>
      </c>
      <c r="M47" s="108">
        <f t="shared" si="7"/>
        <v>0</v>
      </c>
      <c r="N47" s="108">
        <f t="shared" si="7"/>
        <v>0</v>
      </c>
      <c r="O47" s="108">
        <f t="shared" si="7"/>
        <v>0</v>
      </c>
      <c r="P47" s="108">
        <f t="shared" si="7"/>
        <v>0</v>
      </c>
      <c r="Q47" s="52"/>
      <c r="R47" s="52"/>
      <c r="S47" s="100"/>
      <c r="T47" s="100"/>
      <c r="U47" s="150"/>
    </row>
    <row r="48" spans="1:21" s="94" customFormat="1" ht="12.75" customHeight="1" thickBot="1" x14ac:dyDescent="0.25">
      <c r="B48" s="95">
        <f>SUM(B46:B47)</f>
        <v>1312454499.4400001</v>
      </c>
      <c r="C48" s="109">
        <f>SUM(E48:P48)</f>
        <v>41098218.399999999</v>
      </c>
      <c r="D48" s="110">
        <f>C48/B48</f>
        <v>3.1314013870603397E-2</v>
      </c>
      <c r="E48" s="111">
        <f>+E46+E47</f>
        <v>41098218.399999999</v>
      </c>
      <c r="F48" s="112">
        <f t="shared" ref="F48:P48" si="8">+F46+F47</f>
        <v>0</v>
      </c>
      <c r="G48" s="112">
        <f t="shared" si="8"/>
        <v>0</v>
      </c>
      <c r="H48" s="112">
        <f t="shared" si="8"/>
        <v>0</v>
      </c>
      <c r="I48" s="112">
        <f t="shared" si="8"/>
        <v>0</v>
      </c>
      <c r="J48" s="112">
        <f t="shared" si="8"/>
        <v>0</v>
      </c>
      <c r="K48" s="112">
        <f t="shared" si="8"/>
        <v>0</v>
      </c>
      <c r="L48" s="112">
        <f t="shared" si="8"/>
        <v>0</v>
      </c>
      <c r="M48" s="112">
        <f t="shared" si="8"/>
        <v>0</v>
      </c>
      <c r="N48" s="112">
        <f t="shared" si="8"/>
        <v>0</v>
      </c>
      <c r="O48" s="112">
        <f t="shared" si="8"/>
        <v>0</v>
      </c>
      <c r="P48" s="113">
        <f t="shared" si="8"/>
        <v>0</v>
      </c>
      <c r="Q48" s="52"/>
      <c r="R48" s="52"/>
      <c r="S48" s="100"/>
      <c r="T48" s="100"/>
      <c r="U48" s="150"/>
    </row>
    <row r="49" spans="1:21" s="94" customFormat="1" ht="12.75" customHeight="1" thickBo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00"/>
      <c r="T49" s="100"/>
      <c r="U49" s="150"/>
    </row>
    <row r="50" spans="1:21" s="94" customFormat="1" ht="12.75" customHeight="1" thickBot="1" x14ac:dyDescent="0.25">
      <c r="C50" s="157" t="s">
        <v>67</v>
      </c>
      <c r="D50" s="158"/>
      <c r="E50" s="114" t="s">
        <v>45</v>
      </c>
      <c r="F50" s="115" t="s">
        <v>46</v>
      </c>
      <c r="G50" s="115" t="s">
        <v>47</v>
      </c>
      <c r="H50" s="115" t="s">
        <v>48</v>
      </c>
      <c r="I50" s="115" t="s">
        <v>49</v>
      </c>
      <c r="J50" s="115" t="s">
        <v>50</v>
      </c>
      <c r="K50" s="115" t="s">
        <v>51</v>
      </c>
      <c r="L50" s="115" t="s">
        <v>52</v>
      </c>
      <c r="M50" s="115" t="s">
        <v>53</v>
      </c>
      <c r="N50" s="115" t="s">
        <v>54</v>
      </c>
      <c r="O50" s="115" t="s">
        <v>55</v>
      </c>
      <c r="P50" s="55" t="s">
        <v>56</v>
      </c>
      <c r="Q50" s="52"/>
      <c r="R50" s="52"/>
      <c r="S50" s="100"/>
      <c r="T50" s="100"/>
      <c r="U50" s="150"/>
    </row>
    <row r="51" spans="1:21" s="94" customFormat="1" ht="12.75" customHeight="1" x14ac:dyDescent="0.2">
      <c r="C51" s="116" t="s">
        <v>65</v>
      </c>
      <c r="D51" s="52"/>
      <c r="E51" s="51">
        <f>E46</f>
        <v>-897221.07999999984</v>
      </c>
      <c r="F51" s="51">
        <f>E51+F46</f>
        <v>-897221.07999999984</v>
      </c>
      <c r="G51" s="51">
        <f t="shared" ref="G51:P52" si="9">F51+G46</f>
        <v>-897221.07999999984</v>
      </c>
      <c r="H51" s="51">
        <f t="shared" si="9"/>
        <v>-897221.07999999984</v>
      </c>
      <c r="I51" s="51">
        <f t="shared" si="9"/>
        <v>-897221.07999999984</v>
      </c>
      <c r="J51" s="51">
        <f t="shared" si="9"/>
        <v>-897221.07999999984</v>
      </c>
      <c r="K51" s="51">
        <f t="shared" si="9"/>
        <v>-897221.07999999984</v>
      </c>
      <c r="L51" s="51">
        <f t="shared" si="9"/>
        <v>-897221.07999999984</v>
      </c>
      <c r="M51" s="51">
        <f t="shared" si="9"/>
        <v>-897221.07999999984</v>
      </c>
      <c r="N51" s="51">
        <f t="shared" si="9"/>
        <v>-897221.07999999984</v>
      </c>
      <c r="O51" s="51">
        <f t="shared" si="9"/>
        <v>-897221.07999999984</v>
      </c>
      <c r="P51" s="51">
        <f t="shared" si="9"/>
        <v>-897221.07999999984</v>
      </c>
      <c r="Q51" s="52"/>
      <c r="R51" s="52"/>
      <c r="S51" s="100"/>
      <c r="T51" s="100"/>
      <c r="U51" s="150"/>
    </row>
    <row r="52" spans="1:21" s="94" customFormat="1" ht="12.75" customHeight="1" thickBot="1" x14ac:dyDescent="0.25">
      <c r="C52" s="116" t="s">
        <v>66</v>
      </c>
      <c r="D52" s="52"/>
      <c r="E52" s="51">
        <f>E47</f>
        <v>41995439.479999997</v>
      </c>
      <c r="F52" s="51">
        <f>E52+F47</f>
        <v>41995439.479999997</v>
      </c>
      <c r="G52" s="51">
        <f t="shared" si="9"/>
        <v>41995439.479999997</v>
      </c>
      <c r="H52" s="51">
        <f t="shared" si="9"/>
        <v>41995439.479999997</v>
      </c>
      <c r="I52" s="51">
        <f t="shared" si="9"/>
        <v>41995439.479999997</v>
      </c>
      <c r="J52" s="51">
        <f t="shared" si="9"/>
        <v>41995439.479999997</v>
      </c>
      <c r="K52" s="51">
        <f t="shared" si="9"/>
        <v>41995439.479999997</v>
      </c>
      <c r="L52" s="51">
        <f t="shared" si="9"/>
        <v>41995439.479999997</v>
      </c>
      <c r="M52" s="51">
        <f t="shared" si="9"/>
        <v>41995439.479999997</v>
      </c>
      <c r="N52" s="51">
        <f t="shared" si="9"/>
        <v>41995439.479999997</v>
      </c>
      <c r="O52" s="51">
        <f t="shared" si="9"/>
        <v>41995439.479999997</v>
      </c>
      <c r="P52" s="51">
        <f t="shared" si="9"/>
        <v>41995439.479999997</v>
      </c>
      <c r="Q52" s="52"/>
      <c r="R52" s="52"/>
      <c r="S52" s="100"/>
      <c r="T52" s="100"/>
      <c r="U52" s="150"/>
    </row>
    <row r="53" spans="1:21" s="94" customFormat="1" ht="12.75" customHeight="1" thickBot="1" x14ac:dyDescent="0.25">
      <c r="C53" s="117" t="s">
        <v>68</v>
      </c>
      <c r="D53" s="52"/>
      <c r="E53" s="118">
        <f>+E51+E52</f>
        <v>41098218.399999999</v>
      </c>
      <c r="F53" s="118">
        <f t="shared" ref="F53:P53" si="10">+F51+F52</f>
        <v>41098218.399999999</v>
      </c>
      <c r="G53" s="118">
        <f t="shared" si="10"/>
        <v>41098218.399999999</v>
      </c>
      <c r="H53" s="118">
        <f t="shared" si="10"/>
        <v>41098218.399999999</v>
      </c>
      <c r="I53" s="118">
        <f t="shared" si="10"/>
        <v>41098218.399999999</v>
      </c>
      <c r="J53" s="118">
        <f t="shared" si="10"/>
        <v>41098218.399999999</v>
      </c>
      <c r="K53" s="118">
        <f t="shared" si="10"/>
        <v>41098218.399999999</v>
      </c>
      <c r="L53" s="118">
        <f t="shared" si="10"/>
        <v>41098218.399999999</v>
      </c>
      <c r="M53" s="118">
        <f t="shared" si="10"/>
        <v>41098218.399999999</v>
      </c>
      <c r="N53" s="118">
        <f t="shared" si="10"/>
        <v>41098218.399999999</v>
      </c>
      <c r="O53" s="118">
        <f t="shared" si="10"/>
        <v>41098218.399999999</v>
      </c>
      <c r="P53" s="118">
        <f t="shared" si="10"/>
        <v>41098218.399999999</v>
      </c>
      <c r="Q53" s="52"/>
      <c r="R53" s="52"/>
      <c r="S53" s="100"/>
      <c r="T53" s="100"/>
      <c r="U53" s="150"/>
    </row>
    <row r="54" spans="1:21" s="94" customFormat="1" ht="12.75" customHeight="1" x14ac:dyDescent="0.2">
      <c r="C54" s="1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00"/>
      <c r="T54" s="100"/>
      <c r="U54" s="150"/>
    </row>
    <row r="55" spans="1:21" ht="38.25" x14ac:dyDescent="0.2">
      <c r="A55" s="100"/>
      <c r="B55" s="151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$802,034,061  Actual: -$897,221  -.11%
(STATE)  Budgeted: $510,420,438  Actual: $41,995,439   8.23%
TOTAL Budgeted: $1,312,454,499  Actual: $41,098,218   3.13%</v>
      </c>
      <c r="C55" s="151"/>
      <c r="D55" s="151"/>
      <c r="E55" s="151"/>
      <c r="F55" s="151"/>
      <c r="G55" s="151"/>
      <c r="H55" s="151"/>
      <c r="I55" s="151"/>
      <c r="J55" s="151"/>
      <c r="K55" s="151"/>
      <c r="Q55" s="52"/>
      <c r="R55" s="152" t="s">
        <v>81</v>
      </c>
      <c r="T55" s="144"/>
      <c r="U55" s="144"/>
    </row>
    <row r="56" spans="1:21" x14ac:dyDescent="0.2">
      <c r="B56" s="156" t="str">
        <f>"(STATE)" &amp; CHAR(9) &amp; "Budgeted: " &amp; TEXT(B47,"$#,##0") &amp; CHAR(9) &amp; "Actual: " &amp; TEXT(C47,"$#,##0") &amp; "   " &amp; TEXT(D47,"###.00%")</f>
        <v>(STATE)	Budgeted: $510,420,438	Actual: $41,995,439   8.23%</v>
      </c>
      <c r="C56" s="156"/>
      <c r="D56" s="156"/>
      <c r="E56" s="156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2"/>
    </row>
    <row r="57" spans="1:21" x14ac:dyDescent="0.2">
      <c r="B57" s="156" t="str">
        <f>"TOTAL Budgeted: " &amp; TEXT(B48,"$#,##0") &amp; CHAR(9) &amp; "Actual: " &amp; TEXT(C48,"$#,##0") &amp; "   " &amp; TEXT(D48,"###.00%")</f>
        <v>TOTAL Budgeted: $1,312,454,499	Actual: $41,098,218   3.13%</v>
      </c>
      <c r="C57" s="156"/>
      <c r="D57" s="156"/>
      <c r="E57" s="156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x14ac:dyDescent="0.2">
      <c r="B58" s="120"/>
      <c r="C58" s="12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1"/>
    </row>
    <row r="59" spans="1:21" ht="13.5" thickBot="1" x14ac:dyDescent="0.25">
      <c r="B59" s="51"/>
      <c r="C59" s="100"/>
      <c r="E59" s="51"/>
      <c r="L59" s="52"/>
      <c r="M59" s="52"/>
      <c r="N59" s="52"/>
      <c r="O59" s="52"/>
      <c r="P59" s="52"/>
      <c r="Q59" s="52"/>
    </row>
    <row r="60" spans="1:21" s="100" customFormat="1" ht="26.25" thickBot="1" x14ac:dyDescent="0.25">
      <c r="A60" s="122" t="s">
        <v>36</v>
      </c>
      <c r="B60" s="123" t="s">
        <v>37</v>
      </c>
      <c r="P60" s="52"/>
      <c r="Q60" s="52"/>
      <c r="R60" s="52"/>
      <c r="U60" s="147"/>
    </row>
    <row r="61" spans="1:21" s="100" customFormat="1" x14ac:dyDescent="0.2">
      <c r="A61" s="124" t="s">
        <v>8</v>
      </c>
      <c r="B61" s="125">
        <v>800495805.48000002</v>
      </c>
      <c r="C61" s="51"/>
      <c r="N61" s="126"/>
      <c r="O61" s="52"/>
      <c r="P61" s="52"/>
      <c r="Q61" s="52"/>
      <c r="R61" s="52"/>
      <c r="U61" s="147"/>
    </row>
    <row r="62" spans="1:21" x14ac:dyDescent="0.2">
      <c r="A62" s="124" t="s">
        <v>9</v>
      </c>
      <c r="B62" s="125">
        <v>90000</v>
      </c>
      <c r="C62" s="51"/>
      <c r="E62" s="51"/>
      <c r="G62" s="100"/>
      <c r="I62" s="100"/>
      <c r="J62" s="100"/>
      <c r="K62" s="100"/>
      <c r="L62" s="100"/>
      <c r="M62" s="52"/>
      <c r="N62" s="126"/>
      <c r="O62" s="127"/>
      <c r="P62" s="52"/>
      <c r="Q62" s="52"/>
    </row>
    <row r="63" spans="1:21" x14ac:dyDescent="0.2">
      <c r="A63" s="124" t="s">
        <v>10</v>
      </c>
      <c r="B63" s="125">
        <v>510420437.95999998</v>
      </c>
      <c r="C63" s="51"/>
      <c r="E63" s="51"/>
      <c r="G63" s="100"/>
      <c r="I63" s="100"/>
      <c r="J63" s="100"/>
      <c r="K63" s="100"/>
      <c r="L63" s="100"/>
      <c r="M63" s="52"/>
      <c r="N63" s="126"/>
      <c r="O63" s="127"/>
      <c r="P63" s="52"/>
      <c r="Q63" s="52"/>
    </row>
    <row r="64" spans="1:21" ht="13.5" thickBot="1" x14ac:dyDescent="0.25">
      <c r="A64" s="124" t="s">
        <v>11</v>
      </c>
      <c r="B64" s="125">
        <v>1448256</v>
      </c>
      <c r="C64" s="51"/>
      <c r="E64" s="51"/>
      <c r="G64" s="100"/>
      <c r="I64" s="100"/>
      <c r="J64" s="100"/>
      <c r="K64" s="100"/>
      <c r="L64" s="100"/>
      <c r="M64" s="52"/>
      <c r="N64" s="126"/>
      <c r="O64" s="127"/>
      <c r="P64" s="52"/>
      <c r="Q64" s="52"/>
    </row>
    <row r="65" spans="1:20" ht="13.5" thickBot="1" x14ac:dyDescent="0.25">
      <c r="A65" s="128" t="s">
        <v>69</v>
      </c>
      <c r="B65" s="129">
        <f>SUM(B61:B64)</f>
        <v>1312454499.4400001</v>
      </c>
      <c r="C65" s="100"/>
      <c r="D65" s="100"/>
      <c r="E65" s="51"/>
      <c r="G65" s="100"/>
      <c r="H65" s="51" t="str">
        <f xml:space="preserve"> CHAR(9)</f>
        <v xml:space="preserve">	</v>
      </c>
      <c r="I65" s="100"/>
      <c r="J65" s="100"/>
      <c r="K65" s="100"/>
      <c r="L65" s="100"/>
      <c r="M65" s="100"/>
      <c r="N65" s="52"/>
      <c r="O65" s="126"/>
      <c r="P65" s="127"/>
      <c r="Q65" s="52"/>
    </row>
    <row r="66" spans="1:20" x14ac:dyDescent="0.2">
      <c r="C66" s="100"/>
      <c r="D66" s="100"/>
      <c r="E66" s="51"/>
      <c r="G66" s="100"/>
      <c r="I66" s="100"/>
      <c r="J66" s="100"/>
      <c r="K66" s="100"/>
      <c r="L66" s="100"/>
      <c r="M66" s="52"/>
      <c r="N66" s="126"/>
      <c r="O66" s="127"/>
      <c r="P66" s="52"/>
      <c r="Q66" s="52"/>
    </row>
    <row r="67" spans="1:20" ht="13.5" thickBot="1" x14ac:dyDescent="0.25">
      <c r="C67" s="51"/>
      <c r="D67" s="100"/>
      <c r="E67" s="51"/>
      <c r="I67" s="100"/>
      <c r="J67" s="100"/>
      <c r="K67" s="100"/>
      <c r="L67" s="100"/>
      <c r="M67" s="100"/>
      <c r="N67" s="52"/>
      <c r="O67" s="126"/>
      <c r="P67" s="127"/>
      <c r="Q67" s="52"/>
    </row>
    <row r="68" spans="1:20" ht="26.25" thickBot="1" x14ac:dyDescent="0.25">
      <c r="B68" s="117" t="s">
        <v>71</v>
      </c>
      <c r="C68" s="130" t="s">
        <v>70</v>
      </c>
      <c r="D68" s="100"/>
      <c r="E68" s="51"/>
      <c r="G68" s="100"/>
      <c r="H68" s="100"/>
      <c r="I68" s="100"/>
      <c r="J68" s="100"/>
      <c r="K68" s="100"/>
      <c r="L68" s="100"/>
      <c r="M68" s="52"/>
      <c r="N68" s="126"/>
      <c r="O68" s="127"/>
      <c r="P68" s="52"/>
      <c r="Q68" s="52"/>
    </row>
    <row r="69" spans="1:20" x14ac:dyDescent="0.2">
      <c r="A69" s="100" t="s">
        <v>8</v>
      </c>
      <c r="B69" s="51">
        <v>800495805.48000002</v>
      </c>
      <c r="C69" s="51">
        <v>-1083845.7999999998</v>
      </c>
      <c r="D69" s="100"/>
      <c r="E69" s="51"/>
      <c r="G69" s="100"/>
      <c r="H69" s="100"/>
      <c r="I69" s="100"/>
      <c r="J69" s="100"/>
      <c r="K69" s="100"/>
      <c r="L69" s="100"/>
      <c r="M69" s="52"/>
      <c r="N69" s="126"/>
      <c r="O69" s="127"/>
      <c r="P69" s="52"/>
      <c r="Q69" s="52"/>
    </row>
    <row r="70" spans="1:20" x14ac:dyDescent="0.2">
      <c r="A70" s="100" t="s">
        <v>9</v>
      </c>
      <c r="B70" s="51">
        <v>90000</v>
      </c>
      <c r="C70" s="51">
        <v>186624.72</v>
      </c>
      <c r="D70" s="100"/>
      <c r="E70" s="51"/>
      <c r="G70" s="100"/>
      <c r="H70" s="100"/>
      <c r="I70" s="100"/>
      <c r="J70" s="100"/>
      <c r="K70" s="100"/>
      <c r="L70" s="100"/>
      <c r="M70" s="52"/>
      <c r="N70" s="126"/>
      <c r="O70" s="127"/>
      <c r="P70" s="52"/>
      <c r="Q70" s="52"/>
    </row>
    <row r="71" spans="1:20" x14ac:dyDescent="0.2">
      <c r="A71" s="100" t="s">
        <v>10</v>
      </c>
      <c r="B71" s="51">
        <v>510420437.95999998</v>
      </c>
      <c r="C71" s="51">
        <v>41995439.479999997</v>
      </c>
      <c r="D71" s="100"/>
      <c r="E71" s="51"/>
      <c r="G71" s="100"/>
      <c r="H71" s="100"/>
      <c r="I71" s="100"/>
      <c r="J71" s="100"/>
      <c r="K71" s="100"/>
      <c r="L71" s="100"/>
      <c r="M71" s="52"/>
      <c r="N71" s="126"/>
      <c r="O71" s="127"/>
      <c r="P71" s="52"/>
      <c r="Q71" s="52"/>
    </row>
    <row r="72" spans="1:20" x14ac:dyDescent="0.2">
      <c r="A72" s="100" t="s">
        <v>11</v>
      </c>
      <c r="B72" s="51">
        <v>1448256</v>
      </c>
      <c r="C72" s="51">
        <v>0</v>
      </c>
      <c r="D72" s="100"/>
      <c r="E72" s="51"/>
      <c r="H72" s="100"/>
      <c r="I72" s="100"/>
      <c r="J72" s="100"/>
      <c r="K72" s="100"/>
      <c r="L72" s="100"/>
      <c r="M72" s="52"/>
      <c r="N72" s="126"/>
      <c r="O72" s="127"/>
      <c r="P72" s="52"/>
      <c r="Q72" s="52"/>
    </row>
    <row r="73" spans="1:20" x14ac:dyDescent="0.2">
      <c r="B73" s="51"/>
      <c r="E73" s="51"/>
      <c r="H73" s="100"/>
      <c r="I73" s="100"/>
      <c r="J73" s="100"/>
      <c r="K73" s="100"/>
      <c r="L73" s="100"/>
      <c r="M73" s="52"/>
      <c r="N73" s="126"/>
      <c r="O73" s="127"/>
      <c r="P73" s="52"/>
      <c r="Q73" s="52"/>
    </row>
    <row r="74" spans="1:20" x14ac:dyDescent="0.2">
      <c r="B74" s="51"/>
      <c r="E74" s="51"/>
      <c r="P74" s="52"/>
      <c r="Q74" s="52"/>
    </row>
    <row r="75" spans="1:20" x14ac:dyDescent="0.2">
      <c r="B75" s="51"/>
      <c r="E75" s="51"/>
      <c r="P75" s="52"/>
      <c r="Q75" s="52"/>
    </row>
    <row r="76" spans="1:20" ht="12.75" customHeight="1" x14ac:dyDescent="0.2">
      <c r="C76" s="132"/>
      <c r="D76" s="13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S76" s="52"/>
      <c r="T76" s="52"/>
    </row>
    <row r="77" spans="1:20" x14ac:dyDescent="0.2">
      <c r="E77" s="51"/>
      <c r="P77" s="52"/>
      <c r="Q77" s="52"/>
    </row>
    <row r="78" spans="1:20" x14ac:dyDescent="0.2"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B80" s="51"/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P84" s="52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  <row r="96" spans="5:17" x14ac:dyDescent="0.2">
      <c r="E96" s="51"/>
      <c r="Q96" s="52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7" workbookViewId="0">
      <selection activeCell="A36" sqref="A36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8" bestFit="1" customWidth="1"/>
    <col min="14" max="15" width="12.42578125" style="138" bestFit="1" customWidth="1"/>
    <col min="16" max="16" width="13.7109375" style="138" customWidth="1"/>
    <col min="17" max="16384" width="9.140625" style="1"/>
  </cols>
  <sheetData>
    <row r="1" spans="1:16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6" ht="18.75" x14ac:dyDescent="0.3">
      <c r="A2" s="154" t="s">
        <v>73</v>
      </c>
      <c r="B2" s="154"/>
      <c r="C2" s="154"/>
      <c r="D2" s="154"/>
      <c r="E2" s="154"/>
      <c r="F2" s="154"/>
      <c r="G2" s="154"/>
      <c r="H2" s="154"/>
      <c r="I2" s="154"/>
    </row>
    <row r="3" spans="1:16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6" x14ac:dyDescent="0.25">
      <c r="A4" s="155">
        <v>44773</v>
      </c>
      <c r="B4" s="155"/>
      <c r="C4" s="155"/>
      <c r="D4" s="155"/>
      <c r="E4" s="155"/>
      <c r="F4" s="155"/>
      <c r="G4" s="155"/>
      <c r="H4" s="155"/>
      <c r="I4" s="155"/>
    </row>
    <row r="5" spans="1:16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6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6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</row>
    <row r="8" spans="1:16" s="5" customFormat="1" x14ac:dyDescent="0.2">
      <c r="A8" s="6" t="s">
        <v>8</v>
      </c>
      <c r="B8" s="7">
        <v>30954292.550000001</v>
      </c>
      <c r="C8" s="7">
        <v>31008942.550000001</v>
      </c>
      <c r="D8" s="7">
        <v>2072666.19</v>
      </c>
      <c r="E8" s="7">
        <v>2072666.19</v>
      </c>
      <c r="F8" s="7">
        <v>0</v>
      </c>
      <c r="G8" s="7">
        <f t="shared" ref="G8:G12" si="0">SUM(E8:F8)</f>
        <v>2072666.19</v>
      </c>
      <c r="H8" s="7">
        <f t="shared" ref="H8:H12" si="1">C8-G8</f>
        <v>28936276.359999999</v>
      </c>
      <c r="I8" s="17">
        <f>IF(C8=0,"",H8/C8)</f>
        <v>0.93315908187910779</v>
      </c>
      <c r="L8" s="139"/>
      <c r="M8" s="139"/>
      <c r="N8" s="139"/>
      <c r="O8" s="139"/>
      <c r="P8" s="139"/>
    </row>
    <row r="9" spans="1:16" s="5" customFormat="1" x14ac:dyDescent="0.2">
      <c r="A9" s="6" t="s">
        <v>9</v>
      </c>
      <c r="B9" s="7">
        <v>0</v>
      </c>
      <c r="C9" s="7">
        <v>0</v>
      </c>
      <c r="D9" s="7">
        <v>375.58</v>
      </c>
      <c r="E9" s="7">
        <v>375.58</v>
      </c>
      <c r="F9" s="7">
        <v>0</v>
      </c>
      <c r="G9" s="7">
        <f t="shared" si="0"/>
        <v>375.58</v>
      </c>
      <c r="H9" s="7">
        <f t="shared" si="1"/>
        <v>-375.58</v>
      </c>
      <c r="I9" s="17" t="str">
        <f t="shared" ref="I9:I12" si="2">IF(C9=0,"",H9/C9)</f>
        <v/>
      </c>
      <c r="L9" s="139"/>
      <c r="M9" s="139"/>
      <c r="N9" s="139"/>
      <c r="O9" s="139"/>
      <c r="P9" s="139"/>
    </row>
    <row r="10" spans="1:16" s="5" customFormat="1" x14ac:dyDescent="0.2">
      <c r="A10" s="6" t="s">
        <v>10</v>
      </c>
      <c r="B10" s="7">
        <v>15490840.710000001</v>
      </c>
      <c r="C10" s="7">
        <v>15490840.710000001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15490840.710000001</v>
      </c>
      <c r="I10" s="17">
        <f t="shared" si="2"/>
        <v>1</v>
      </c>
      <c r="L10" s="139"/>
      <c r="M10" s="139"/>
      <c r="N10" s="139"/>
      <c r="O10" s="139"/>
      <c r="P10" s="139"/>
    </row>
    <row r="11" spans="1:16" s="5" customFormat="1" x14ac:dyDescent="0.2">
      <c r="A11" s="6" t="s">
        <v>30</v>
      </c>
      <c r="B11" s="7">
        <v>428232611.45999998</v>
      </c>
      <c r="C11" s="7">
        <v>575353667.53000009</v>
      </c>
      <c r="D11" s="7">
        <v>963840.33</v>
      </c>
      <c r="E11" s="7">
        <v>963840.33</v>
      </c>
      <c r="F11" s="7">
        <v>0</v>
      </c>
      <c r="G11" s="7">
        <f t="shared" si="0"/>
        <v>963840.33</v>
      </c>
      <c r="H11" s="7">
        <f t="shared" si="1"/>
        <v>574389827.20000005</v>
      </c>
      <c r="I11" s="17">
        <f t="shared" si="2"/>
        <v>0.9983247863281417</v>
      </c>
      <c r="L11" s="139"/>
      <c r="M11" s="139"/>
      <c r="N11" s="139"/>
      <c r="O11" s="139"/>
      <c r="P11" s="139"/>
    </row>
    <row r="12" spans="1:16" s="5" customFormat="1" x14ac:dyDescent="0.2">
      <c r="A12" s="8" t="s">
        <v>11</v>
      </c>
      <c r="B12" s="7">
        <v>4445423</v>
      </c>
      <c r="C12" s="7">
        <v>4445423</v>
      </c>
      <c r="D12" s="7">
        <v>210.1</v>
      </c>
      <c r="E12" s="7">
        <v>210.1</v>
      </c>
      <c r="F12" s="7">
        <v>0</v>
      </c>
      <c r="G12" s="7">
        <f t="shared" si="0"/>
        <v>210.1</v>
      </c>
      <c r="H12" s="7">
        <f t="shared" si="1"/>
        <v>4445212.9000000004</v>
      </c>
      <c r="I12" s="17">
        <f t="shared" si="2"/>
        <v>0.99995273790593164</v>
      </c>
      <c r="L12" s="139"/>
      <c r="M12" s="139"/>
      <c r="N12" s="139"/>
      <c r="O12" s="139"/>
      <c r="P12" s="139"/>
    </row>
    <row r="13" spans="1:16" s="5" customFormat="1" ht="24.95" customHeight="1" x14ac:dyDescent="0.2">
      <c r="A13" s="10" t="s">
        <v>12</v>
      </c>
      <c r="B13" s="11">
        <f>SUM(B8:B12)</f>
        <v>479123167.71999997</v>
      </c>
      <c r="C13" s="11">
        <f t="shared" ref="C13:H13" si="3">SUM(C8:C12)</f>
        <v>626298873.79000008</v>
      </c>
      <c r="D13" s="11">
        <f t="shared" si="3"/>
        <v>3037092.2</v>
      </c>
      <c r="E13" s="11">
        <f t="shared" si="3"/>
        <v>3037092.2</v>
      </c>
      <c r="F13" s="11">
        <f t="shared" si="3"/>
        <v>0</v>
      </c>
      <c r="G13" s="11">
        <f t="shared" si="3"/>
        <v>3037092.2</v>
      </c>
      <c r="H13" s="11">
        <f t="shared" si="3"/>
        <v>623261781.59000003</v>
      </c>
      <c r="I13" s="12">
        <f>IF(C13=0,"",H13/C13)</f>
        <v>0.99515073022306222</v>
      </c>
      <c r="L13" s="139"/>
      <c r="M13" s="139"/>
      <c r="N13" s="139"/>
      <c r="O13" s="139"/>
      <c r="P13" s="139"/>
    </row>
    <row r="14" spans="1:16" s="5" customFormat="1" x14ac:dyDescent="0.2">
      <c r="A14" s="13" t="s">
        <v>13</v>
      </c>
      <c r="B14" s="14">
        <v>122321537.50000001</v>
      </c>
      <c r="C14" s="14">
        <v>227360365.18000004</v>
      </c>
      <c r="D14" s="14">
        <v>4641984.1100000013</v>
      </c>
      <c r="E14" s="14">
        <v>4641984.1100000013</v>
      </c>
      <c r="F14" s="14">
        <v>120915.91999999997</v>
      </c>
      <c r="G14" s="14">
        <f t="shared" ref="G14:G31" si="4">SUM(E14:F14)</f>
        <v>4762900.0300000012</v>
      </c>
      <c r="H14" s="14">
        <f t="shared" ref="H14:H31" si="5">C14-G14</f>
        <v>222597465.15000004</v>
      </c>
      <c r="I14" s="27">
        <f t="shared" ref="I14:I31" si="6">IF(C14=0,"",H14/C14)</f>
        <v>0.97905131782213128</v>
      </c>
      <c r="L14" s="139"/>
      <c r="M14" s="139"/>
      <c r="N14" s="139"/>
      <c r="O14" s="139"/>
      <c r="P14" s="139"/>
    </row>
    <row r="15" spans="1:16" s="5" customFormat="1" x14ac:dyDescent="0.2">
      <c r="A15" s="6" t="s">
        <v>14</v>
      </c>
      <c r="B15" s="7">
        <v>46088411.039999999</v>
      </c>
      <c r="C15" s="7">
        <v>27813259.959999997</v>
      </c>
      <c r="D15" s="7">
        <v>271477.82999999996</v>
      </c>
      <c r="E15" s="7">
        <v>271477.82999999996</v>
      </c>
      <c r="F15" s="7">
        <v>559121.06000000006</v>
      </c>
      <c r="G15" s="7">
        <f t="shared" si="4"/>
        <v>830598.89</v>
      </c>
      <c r="H15" s="7">
        <f t="shared" si="5"/>
        <v>26982661.069999997</v>
      </c>
      <c r="I15" s="17">
        <f t="shared" si="6"/>
        <v>0.9701365862471879</v>
      </c>
      <c r="L15" s="139"/>
      <c r="M15" s="139"/>
      <c r="N15" s="139"/>
      <c r="O15" s="139"/>
      <c r="P15" s="139"/>
    </row>
    <row r="16" spans="1:16" s="5" customFormat="1" x14ac:dyDescent="0.2">
      <c r="A16" s="6" t="s">
        <v>15</v>
      </c>
      <c r="B16" s="7">
        <v>28694030.420000002</v>
      </c>
      <c r="C16" s="7">
        <v>2644715.6999999997</v>
      </c>
      <c r="D16" s="7">
        <v>68876.62</v>
      </c>
      <c r="E16" s="7">
        <v>68876.62</v>
      </c>
      <c r="F16" s="7">
        <v>50698.52</v>
      </c>
      <c r="G16" s="7">
        <f t="shared" si="4"/>
        <v>119575.13999999998</v>
      </c>
      <c r="H16" s="7">
        <f t="shared" si="5"/>
        <v>2525140.5599999996</v>
      </c>
      <c r="I16" s="17">
        <f t="shared" si="6"/>
        <v>0.95478714782084129</v>
      </c>
      <c r="L16" s="139"/>
      <c r="M16" s="139"/>
      <c r="N16" s="139"/>
      <c r="O16" s="139"/>
      <c r="P16" s="139"/>
    </row>
    <row r="17" spans="1:16" s="5" customFormat="1" x14ac:dyDescent="0.2">
      <c r="A17" s="6" t="s">
        <v>16</v>
      </c>
      <c r="B17" s="7">
        <v>47495715.26000002</v>
      </c>
      <c r="C17" s="7">
        <v>30688348.410000019</v>
      </c>
      <c r="D17" s="7">
        <v>1026513.6500000003</v>
      </c>
      <c r="E17" s="7">
        <v>1026513.6500000003</v>
      </c>
      <c r="F17" s="7">
        <v>1098014.82</v>
      </c>
      <c r="G17" s="7">
        <f t="shared" si="4"/>
        <v>2124528.4700000002</v>
      </c>
      <c r="H17" s="7">
        <f t="shared" si="5"/>
        <v>28563819.94000002</v>
      </c>
      <c r="I17" s="17">
        <f t="shared" si="6"/>
        <v>0.93077084365648999</v>
      </c>
      <c r="L17" s="139"/>
      <c r="M17" s="139"/>
      <c r="N17" s="139"/>
      <c r="O17" s="139"/>
      <c r="P17" s="139"/>
    </row>
    <row r="18" spans="1:16" s="5" customFormat="1" x14ac:dyDescent="0.2">
      <c r="A18" s="6" t="s">
        <v>17</v>
      </c>
      <c r="B18" s="7">
        <v>2893575</v>
      </c>
      <c r="C18" s="7">
        <v>6011447</v>
      </c>
      <c r="D18" s="7">
        <v>1776.15</v>
      </c>
      <c r="E18" s="7">
        <v>1776.15</v>
      </c>
      <c r="F18" s="7">
        <v>-1800.1299999999999</v>
      </c>
      <c r="G18" s="7">
        <f t="shared" si="4"/>
        <v>-23.979999999999791</v>
      </c>
      <c r="H18" s="7">
        <f t="shared" si="5"/>
        <v>6011470.9800000004</v>
      </c>
      <c r="I18" s="17">
        <f t="shared" si="6"/>
        <v>1.0000039890562122</v>
      </c>
      <c r="L18" s="139"/>
      <c r="M18" s="139"/>
      <c r="N18" s="139"/>
      <c r="O18" s="139"/>
      <c r="P18" s="139"/>
    </row>
    <row r="19" spans="1:16" s="5" customFormat="1" x14ac:dyDescent="0.2">
      <c r="A19" s="6" t="s">
        <v>32</v>
      </c>
      <c r="B19" s="7">
        <v>-1236192.9399999997</v>
      </c>
      <c r="C19" s="7">
        <v>6773915.3899999997</v>
      </c>
      <c r="D19" s="7">
        <v>283549.87000000005</v>
      </c>
      <c r="E19" s="7">
        <v>283549.87000000005</v>
      </c>
      <c r="F19" s="7">
        <v>-7582.83</v>
      </c>
      <c r="G19" s="7">
        <f>SUM(E19:F19)</f>
        <v>275967.04000000004</v>
      </c>
      <c r="H19" s="7">
        <f>C19-G19</f>
        <v>6497948.3499999996</v>
      </c>
      <c r="I19" s="17">
        <f>IF(C19=0,"",H19/C19)</f>
        <v>0.95926033555019052</v>
      </c>
      <c r="L19" s="139"/>
      <c r="M19" s="139"/>
      <c r="N19" s="139"/>
      <c r="O19" s="139"/>
      <c r="P19" s="139"/>
    </row>
    <row r="20" spans="1:16" s="5" customFormat="1" x14ac:dyDescent="0.2">
      <c r="A20" s="6" t="s">
        <v>18</v>
      </c>
      <c r="B20" s="7">
        <v>52328026.539999999</v>
      </c>
      <c r="C20" s="7">
        <v>73099249.040000007</v>
      </c>
      <c r="D20" s="7">
        <v>107903.43999999999</v>
      </c>
      <c r="E20" s="7">
        <v>107903.43999999999</v>
      </c>
      <c r="F20" s="7">
        <v>13854.67</v>
      </c>
      <c r="G20" s="7">
        <f t="shared" si="4"/>
        <v>121758.10999999999</v>
      </c>
      <c r="H20" s="7">
        <f t="shared" si="5"/>
        <v>72977490.930000007</v>
      </c>
      <c r="I20" s="17">
        <f t="shared" si="6"/>
        <v>0.9983343452689456</v>
      </c>
      <c r="L20" s="139"/>
      <c r="M20" s="139"/>
      <c r="N20" s="139"/>
      <c r="O20" s="139"/>
      <c r="P20" s="139"/>
    </row>
    <row r="21" spans="1:16" s="5" customFormat="1" x14ac:dyDescent="0.2">
      <c r="A21" s="6" t="s">
        <v>19</v>
      </c>
      <c r="B21" s="7">
        <v>28031712.98</v>
      </c>
      <c r="C21" s="7">
        <v>4049487.98</v>
      </c>
      <c r="D21" s="7">
        <v>18628.82</v>
      </c>
      <c r="E21" s="7">
        <v>18628.82</v>
      </c>
      <c r="F21" s="7">
        <v>0</v>
      </c>
      <c r="G21" s="7">
        <f t="shared" si="4"/>
        <v>18628.82</v>
      </c>
      <c r="H21" s="7">
        <f t="shared" si="5"/>
        <v>4030859.16</v>
      </c>
      <c r="I21" s="17">
        <f t="shared" si="6"/>
        <v>0.99539970976775194</v>
      </c>
      <c r="L21" s="139"/>
      <c r="M21" s="139"/>
      <c r="N21" s="139"/>
      <c r="O21" s="139"/>
      <c r="P21" s="139"/>
    </row>
    <row r="22" spans="1:16" s="5" customFormat="1" x14ac:dyDescent="0.2">
      <c r="A22" s="6" t="s">
        <v>20</v>
      </c>
      <c r="B22" s="7">
        <v>26199074.91</v>
      </c>
      <c r="C22" s="7">
        <v>246429.91</v>
      </c>
      <c r="D22" s="7">
        <v>18975.39</v>
      </c>
      <c r="E22" s="7">
        <v>18975.39</v>
      </c>
      <c r="F22" s="7">
        <v>-12196.220000000001</v>
      </c>
      <c r="G22" s="7">
        <f t="shared" si="4"/>
        <v>6779.1699999999983</v>
      </c>
      <c r="H22" s="7">
        <f t="shared" si="5"/>
        <v>239650.74</v>
      </c>
      <c r="I22" s="17">
        <f t="shared" si="6"/>
        <v>0.97249047406623645</v>
      </c>
      <c r="L22" s="139"/>
      <c r="M22" s="139"/>
      <c r="N22" s="139"/>
      <c r="O22" s="139"/>
      <c r="P22" s="139"/>
    </row>
    <row r="23" spans="1:16" s="5" customFormat="1" x14ac:dyDescent="0.2">
      <c r="A23" s="6" t="s">
        <v>21</v>
      </c>
      <c r="B23" s="7">
        <v>75198741.920000002</v>
      </c>
      <c r="C23" s="7">
        <v>59307749.289999999</v>
      </c>
      <c r="D23" s="7">
        <v>30314.490000000005</v>
      </c>
      <c r="E23" s="7">
        <v>30314.490000000005</v>
      </c>
      <c r="F23" s="7">
        <v>171362.13000000003</v>
      </c>
      <c r="G23" s="7">
        <f t="shared" si="4"/>
        <v>201676.62000000005</v>
      </c>
      <c r="H23" s="7">
        <f t="shared" si="5"/>
        <v>59106072.670000002</v>
      </c>
      <c r="I23" s="17">
        <f t="shared" si="6"/>
        <v>0.99659948957068245</v>
      </c>
      <c r="L23" s="139"/>
      <c r="M23" s="139"/>
      <c r="N23" s="139"/>
      <c r="O23" s="139"/>
      <c r="P23" s="139"/>
    </row>
    <row r="24" spans="1:16" s="5" customFormat="1" x14ac:dyDescent="0.2">
      <c r="A24" s="6" t="s">
        <v>22</v>
      </c>
      <c r="B24" s="7">
        <v>27653785.010000002</v>
      </c>
      <c r="C24" s="7">
        <v>2905417.01</v>
      </c>
      <c r="D24" s="7">
        <v>327.5</v>
      </c>
      <c r="E24" s="7">
        <v>327.5</v>
      </c>
      <c r="F24" s="7">
        <v>2679.5</v>
      </c>
      <c r="G24" s="7">
        <f t="shared" si="4"/>
        <v>3007</v>
      </c>
      <c r="H24" s="7">
        <f t="shared" si="5"/>
        <v>2902410.01</v>
      </c>
      <c r="I24" s="17">
        <f t="shared" si="6"/>
        <v>0.99896503669192738</v>
      </c>
      <c r="L24" s="139"/>
      <c r="M24" s="139"/>
      <c r="N24" s="139"/>
      <c r="O24" s="139"/>
      <c r="P24" s="139"/>
    </row>
    <row r="25" spans="1:16" s="5" customFormat="1" x14ac:dyDescent="0.2">
      <c r="A25" s="6" t="s">
        <v>23</v>
      </c>
      <c r="B25" s="7">
        <v>80902990.390000001</v>
      </c>
      <c r="C25" s="7">
        <v>4228358.8899999997</v>
      </c>
      <c r="D25" s="7">
        <v>2213784.2800000003</v>
      </c>
      <c r="E25" s="7">
        <v>2213784.2800000003</v>
      </c>
      <c r="F25" s="7">
        <v>-1042950.18</v>
      </c>
      <c r="G25" s="7">
        <f t="shared" si="4"/>
        <v>1170834.1000000001</v>
      </c>
      <c r="H25" s="7">
        <f t="shared" si="5"/>
        <v>3057524.7899999996</v>
      </c>
      <c r="I25" s="17">
        <f t="shared" si="6"/>
        <v>0.72309963972807423</v>
      </c>
      <c r="L25" s="139"/>
      <c r="M25" s="139"/>
      <c r="N25" s="139"/>
      <c r="O25" s="139"/>
      <c r="P25" s="139"/>
    </row>
    <row r="26" spans="1:16" s="5" customFormat="1" x14ac:dyDescent="0.2">
      <c r="A26" s="6" t="s">
        <v>24</v>
      </c>
      <c r="B26" s="7">
        <v>667088.79999999993</v>
      </c>
      <c r="C26" s="7">
        <v>2939028.8</v>
      </c>
      <c r="D26" s="7">
        <v>61569.950000000012</v>
      </c>
      <c r="E26" s="7">
        <v>61569.950000000012</v>
      </c>
      <c r="F26" s="7">
        <v>0</v>
      </c>
      <c r="G26" s="7">
        <f t="shared" si="4"/>
        <v>61569.950000000012</v>
      </c>
      <c r="H26" s="7">
        <f t="shared" si="5"/>
        <v>2877458.8499999996</v>
      </c>
      <c r="I26" s="17">
        <f t="shared" si="6"/>
        <v>0.97905091981405556</v>
      </c>
      <c r="L26" s="139"/>
      <c r="M26" s="139"/>
      <c r="N26" s="139"/>
      <c r="O26" s="139"/>
      <c r="P26" s="139"/>
    </row>
    <row r="27" spans="1:16" s="5" customFormat="1" x14ac:dyDescent="0.2">
      <c r="A27" s="6" t="s">
        <v>31</v>
      </c>
      <c r="B27" s="7">
        <v>53747141</v>
      </c>
      <c r="C27" s="7">
        <v>22864938</v>
      </c>
      <c r="D27" s="7">
        <v>13936.36</v>
      </c>
      <c r="E27" s="7">
        <v>13936.36</v>
      </c>
      <c r="F27" s="7">
        <v>150497.94</v>
      </c>
      <c r="G27" s="7">
        <f t="shared" si="4"/>
        <v>164434.29999999999</v>
      </c>
      <c r="H27" s="7">
        <f t="shared" si="5"/>
        <v>22700503.699999999</v>
      </c>
      <c r="I27" s="17">
        <f t="shared" si="6"/>
        <v>0.99280845196256373</v>
      </c>
      <c r="L27" s="139"/>
      <c r="M27" s="139"/>
      <c r="N27" s="139"/>
      <c r="O27" s="139"/>
      <c r="P27" s="139"/>
    </row>
    <row r="28" spans="1:16" s="5" customFormat="1" x14ac:dyDescent="0.2">
      <c r="A28" s="6" t="s">
        <v>33</v>
      </c>
      <c r="B28" s="7">
        <v>2025395.28</v>
      </c>
      <c r="C28" s="7">
        <v>2025395.28</v>
      </c>
      <c r="D28" s="7">
        <v>8992.5300000000007</v>
      </c>
      <c r="E28" s="7">
        <v>8992.5300000000007</v>
      </c>
      <c r="F28" s="7">
        <v>59160.94000000001</v>
      </c>
      <c r="G28" s="7">
        <f t="shared" si="4"/>
        <v>68153.470000000016</v>
      </c>
      <c r="H28" s="7">
        <f t="shared" si="5"/>
        <v>1957241.81</v>
      </c>
      <c r="I28" s="17">
        <f t="shared" si="6"/>
        <v>0.96635053380789948</v>
      </c>
      <c r="L28" s="139"/>
      <c r="M28" s="139"/>
      <c r="N28" s="139"/>
      <c r="O28" s="139"/>
      <c r="P28" s="139"/>
    </row>
    <row r="29" spans="1:16" s="5" customFormat="1" x14ac:dyDescent="0.2">
      <c r="A29" s="30" t="s">
        <v>39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7" t="str">
        <f t="shared" ref="I29" si="9">IF(C29=0,"",H29/C29)</f>
        <v/>
      </c>
      <c r="L29" s="139"/>
      <c r="M29" s="139"/>
      <c r="N29" s="139"/>
      <c r="O29" s="139"/>
      <c r="P29" s="139"/>
    </row>
    <row r="30" spans="1:16" s="5" customFormat="1" x14ac:dyDescent="0.2">
      <c r="A30" s="30" t="s">
        <v>34</v>
      </c>
      <c r="B30" s="7">
        <v>158786775.39999998</v>
      </c>
      <c r="C30" s="7">
        <v>120000000.00000001</v>
      </c>
      <c r="D30" s="7">
        <v>0</v>
      </c>
      <c r="E30" s="7">
        <v>0</v>
      </c>
      <c r="F30" s="7">
        <v>0</v>
      </c>
      <c r="G30" s="7">
        <f t="shared" ref="G30" si="10">SUM(E30:F30)</f>
        <v>0</v>
      </c>
      <c r="H30" s="7">
        <f t="shared" ref="H30" si="11">C30-G30</f>
        <v>120000000.00000001</v>
      </c>
      <c r="I30" s="17">
        <f t="shared" ref="I30" si="12">IF(C30=0,"",H30/C30)</f>
        <v>1</v>
      </c>
      <c r="L30" s="139"/>
      <c r="M30" s="139"/>
      <c r="N30" s="139"/>
      <c r="O30" s="139"/>
      <c r="P30" s="139"/>
    </row>
    <row r="31" spans="1:16" s="5" customFormat="1" x14ac:dyDescent="0.2">
      <c r="A31" s="6" t="s">
        <v>26</v>
      </c>
      <c r="B31" s="7">
        <v>23086645.009999998</v>
      </c>
      <c r="C31" s="7">
        <v>23086645.009999998</v>
      </c>
      <c r="D31" s="7">
        <v>1644237.36</v>
      </c>
      <c r="E31" s="7">
        <v>1644237.36</v>
      </c>
      <c r="F31" s="7">
        <v>0</v>
      </c>
      <c r="G31" s="7">
        <f t="shared" si="4"/>
        <v>1644237.36</v>
      </c>
      <c r="H31" s="7">
        <f t="shared" si="5"/>
        <v>21442407.649999999</v>
      </c>
      <c r="I31" s="17">
        <f t="shared" si="6"/>
        <v>0.92877971834851725</v>
      </c>
      <c r="L31" s="139"/>
      <c r="M31" s="139"/>
      <c r="N31" s="139"/>
      <c r="O31" s="139"/>
      <c r="P31" s="139"/>
    </row>
    <row r="32" spans="1:16" s="5" customFormat="1" x14ac:dyDescent="0.2">
      <c r="A32" s="10" t="s">
        <v>27</v>
      </c>
      <c r="B32" s="11">
        <f t="shared" ref="B32:H32" si="13">SUM(B14:B31)</f>
        <v>774884453.51999998</v>
      </c>
      <c r="C32" s="11">
        <f t="shared" si="13"/>
        <v>616044750.85000014</v>
      </c>
      <c r="D32" s="11">
        <f t="shared" si="13"/>
        <v>10412848.35</v>
      </c>
      <c r="E32" s="11">
        <f t="shared" si="13"/>
        <v>10412848.35</v>
      </c>
      <c r="F32" s="11">
        <f t="shared" si="13"/>
        <v>1161776.1400000001</v>
      </c>
      <c r="G32" s="11">
        <f t="shared" si="13"/>
        <v>11574624.49</v>
      </c>
      <c r="H32" s="11">
        <f t="shared" si="13"/>
        <v>604470126.36000013</v>
      </c>
      <c r="I32" s="12">
        <f>IF(C32=0,"",H32/C32)</f>
        <v>0.98121139012380243</v>
      </c>
      <c r="L32" s="139"/>
      <c r="M32" s="139"/>
      <c r="N32" s="139"/>
      <c r="O32" s="139"/>
      <c r="P32" s="139"/>
    </row>
    <row r="33" spans="1:16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  <c r="L33" s="139"/>
      <c r="M33" s="139"/>
      <c r="N33" s="139"/>
      <c r="O33" s="139"/>
      <c r="P33" s="139"/>
    </row>
    <row r="34" spans="1:16" s="5" customFormat="1" x14ac:dyDescent="0.2">
      <c r="A34" s="6" t="s">
        <v>28</v>
      </c>
      <c r="B34" s="7">
        <f>B13-B32</f>
        <v>-295761285.80000001</v>
      </c>
      <c r="C34" s="7">
        <f>C13-C32</f>
        <v>10254122.939999938</v>
      </c>
      <c r="D34" s="7">
        <f>D13-D32</f>
        <v>-7375756.1499999994</v>
      </c>
      <c r="E34" s="7">
        <f>E13-E32</f>
        <v>-7375756.1499999994</v>
      </c>
      <c r="F34" s="7"/>
      <c r="G34" s="7">
        <f>G13-G32</f>
        <v>-8537532.2899999991</v>
      </c>
      <c r="H34" s="7">
        <f>H13-H32</f>
        <v>18791655.2299999</v>
      </c>
      <c r="I34" s="17"/>
      <c r="L34" s="139"/>
      <c r="M34" s="139"/>
      <c r="N34" s="139"/>
      <c r="O34" s="139"/>
      <c r="P34" s="139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  <c r="L35" s="139"/>
      <c r="M35" s="139"/>
      <c r="N35" s="139"/>
      <c r="O35" s="139"/>
      <c r="P35" s="139"/>
    </row>
    <row r="36" spans="1:16" s="5" customFormat="1" x14ac:dyDescent="0.2">
      <c r="A36" s="19" t="s">
        <v>80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  <c r="L36" s="139"/>
      <c r="M36" s="139"/>
      <c r="N36" s="139"/>
      <c r="O36" s="139"/>
      <c r="P36" s="139"/>
    </row>
    <row r="37" spans="1:16" s="5" customFormat="1" ht="15.75" thickBot="1" x14ac:dyDescent="0.25">
      <c r="A37" s="23" t="s">
        <v>29</v>
      </c>
      <c r="B37" s="25"/>
      <c r="C37" s="25"/>
      <c r="D37" s="25"/>
      <c r="E37" s="25">
        <f>SUM(E34:E36)</f>
        <v>-6813095.9799999977</v>
      </c>
      <c r="F37" s="25"/>
      <c r="G37" s="25">
        <f>SUM(G34:G36)</f>
        <v>-7974872.1199999973</v>
      </c>
      <c r="H37" s="25"/>
      <c r="I37" s="26"/>
      <c r="L37" s="139"/>
      <c r="M37" s="139"/>
      <c r="N37" s="139"/>
      <c r="O37" s="139"/>
      <c r="P37" s="139"/>
    </row>
    <row r="38" spans="1:16" s="5" customFormat="1" x14ac:dyDescent="0.2">
      <c r="B38" s="34"/>
      <c r="C38" s="34"/>
      <c r="D38" s="34"/>
      <c r="E38" s="34"/>
      <c r="F38" s="34"/>
      <c r="G38" s="34"/>
      <c r="H38" s="34"/>
      <c r="L38" s="139"/>
      <c r="M38" s="139"/>
      <c r="N38" s="139"/>
      <c r="O38" s="139"/>
      <c r="P38" s="139"/>
    </row>
    <row r="39" spans="1:16" x14ac:dyDescent="0.25">
      <c r="A39" s="32"/>
      <c r="B39" s="34"/>
      <c r="C39" s="34"/>
      <c r="D39" s="34"/>
      <c r="E39" s="34"/>
      <c r="F39" s="34"/>
      <c r="G39" s="34"/>
      <c r="H39" s="34"/>
      <c r="I39" s="5"/>
      <c r="J39" s="5"/>
    </row>
    <row r="40" spans="1:16" x14ac:dyDescent="0.25">
      <c r="A40" s="5"/>
      <c r="B40" s="34"/>
      <c r="C40" s="34"/>
      <c r="D40" s="34"/>
      <c r="E40" s="34"/>
      <c r="F40" s="34"/>
      <c r="G40" s="34"/>
      <c r="H40" s="34"/>
      <c r="I40" s="34"/>
    </row>
    <row r="41" spans="1:16" x14ac:dyDescent="0.25">
      <c r="B41" s="34"/>
      <c r="C41" s="34"/>
      <c r="D41" s="34"/>
      <c r="E41" s="34"/>
      <c r="F41" s="34"/>
      <c r="G41" s="34"/>
      <c r="H41" s="34"/>
      <c r="I41" s="5"/>
    </row>
    <row r="42" spans="1:16" x14ac:dyDescent="0.25">
      <c r="I42" s="31"/>
      <c r="J42" s="31"/>
    </row>
    <row r="43" spans="1:16" x14ac:dyDescent="0.25">
      <c r="I43" s="31"/>
      <c r="J43" s="31"/>
    </row>
    <row r="44" spans="1:16" x14ac:dyDescent="0.25">
      <c r="I44" s="31"/>
    </row>
    <row r="45" spans="1:16" x14ac:dyDescent="0.25">
      <c r="I45" s="31"/>
    </row>
    <row r="46" spans="1:16" x14ac:dyDescent="0.25">
      <c r="I46" s="31"/>
    </row>
    <row r="47" spans="1:16" x14ac:dyDescent="0.25">
      <c r="I47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A36" sqref="A36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74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44773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29976191</v>
      </c>
      <c r="I9" s="36">
        <f t="shared" si="2"/>
        <v>1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0"/>
        <v>0</v>
      </c>
      <c r="H10" s="11">
        <f t="shared" si="1"/>
        <v>29976191</v>
      </c>
      <c r="I10" s="37">
        <f t="shared" si="2"/>
        <v>1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29976191</v>
      </c>
      <c r="C12" s="9">
        <v>29976191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29976191</v>
      </c>
      <c r="I12" s="39">
        <f t="shared" ref="I12" si="6">IF(C12=0,"NA",H12/C12)</f>
        <v>1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ref="G13" si="8">SUM(E13:F13)</f>
        <v>0</v>
      </c>
      <c r="H13" s="11">
        <f t="shared" ref="H13" si="9">C13-G13</f>
        <v>29976191</v>
      </c>
      <c r="I13" s="37">
        <f t="shared" ref="I13" si="10">IF(C13=0,"NA",H13/C13)</f>
        <v>1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80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A36" sqref="A36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38" bestFit="1" customWidth="1"/>
    <col min="14" max="14" width="12.85546875" style="138" bestFit="1" customWidth="1"/>
    <col min="15" max="15" width="13.5703125" style="138" bestFit="1" customWidth="1"/>
    <col min="16" max="16" width="12.42578125" style="138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41"/>
    </row>
    <row r="2" spans="1:20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J2" s="42"/>
    </row>
    <row r="3" spans="1:20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41"/>
    </row>
    <row r="4" spans="1:20" x14ac:dyDescent="0.25">
      <c r="A4" s="155">
        <v>44773</v>
      </c>
      <c r="B4" s="155"/>
      <c r="C4" s="155"/>
      <c r="D4" s="155"/>
      <c r="E4" s="155"/>
      <c r="F4" s="155"/>
      <c r="G4" s="155"/>
      <c r="H4" s="155"/>
      <c r="I4" s="155"/>
      <c r="J4" s="43"/>
    </row>
    <row r="5" spans="1:20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41"/>
    </row>
    <row r="6" spans="1:20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41"/>
    </row>
    <row r="7" spans="1:20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J7" s="44"/>
      <c r="L7" s="139"/>
      <c r="M7" s="139"/>
      <c r="N7" s="139"/>
      <c r="O7" s="139"/>
      <c r="P7" s="139"/>
    </row>
    <row r="8" spans="1:20" s="5" customFormat="1" x14ac:dyDescent="0.2">
      <c r="A8" s="6" t="s">
        <v>8</v>
      </c>
      <c r="B8" s="7">
        <v>429000000</v>
      </c>
      <c r="C8" s="7">
        <v>429000000</v>
      </c>
      <c r="D8" s="7">
        <v>0</v>
      </c>
      <c r="E8" s="7">
        <v>0</v>
      </c>
      <c r="F8" s="7">
        <v>0</v>
      </c>
      <c r="G8" s="7">
        <f t="shared" ref="G8:G18" si="0">SUM(E8:F8)</f>
        <v>0</v>
      </c>
      <c r="H8" s="7">
        <f t="shared" ref="H8:H11" si="1">C8-G8</f>
        <v>429000000</v>
      </c>
      <c r="I8" s="36">
        <f>IF(C8=0,"NA",H8/C8)</f>
        <v>1</v>
      </c>
      <c r="J8" s="45"/>
      <c r="K8"/>
      <c r="L8" s="140"/>
      <c r="M8" s="140"/>
      <c r="N8" s="140"/>
      <c r="O8" s="140"/>
      <c r="P8" s="140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8084.25</v>
      </c>
      <c r="E9" s="7">
        <v>8084.25</v>
      </c>
      <c r="F9" s="7">
        <v>0</v>
      </c>
      <c r="G9" s="7">
        <f t="shared" si="0"/>
        <v>8084.25</v>
      </c>
      <c r="H9" s="7">
        <f t="shared" si="1"/>
        <v>2791915.75</v>
      </c>
      <c r="I9" s="36">
        <f t="shared" ref="I9:I19" si="2">IF(C9=0,"NA",H9/C9)</f>
        <v>0.99711276785714287</v>
      </c>
      <c r="J9" s="45"/>
      <c r="K9"/>
      <c r="L9" s="140"/>
      <c r="M9" s="140"/>
      <c r="N9" s="140"/>
      <c r="O9" s="140"/>
      <c r="P9" s="140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6" t="str">
        <f t="shared" si="2"/>
        <v>NA</v>
      </c>
      <c r="J10" s="45"/>
      <c r="K10"/>
      <c r="L10" s="140"/>
      <c r="M10" s="140"/>
      <c r="N10" s="140"/>
      <c r="O10" s="140"/>
      <c r="P10" s="140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6" t="str">
        <f t="shared" si="2"/>
        <v>NA</v>
      </c>
      <c r="J11" s="45"/>
      <c r="K11"/>
      <c r="L11" s="140"/>
      <c r="M11" s="140"/>
      <c r="N11" s="140"/>
      <c r="O11" s="140"/>
      <c r="P11" s="140"/>
    </row>
    <row r="12" spans="1:20" s="5" customFormat="1" ht="24.95" customHeight="1" x14ac:dyDescent="0.2">
      <c r="A12" s="10" t="s">
        <v>12</v>
      </c>
      <c r="B12" s="11">
        <f>SUM(B8:B11)</f>
        <v>431800000</v>
      </c>
      <c r="C12" s="11">
        <f t="shared" ref="C12:F12" si="3">SUM(C8:C11)</f>
        <v>431800000</v>
      </c>
      <c r="D12" s="11">
        <f t="shared" si="3"/>
        <v>8084.25</v>
      </c>
      <c r="E12" s="11">
        <f t="shared" si="3"/>
        <v>8084.25</v>
      </c>
      <c r="F12" s="11">
        <f t="shared" si="3"/>
        <v>0</v>
      </c>
      <c r="G12" s="11">
        <f t="shared" ref="G12:H12" si="4">SUM(G8:G11)</f>
        <v>8084.25</v>
      </c>
      <c r="H12" s="11">
        <f t="shared" si="4"/>
        <v>431791915.75</v>
      </c>
      <c r="I12" s="37">
        <f t="shared" si="2"/>
        <v>0.99998127779064383</v>
      </c>
      <c r="J12" s="46"/>
      <c r="L12" s="139"/>
      <c r="M12" s="139"/>
      <c r="N12" s="139"/>
      <c r="O12" s="139"/>
      <c r="P12" s="139"/>
    </row>
    <row r="13" spans="1:20" s="5" customFormat="1" x14ac:dyDescent="0.2">
      <c r="A13" s="13" t="s">
        <v>13</v>
      </c>
      <c r="B13" s="14">
        <v>0</v>
      </c>
      <c r="C13" s="14">
        <v>5000</v>
      </c>
      <c r="D13" s="14">
        <v>35238.129999999997</v>
      </c>
      <c r="E13" s="14">
        <v>35238.129999999997</v>
      </c>
      <c r="F13" s="14">
        <v>548522.95000000007</v>
      </c>
      <c r="G13" s="7">
        <f t="shared" si="0"/>
        <v>583761.08000000007</v>
      </c>
      <c r="H13" s="7">
        <f t="shared" ref="H13" si="5">C13-G13</f>
        <v>-578761.08000000007</v>
      </c>
      <c r="I13" s="40">
        <f t="shared" si="2"/>
        <v>-115.75221600000002</v>
      </c>
      <c r="J13" s="45"/>
      <c r="L13" s="139"/>
      <c r="M13" s="139"/>
      <c r="N13" s="139"/>
      <c r="O13" s="139"/>
      <c r="P13" s="139"/>
    </row>
    <row r="14" spans="1:20" s="5" customFormat="1" x14ac:dyDescent="0.25">
      <c r="A14" s="6" t="s">
        <v>21</v>
      </c>
      <c r="B14" s="7">
        <v>45882.429999999993</v>
      </c>
      <c r="C14" s="7">
        <v>1202279.0600000003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" si="6">C14-G14</f>
        <v>1202279.0600000003</v>
      </c>
      <c r="I14" s="40">
        <f t="shared" ref="I14" si="7">IF(C14=0,"NA",H14/C14)</f>
        <v>1</v>
      </c>
      <c r="J14" s="45"/>
      <c r="K14" s="1"/>
      <c r="L14" s="138"/>
      <c r="M14" s="138"/>
      <c r="N14" s="138"/>
      <c r="O14" s="138"/>
      <c r="P14" s="138"/>
      <c r="Q14" s="1"/>
      <c r="R14" s="1"/>
      <c r="S14" s="1"/>
    </row>
    <row r="15" spans="1:20" s="5" customFormat="1" x14ac:dyDescent="0.25">
      <c r="A15" s="6" t="s">
        <v>22</v>
      </c>
      <c r="B15" s="7">
        <v>1000000</v>
      </c>
      <c r="C15" s="7">
        <v>1000000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ref="H15" si="8">C15-G15</f>
        <v>1000000</v>
      </c>
      <c r="I15" s="40">
        <f t="shared" ref="I15" si="9">IF(C15=0,"NA",H15/C15)</f>
        <v>1</v>
      </c>
      <c r="J15" s="45"/>
      <c r="K15" s="1"/>
      <c r="L15" s="138"/>
      <c r="M15" s="138"/>
      <c r="N15" s="138"/>
      <c r="O15" s="138"/>
      <c r="P15" s="138"/>
      <c r="Q15" s="1"/>
      <c r="R15" s="1"/>
      <c r="S15" s="1"/>
    </row>
    <row r="16" spans="1:20" s="5" customFormat="1" x14ac:dyDescent="0.25">
      <c r="A16" s="6" t="s">
        <v>34</v>
      </c>
      <c r="B16" s="7">
        <v>729323049.63999987</v>
      </c>
      <c r="C16" s="7">
        <v>453723966.15999991</v>
      </c>
      <c r="D16" s="7">
        <v>2622050.0799999996</v>
      </c>
      <c r="E16" s="7">
        <v>2622050.0799999996</v>
      </c>
      <c r="F16" s="7">
        <v>57350.5</v>
      </c>
      <c r="G16" s="7">
        <f t="shared" si="0"/>
        <v>2679400.5799999996</v>
      </c>
      <c r="H16" s="7">
        <f>C16-G16</f>
        <v>451044565.57999992</v>
      </c>
      <c r="I16" s="40">
        <f t="shared" si="2"/>
        <v>0.99409464612884224</v>
      </c>
      <c r="J16" s="45"/>
      <c r="K16" s="1"/>
      <c r="L16" s="138"/>
      <c r="M16" s="138"/>
      <c r="N16" s="138"/>
      <c r="O16" s="138"/>
      <c r="P16" s="138"/>
      <c r="Q16" s="1"/>
      <c r="R16" s="1"/>
      <c r="S16" s="1"/>
      <c r="T16" s="1"/>
    </row>
    <row r="17" spans="1:20" s="5" customFormat="1" x14ac:dyDescent="0.25">
      <c r="A17" s="6" t="s">
        <v>26</v>
      </c>
      <c r="B17" s="7">
        <v>83403442</v>
      </c>
      <c r="C17" s="7">
        <v>83403442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>C17-G17</f>
        <v>83403442</v>
      </c>
      <c r="I17" s="40">
        <f t="shared" si="2"/>
        <v>1</v>
      </c>
      <c r="J17" s="45"/>
      <c r="K17" s="1"/>
      <c r="L17" s="138"/>
      <c r="M17" s="138"/>
      <c r="N17" s="138"/>
      <c r="O17" s="138"/>
      <c r="P17" s="138"/>
      <c r="Q17" s="1"/>
      <c r="R17" s="1"/>
      <c r="S17" s="1"/>
      <c r="T17" s="1"/>
    </row>
    <row r="18" spans="1:20" s="5" customFormat="1" x14ac:dyDescent="0.25">
      <c r="A18" s="6" t="s">
        <v>25</v>
      </c>
      <c r="B18" s="7">
        <v>5572080</v>
      </c>
      <c r="C18" s="7">
        <v>5572080</v>
      </c>
      <c r="D18" s="7">
        <v>0</v>
      </c>
      <c r="E18" s="7">
        <v>0</v>
      </c>
      <c r="F18" s="7">
        <v>0</v>
      </c>
      <c r="G18" s="7">
        <f t="shared" si="0"/>
        <v>0</v>
      </c>
      <c r="H18" s="7">
        <f>C18-G18</f>
        <v>5572080</v>
      </c>
      <c r="I18" s="40">
        <f t="shared" si="2"/>
        <v>1</v>
      </c>
      <c r="J18" s="46"/>
      <c r="K18" s="1"/>
      <c r="L18" s="138"/>
      <c r="M18" s="138"/>
      <c r="N18" s="138"/>
      <c r="O18" s="138"/>
      <c r="P18" s="138"/>
      <c r="Q18" s="1"/>
      <c r="R18" s="1"/>
      <c r="S18" s="1"/>
      <c r="T18" s="1"/>
    </row>
    <row r="19" spans="1:20" s="5" customFormat="1" x14ac:dyDescent="0.25">
      <c r="A19" s="10" t="s">
        <v>27</v>
      </c>
      <c r="B19" s="11">
        <f t="shared" ref="B19:H19" si="10">SUM(B13:B18)</f>
        <v>819344454.06999981</v>
      </c>
      <c r="C19" s="11">
        <f t="shared" si="10"/>
        <v>544906767.21999991</v>
      </c>
      <c r="D19" s="11">
        <f t="shared" si="10"/>
        <v>2657288.2099999995</v>
      </c>
      <c r="E19" s="11">
        <f t="shared" si="10"/>
        <v>2657288.2099999995</v>
      </c>
      <c r="F19" s="11">
        <f t="shared" si="10"/>
        <v>605873.45000000007</v>
      </c>
      <c r="G19" s="11">
        <f t="shared" si="10"/>
        <v>3263161.6599999997</v>
      </c>
      <c r="H19" s="11">
        <f t="shared" si="10"/>
        <v>541643605.55999994</v>
      </c>
      <c r="I19" s="37">
        <f t="shared" si="2"/>
        <v>0.99401152296814388</v>
      </c>
      <c r="J19" s="45"/>
      <c r="K19" s="1"/>
      <c r="L19" s="138"/>
      <c r="M19" s="138"/>
      <c r="N19" s="138"/>
      <c r="O19" s="138"/>
      <c r="P19" s="138"/>
      <c r="Q19" s="1"/>
      <c r="R19" s="1"/>
      <c r="S19" s="1"/>
      <c r="T19" s="1"/>
    </row>
    <row r="20" spans="1:20" s="5" customFormat="1" x14ac:dyDescent="0.25">
      <c r="A20" s="13"/>
      <c r="B20" s="14"/>
      <c r="C20" s="14"/>
      <c r="D20" s="14"/>
      <c r="E20" s="14"/>
      <c r="F20" s="14"/>
      <c r="G20" s="14"/>
      <c r="H20" s="14"/>
      <c r="I20" s="16"/>
      <c r="J20" s="46"/>
      <c r="K20" s="1"/>
      <c r="L20" s="138"/>
      <c r="M20" s="138"/>
      <c r="N20" s="138"/>
      <c r="O20" s="138"/>
      <c r="P20" s="138"/>
      <c r="Q20" s="1"/>
      <c r="R20" s="1"/>
      <c r="S20" s="1"/>
      <c r="T20" s="1"/>
    </row>
    <row r="21" spans="1:20" s="5" customFormat="1" x14ac:dyDescent="0.25">
      <c r="A21" s="6" t="s">
        <v>28</v>
      </c>
      <c r="B21" s="7">
        <f>B12-B19</f>
        <v>-387544454.06999981</v>
      </c>
      <c r="C21" s="7">
        <f>C12-C19</f>
        <v>-113106767.21999991</v>
      </c>
      <c r="D21" s="7">
        <f>D12-D19</f>
        <v>-2649203.9599999995</v>
      </c>
      <c r="E21" s="7">
        <f>E12-E19</f>
        <v>-2649203.9599999995</v>
      </c>
      <c r="F21" s="7"/>
      <c r="G21" s="7">
        <f>G12-G19</f>
        <v>-3255077.4099999997</v>
      </c>
      <c r="H21" s="7">
        <f>H12-H19</f>
        <v>-109851689.80999994</v>
      </c>
      <c r="I21" s="17"/>
      <c r="J21" s="47"/>
      <c r="K21" s="1"/>
      <c r="L21" s="138"/>
      <c r="M21" s="138"/>
      <c r="N21" s="138"/>
      <c r="O21" s="138"/>
      <c r="P21" s="138"/>
      <c r="Q21" s="1"/>
      <c r="R21" s="1"/>
      <c r="S21" s="1"/>
      <c r="T21" s="1"/>
    </row>
    <row r="22" spans="1:20" s="5" customFormat="1" ht="24.95" customHeight="1" x14ac:dyDescent="0.25">
      <c r="A22" s="8"/>
      <c r="B22" s="9"/>
      <c r="C22" s="9"/>
      <c r="D22" s="9"/>
      <c r="E22" s="9"/>
      <c r="F22" s="9"/>
      <c r="G22" s="9"/>
      <c r="H22" s="9"/>
      <c r="I22" s="18"/>
      <c r="J22" s="48"/>
      <c r="K22" s="1"/>
      <c r="L22" s="138"/>
      <c r="M22" s="138"/>
      <c r="N22" s="138"/>
      <c r="O22" s="138"/>
      <c r="P22" s="138"/>
      <c r="Q22" s="1"/>
      <c r="R22" s="1"/>
      <c r="S22" s="1"/>
      <c r="T22" s="1"/>
    </row>
    <row r="23" spans="1:20" s="5" customFormat="1" ht="24.95" customHeight="1" x14ac:dyDescent="0.25">
      <c r="A23" s="19" t="s">
        <v>80</v>
      </c>
      <c r="B23" s="21"/>
      <c r="C23" s="21"/>
      <c r="D23" s="21"/>
      <c r="E23" s="21">
        <v>364500000</v>
      </c>
      <c r="F23" s="21"/>
      <c r="G23" s="21">
        <f>E23</f>
        <v>364500000</v>
      </c>
      <c r="H23" s="21"/>
      <c r="I23" s="22"/>
      <c r="J23" s="48"/>
      <c r="K23" s="1"/>
      <c r="L23" s="138"/>
      <c r="M23" s="138"/>
      <c r="N23" s="138"/>
      <c r="O23" s="138"/>
      <c r="P23" s="138"/>
      <c r="Q23" s="1"/>
      <c r="R23" s="1"/>
      <c r="S23" s="1"/>
      <c r="T23" s="1"/>
    </row>
    <row r="24" spans="1:20" s="5" customFormat="1" ht="15.75" thickBot="1" x14ac:dyDescent="0.3">
      <c r="A24" s="23" t="s">
        <v>29</v>
      </c>
      <c r="B24" s="25"/>
      <c r="C24" s="25"/>
      <c r="D24" s="25"/>
      <c r="E24" s="25">
        <f>SUM(E21:E23)</f>
        <v>361850796.04000002</v>
      </c>
      <c r="F24" s="25"/>
      <c r="G24" s="25">
        <f>SUM(G21:G23)</f>
        <v>361244922.58999997</v>
      </c>
      <c r="H24" s="25"/>
      <c r="I24" s="26"/>
      <c r="J24" s="47"/>
      <c r="K24" s="1"/>
      <c r="L24" s="138"/>
      <c r="M24" s="138"/>
      <c r="N24" s="138"/>
      <c r="O24" s="138"/>
      <c r="P24" s="138"/>
      <c r="Q24" s="1"/>
      <c r="R24" s="1"/>
      <c r="S24" s="1"/>
      <c r="T24" s="1"/>
    </row>
    <row r="25" spans="1:20" x14ac:dyDescent="0.25">
      <c r="A25" s="5"/>
      <c r="B25" s="34"/>
      <c r="C25" s="34"/>
      <c r="D25" s="34"/>
      <c r="E25" s="34"/>
      <c r="F25" s="34"/>
      <c r="G25" s="34"/>
      <c r="H25" s="34"/>
      <c r="I25" s="5"/>
    </row>
    <row r="27" spans="1:20" x14ac:dyDescent="0.25">
      <c r="I27" s="31"/>
    </row>
    <row r="29" spans="1:20" x14ac:dyDescent="0.25">
      <c r="I29" s="31"/>
    </row>
    <row r="30" spans="1:20" x14ac:dyDescent="0.25">
      <c r="I30" s="31"/>
    </row>
    <row r="32" spans="1:20" x14ac:dyDescent="0.25">
      <c r="I32" s="31"/>
    </row>
    <row r="33" spans="9:9" x14ac:dyDescent="0.25">
      <c r="I33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workbookViewId="0">
      <selection activeCell="A36" sqref="A36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52.28515625" style="1" bestFit="1" customWidth="1"/>
    <col min="13" max="13" width="12" style="1" bestFit="1" customWidth="1"/>
    <col min="14" max="14" width="10" style="1" bestFit="1" customWidth="1"/>
    <col min="15" max="15" width="11" style="1" bestFit="1" customWidth="1"/>
    <col min="16" max="16" width="8" style="1" bestFit="1" customWidth="1"/>
    <col min="17" max="16384" width="9.140625" style="1"/>
  </cols>
  <sheetData>
    <row r="1" spans="1:18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8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18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8" x14ac:dyDescent="0.25">
      <c r="A4" s="155">
        <v>44773</v>
      </c>
      <c r="B4" s="155"/>
      <c r="C4" s="155"/>
      <c r="D4" s="155"/>
      <c r="E4" s="155"/>
      <c r="F4" s="155"/>
      <c r="G4" s="155"/>
      <c r="H4" s="155"/>
      <c r="I4" s="155"/>
    </row>
    <row r="5" spans="1:18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8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8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</row>
    <row r="8" spans="1:18" s="5" customFormat="1" x14ac:dyDescent="0.2">
      <c r="A8" s="6" t="s">
        <v>8</v>
      </c>
      <c r="B8" s="7">
        <v>11694445.879999999</v>
      </c>
      <c r="C8" s="7">
        <v>11694445.879999999</v>
      </c>
      <c r="D8" s="7">
        <v>2388.5</v>
      </c>
      <c r="E8" s="7">
        <v>2388.5</v>
      </c>
      <c r="F8" s="7">
        <v>0</v>
      </c>
      <c r="G8" s="7">
        <f t="shared" ref="G8:G17" si="0">SUM(E8:F8)</f>
        <v>2388.5</v>
      </c>
      <c r="H8" s="7">
        <f t="shared" ref="H8:H12" si="1">C8-G8</f>
        <v>11692057.379999999</v>
      </c>
      <c r="I8" s="40">
        <f>IF(C8=0,"NA",H8/C8)</f>
        <v>0.99979575774478679</v>
      </c>
    </row>
    <row r="9" spans="1:18" s="5" customFormat="1" x14ac:dyDescent="0.2">
      <c r="A9" s="6" t="s">
        <v>9</v>
      </c>
      <c r="B9" s="7">
        <v>0</v>
      </c>
      <c r="C9" s="7">
        <v>0</v>
      </c>
      <c r="D9" s="7">
        <v>6486.26</v>
      </c>
      <c r="E9" s="7">
        <v>6486.26</v>
      </c>
      <c r="F9" s="7">
        <v>0</v>
      </c>
      <c r="G9" s="7">
        <f t="shared" si="0"/>
        <v>6486.26</v>
      </c>
      <c r="H9" s="7">
        <f t="shared" si="1"/>
        <v>-6486.26</v>
      </c>
      <c r="I9" s="40" t="str">
        <f t="shared" ref="I9:I18" si="2">IF(C9=0,"NA",H9/C9)</f>
        <v>NA</v>
      </c>
    </row>
    <row r="10" spans="1:18" s="5" customFormat="1" x14ac:dyDescent="0.2">
      <c r="A10" s="6" t="s">
        <v>10</v>
      </c>
      <c r="B10" s="7">
        <v>1214494</v>
      </c>
      <c r="C10" s="7">
        <v>1217588.48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1217588.48</v>
      </c>
      <c r="I10" s="40">
        <f t="shared" si="2"/>
        <v>1</v>
      </c>
    </row>
    <row r="11" spans="1:18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110041.50999999998</v>
      </c>
      <c r="E11" s="7">
        <v>110041.50999999998</v>
      </c>
      <c r="F11" s="7">
        <v>0</v>
      </c>
      <c r="G11" s="7">
        <f t="shared" si="0"/>
        <v>110041.50999999998</v>
      </c>
      <c r="H11" s="7">
        <f t="shared" si="1"/>
        <v>53281773.610000007</v>
      </c>
      <c r="I11" s="40">
        <f t="shared" si="2"/>
        <v>0.99793898166315054</v>
      </c>
    </row>
    <row r="12" spans="1:18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40">
        <f t="shared" si="2"/>
        <v>1</v>
      </c>
    </row>
    <row r="13" spans="1:18" s="5" customFormat="1" ht="24.95" customHeight="1" x14ac:dyDescent="0.2">
      <c r="A13" s="10" t="s">
        <v>12</v>
      </c>
      <c r="B13" s="11">
        <f>SUM(B8:B12)</f>
        <v>69100755</v>
      </c>
      <c r="C13" s="11">
        <f t="shared" ref="C13:H13" si="3">SUM(C8:C12)</f>
        <v>69103849.480000004</v>
      </c>
      <c r="D13" s="11">
        <f t="shared" si="3"/>
        <v>118916.26999999997</v>
      </c>
      <c r="E13" s="11">
        <f t="shared" si="3"/>
        <v>118916.26999999997</v>
      </c>
      <c r="F13" s="11">
        <f t="shared" si="3"/>
        <v>0</v>
      </c>
      <c r="G13" s="11">
        <f t="shared" si="3"/>
        <v>118916.26999999997</v>
      </c>
      <c r="H13" s="11">
        <f t="shared" si="3"/>
        <v>68984933.210000008</v>
      </c>
      <c r="I13" s="37">
        <f t="shared" si="2"/>
        <v>0.99827916576435571</v>
      </c>
    </row>
    <row r="14" spans="1:18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40" t="str">
        <f t="shared" si="2"/>
        <v>NA</v>
      </c>
    </row>
    <row r="15" spans="1:18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</row>
    <row r="16" spans="1:18" s="5" customFormat="1" x14ac:dyDescent="0.25">
      <c r="A16" s="6" t="s">
        <v>31</v>
      </c>
      <c r="B16" s="7">
        <v>68826626.290000066</v>
      </c>
      <c r="C16" s="7">
        <v>68786006.730000079</v>
      </c>
      <c r="D16" s="7">
        <v>400393.33000000025</v>
      </c>
      <c r="E16" s="7">
        <v>400393.33000000025</v>
      </c>
      <c r="F16" s="7">
        <v>107236.26</v>
      </c>
      <c r="G16" s="7">
        <f t="shared" si="0"/>
        <v>507629.59000000026</v>
      </c>
      <c r="H16" s="7">
        <f t="shared" si="4"/>
        <v>68278377.140000075</v>
      </c>
      <c r="I16" s="40">
        <f t="shared" si="2"/>
        <v>0.99262016194670877</v>
      </c>
      <c r="L16" s="1"/>
      <c r="M16" s="1"/>
      <c r="N16" s="1"/>
      <c r="O16" s="1"/>
      <c r="P16" s="1"/>
      <c r="Q16" s="1"/>
      <c r="R16" s="1"/>
    </row>
    <row r="17" spans="1:20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0" s="5" customFormat="1" ht="24.95" customHeight="1" x14ac:dyDescent="0.25">
      <c r="A18" s="10" t="s">
        <v>27</v>
      </c>
      <c r="B18" s="11">
        <f>SUM(B14:B17)</f>
        <v>68826626.290000066</v>
      </c>
      <c r="C18" s="11">
        <f t="shared" ref="C18:G18" si="5">SUM(C14:C17)</f>
        <v>68786006.730000079</v>
      </c>
      <c r="D18" s="11">
        <f t="shared" si="5"/>
        <v>400393.33000000025</v>
      </c>
      <c r="E18" s="11">
        <f t="shared" si="5"/>
        <v>400393.33000000025</v>
      </c>
      <c r="F18" s="11">
        <f t="shared" si="5"/>
        <v>107236.26</v>
      </c>
      <c r="G18" s="11">
        <f t="shared" si="5"/>
        <v>507629.59000000026</v>
      </c>
      <c r="H18" s="11">
        <f t="shared" ref="H18" si="6">SUM(H14:H17)</f>
        <v>68278377.140000075</v>
      </c>
      <c r="I18" s="37">
        <f t="shared" si="2"/>
        <v>0.99262016194670877</v>
      </c>
      <c r="L18" s="1"/>
      <c r="M18" s="1"/>
      <c r="N18" s="1"/>
      <c r="O18" s="1"/>
      <c r="P18" s="1"/>
      <c r="Q18" s="1"/>
      <c r="R18" s="1"/>
      <c r="S18" s="1"/>
    </row>
    <row r="19" spans="1:20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"/>
      <c r="N19" s="1"/>
      <c r="O19" s="1"/>
      <c r="P19" s="1"/>
      <c r="Q19" s="1"/>
      <c r="R19" s="1"/>
      <c r="S19" s="1"/>
    </row>
    <row r="20" spans="1:20" s="5" customFormat="1" x14ac:dyDescent="0.25">
      <c r="A20" s="6" t="s">
        <v>28</v>
      </c>
      <c r="B20" s="7">
        <f>B13-B18</f>
        <v>274128.70999993384</v>
      </c>
      <c r="C20" s="7">
        <f>C13-C18</f>
        <v>317842.74999992549</v>
      </c>
      <c r="D20" s="7">
        <f>D13-D18</f>
        <v>-281477.06000000029</v>
      </c>
      <c r="E20" s="7">
        <f>E13-E18</f>
        <v>-281477.06000000029</v>
      </c>
      <c r="F20" s="7"/>
      <c r="G20" s="7">
        <f>G13-G18</f>
        <v>-388713.3200000003</v>
      </c>
      <c r="H20" s="7">
        <f>H13-H18</f>
        <v>706556.06999993324</v>
      </c>
      <c r="I20" s="17"/>
      <c r="L20" s="1"/>
      <c r="M20" s="1"/>
      <c r="N20" s="1"/>
      <c r="O20" s="1"/>
      <c r="P20" s="1"/>
      <c r="Q20" s="1"/>
      <c r="R20" s="1"/>
      <c r="S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"/>
      <c r="N21" s="1"/>
      <c r="O21" s="1"/>
      <c r="P21" s="1"/>
      <c r="Q21" s="1"/>
      <c r="R21" s="1"/>
      <c r="S21" s="1"/>
    </row>
    <row r="22" spans="1:20" s="5" customFormat="1" x14ac:dyDescent="0.25">
      <c r="A22" s="19" t="s">
        <v>80</v>
      </c>
      <c r="B22" s="21"/>
      <c r="C22" s="21"/>
      <c r="D22" s="21"/>
      <c r="E22" s="21">
        <v>18476000</v>
      </c>
      <c r="F22" s="21"/>
      <c r="G22" s="21">
        <f>E22</f>
        <v>18476000</v>
      </c>
      <c r="H22" s="21"/>
      <c r="I22" s="22"/>
      <c r="L22" s="1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18194522.940000001</v>
      </c>
      <c r="F23" s="25"/>
      <c r="G23" s="25">
        <f>SUM(G20:G22)</f>
        <v>18087286.68</v>
      </c>
      <c r="H23" s="25"/>
      <c r="I23" s="26"/>
      <c r="L23" s="1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5" customFormat="1" x14ac:dyDescent="0.25">
      <c r="B25" s="31"/>
      <c r="C25" s="31"/>
      <c r="D25" s="31"/>
      <c r="E25" s="31"/>
      <c r="F25" s="31"/>
      <c r="G25" s="31"/>
      <c r="H25" s="31"/>
      <c r="I25" s="14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s="5" customFormat="1" x14ac:dyDescent="0.25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J27" s="31"/>
    </row>
    <row r="28" spans="1:20" x14ac:dyDescent="0.25">
      <c r="I28" s="31"/>
      <c r="J28" s="31"/>
    </row>
    <row r="29" spans="1:20" x14ac:dyDescent="0.25">
      <c r="I29" s="31"/>
      <c r="J29" s="31"/>
    </row>
    <row r="31" spans="1:20" x14ac:dyDescent="0.25">
      <c r="I31" s="31"/>
    </row>
    <row r="32" spans="1:20" x14ac:dyDescent="0.25">
      <c r="I32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microsoft.com/office/2006/metadata/properties"/>
    <ds:schemaRef ds:uri="http://purl.org/dc/terms/"/>
    <ds:schemaRef ds:uri="edc4a2e3-56ec-4fd2-a9db-893721e9ab6c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Dan Copeland</cp:lastModifiedBy>
  <cp:lastPrinted>2022-08-17T19:32:28Z</cp:lastPrinted>
  <dcterms:created xsi:type="dcterms:W3CDTF">2020-01-29T12:55:36Z</dcterms:created>
  <dcterms:modified xsi:type="dcterms:W3CDTF">2022-08-17T19:32:54Z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