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08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PROJECTS'!$A$7:$M$66</definedName>
    <definedName name="_xlnm._FilterDatabase" localSheetId="2" hidden="1">'DEBT SERVICE'!$A$7:$M$21</definedName>
    <definedName name="_xlnm._FilterDatabase" localSheetId="0" hidden="1">'GENERAL FUND'!$A$7:$M$401</definedName>
    <definedName name="_xlnm._FilterDatabase" localSheetId="4" hidden="1">'SCHOOL NUTRITION'!$A$7:$M$75</definedName>
    <definedName name="_xlnm._FilterDatabase" localSheetId="1" hidden="1">'SPECIAL REVENUE'!$A$7:$M$301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75" i="5" l="1"/>
  <c r="F75" i="5"/>
  <c r="G75" i="5"/>
  <c r="H75" i="5"/>
  <c r="D75" i="5"/>
  <c r="E32" i="5"/>
  <c r="F32" i="5"/>
  <c r="G32" i="5"/>
  <c r="H32" i="5"/>
  <c r="D32" i="5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I22" i="5"/>
  <c r="J22" i="5" s="1"/>
  <c r="K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J14" i="5" s="1"/>
  <c r="K14" i="5" s="1"/>
  <c r="E66" i="4"/>
  <c r="F66" i="4"/>
  <c r="G66" i="4"/>
  <c r="H66" i="4"/>
  <c r="D66" i="4"/>
  <c r="E25" i="4"/>
  <c r="F25" i="4"/>
  <c r="G25" i="4"/>
  <c r="H25" i="4"/>
  <c r="D25" i="4"/>
  <c r="E13" i="3"/>
  <c r="F13" i="3"/>
  <c r="G13" i="3"/>
  <c r="H13" i="3"/>
  <c r="I13" i="3"/>
  <c r="J13" i="3"/>
  <c r="E21" i="3"/>
  <c r="F21" i="3"/>
  <c r="G21" i="3"/>
  <c r="H21" i="3"/>
  <c r="I21" i="3"/>
  <c r="J21" i="3"/>
  <c r="D21" i="3"/>
  <c r="D13" i="3"/>
  <c r="I18" i="3"/>
  <c r="J18" i="3" s="1"/>
  <c r="K18" i="3" s="1"/>
  <c r="I17" i="3"/>
  <c r="J17" i="3" s="1"/>
  <c r="K17" i="3" s="1"/>
  <c r="M16" i="3"/>
  <c r="L16" i="3"/>
  <c r="K16" i="3"/>
  <c r="I16" i="3"/>
  <c r="J16" i="3" s="1"/>
  <c r="M15" i="3"/>
  <c r="L15" i="3"/>
  <c r="K15" i="3"/>
  <c r="I15" i="3"/>
  <c r="J15" i="3" s="1"/>
  <c r="I19" i="3"/>
  <c r="J19" i="3" s="1"/>
  <c r="K19" i="3" s="1"/>
  <c r="I11" i="3"/>
  <c r="J11" i="3" s="1"/>
  <c r="K11" i="3" s="1"/>
  <c r="E301" i="2" l="1"/>
  <c r="F301" i="2"/>
  <c r="G301" i="2"/>
  <c r="H301" i="2"/>
  <c r="D301" i="2"/>
  <c r="E27" i="2"/>
  <c r="F27" i="2"/>
  <c r="G27" i="2"/>
  <c r="H27" i="2"/>
  <c r="D27" i="2"/>
  <c r="E401" i="1"/>
  <c r="F401" i="1"/>
  <c r="G401" i="1"/>
  <c r="H401" i="1"/>
  <c r="E34" i="1"/>
  <c r="F34" i="1"/>
  <c r="G34" i="1"/>
  <c r="H34" i="1"/>
  <c r="D401" i="1"/>
  <c r="D34" i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I54" i="5"/>
  <c r="J54" i="5" s="1"/>
  <c r="K54" i="5" s="1"/>
  <c r="I53" i="5"/>
  <c r="J53" i="5" s="1"/>
  <c r="K53" i="5" s="1"/>
  <c r="I52" i="5"/>
  <c r="J52" i="5" s="1"/>
  <c r="K52" i="5" s="1"/>
  <c r="I51" i="5"/>
  <c r="J51" i="5" s="1"/>
  <c r="K51" i="5" s="1"/>
  <c r="I50" i="5"/>
  <c r="J50" i="5" s="1"/>
  <c r="K50" i="5" s="1"/>
  <c r="M49" i="5"/>
  <c r="L49" i="5"/>
  <c r="K49" i="5"/>
  <c r="I49" i="5"/>
  <c r="J49" i="5" s="1"/>
  <c r="I48" i="5"/>
  <c r="J48" i="5" s="1"/>
  <c r="K48" i="5" s="1"/>
  <c r="I47" i="5"/>
  <c r="J47" i="5" s="1"/>
  <c r="K47" i="5" s="1"/>
  <c r="I46" i="5"/>
  <c r="J46" i="5" s="1"/>
  <c r="K46" i="5" s="1"/>
  <c r="M45" i="5"/>
  <c r="L45" i="5"/>
  <c r="K45" i="5"/>
  <c r="I45" i="5"/>
  <c r="J45" i="5" s="1"/>
  <c r="I44" i="5"/>
  <c r="J44" i="5" s="1"/>
  <c r="K44" i="5" s="1"/>
  <c r="M43" i="5"/>
  <c r="L43" i="5"/>
  <c r="K43" i="5"/>
  <c r="I43" i="5"/>
  <c r="J43" i="5" s="1"/>
  <c r="M42" i="5"/>
  <c r="L42" i="5"/>
  <c r="K42" i="5"/>
  <c r="I42" i="5"/>
  <c r="J42" i="5" s="1"/>
  <c r="M41" i="5"/>
  <c r="L41" i="5"/>
  <c r="K41" i="5"/>
  <c r="I41" i="5"/>
  <c r="J41" i="5" s="1"/>
  <c r="M40" i="5"/>
  <c r="L40" i="5"/>
  <c r="K40" i="5"/>
  <c r="I40" i="5"/>
  <c r="J40" i="5" s="1"/>
  <c r="M39" i="5"/>
  <c r="L39" i="5"/>
  <c r="K39" i="5"/>
  <c r="I39" i="5"/>
  <c r="J39" i="5" s="1"/>
  <c r="M38" i="5"/>
  <c r="L38" i="5"/>
  <c r="K38" i="5"/>
  <c r="I38" i="5"/>
  <c r="J38" i="5" s="1"/>
  <c r="M37" i="5"/>
  <c r="L37" i="5"/>
  <c r="K37" i="5"/>
  <c r="I37" i="5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I30" i="5"/>
  <c r="J30" i="5" s="1"/>
  <c r="K30" i="5" s="1"/>
  <c r="I29" i="5"/>
  <c r="J29" i="5" s="1"/>
  <c r="K29" i="5" s="1"/>
  <c r="I28" i="5"/>
  <c r="J28" i="5" s="1"/>
  <c r="K28" i="5" s="1"/>
  <c r="I27" i="5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42" i="4"/>
  <c r="J42" i="4" s="1"/>
  <c r="K42" i="4" s="1"/>
  <c r="I41" i="4"/>
  <c r="J41" i="4" s="1"/>
  <c r="K41" i="4" s="1"/>
  <c r="I40" i="4"/>
  <c r="J40" i="4" s="1"/>
  <c r="K40" i="4" s="1"/>
  <c r="I39" i="4"/>
  <c r="J39" i="4" s="1"/>
  <c r="K39" i="4" s="1"/>
  <c r="I38" i="4"/>
  <c r="J38" i="4" s="1"/>
  <c r="K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I33" i="4"/>
  <c r="J33" i="4" s="1"/>
  <c r="K33" i="4" s="1"/>
  <c r="I32" i="4"/>
  <c r="J32" i="4" s="1"/>
  <c r="K32" i="4" s="1"/>
  <c r="I31" i="4"/>
  <c r="I30" i="4"/>
  <c r="J30" i="4" s="1"/>
  <c r="K30" i="4" s="1"/>
  <c r="I29" i="4"/>
  <c r="J29" i="4" s="1"/>
  <c r="K29" i="4" s="1"/>
  <c r="I28" i="4"/>
  <c r="J28" i="4" s="1"/>
  <c r="K28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M15" i="4"/>
  <c r="L15" i="4"/>
  <c r="K15" i="4"/>
  <c r="I15" i="4"/>
  <c r="J15" i="4" s="1"/>
  <c r="M14" i="4"/>
  <c r="L14" i="4"/>
  <c r="K14" i="4"/>
  <c r="I14" i="4"/>
  <c r="J14" i="4" s="1"/>
  <c r="I13" i="4"/>
  <c r="J13" i="4" s="1"/>
  <c r="K13" i="4" s="1"/>
  <c r="I12" i="4"/>
  <c r="J12" i="4" s="1"/>
  <c r="K12" i="4" s="1"/>
  <c r="I11" i="4"/>
  <c r="M10" i="4"/>
  <c r="L10" i="4"/>
  <c r="I10" i="4"/>
  <c r="J10" i="4" s="1"/>
  <c r="K10" i="4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I295" i="2"/>
  <c r="J295" i="2" s="1"/>
  <c r="K295" i="2" s="1"/>
  <c r="I294" i="2"/>
  <c r="J294" i="2" s="1"/>
  <c r="K294" i="2" s="1"/>
  <c r="M293" i="2"/>
  <c r="L293" i="2"/>
  <c r="K293" i="2"/>
  <c r="I293" i="2"/>
  <c r="J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M287" i="2"/>
  <c r="L287" i="2"/>
  <c r="K287" i="2"/>
  <c r="I287" i="2"/>
  <c r="J287" i="2" s="1"/>
  <c r="I286" i="2"/>
  <c r="J286" i="2" s="1"/>
  <c r="K286" i="2" s="1"/>
  <c r="I285" i="2"/>
  <c r="J285" i="2" s="1"/>
  <c r="K285" i="2" s="1"/>
  <c r="I284" i="2"/>
  <c r="J284" i="2" s="1"/>
  <c r="K284" i="2" s="1"/>
  <c r="I283" i="2"/>
  <c r="J283" i="2" s="1"/>
  <c r="K283" i="2" s="1"/>
  <c r="I282" i="2"/>
  <c r="J282" i="2" s="1"/>
  <c r="K282" i="2" s="1"/>
  <c r="I281" i="2"/>
  <c r="J281" i="2" s="1"/>
  <c r="K281" i="2" s="1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M272" i="2"/>
  <c r="L272" i="2"/>
  <c r="K272" i="2"/>
  <c r="I272" i="2"/>
  <c r="J272" i="2" s="1"/>
  <c r="I271" i="2"/>
  <c r="J271" i="2" s="1"/>
  <c r="K271" i="2" s="1"/>
  <c r="I270" i="2"/>
  <c r="J270" i="2" s="1"/>
  <c r="K270" i="2" s="1"/>
  <c r="I269" i="2"/>
  <c r="J269" i="2" s="1"/>
  <c r="K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I255" i="2"/>
  <c r="J255" i="2" s="1"/>
  <c r="K255" i="2" s="1"/>
  <c r="M254" i="2"/>
  <c r="L254" i="2"/>
  <c r="K254" i="2"/>
  <c r="I254" i="2"/>
  <c r="J254" i="2" s="1"/>
  <c r="M253" i="2"/>
  <c r="L253" i="2"/>
  <c r="K253" i="2"/>
  <c r="I253" i="2"/>
  <c r="J253" i="2" s="1"/>
  <c r="I252" i="2"/>
  <c r="J252" i="2" s="1"/>
  <c r="K252" i="2" s="1"/>
  <c r="I251" i="2"/>
  <c r="J251" i="2" s="1"/>
  <c r="K251" i="2" s="1"/>
  <c r="I250" i="2"/>
  <c r="J250" i="2" s="1"/>
  <c r="K250" i="2" s="1"/>
  <c r="M249" i="2"/>
  <c r="L249" i="2"/>
  <c r="K249" i="2"/>
  <c r="I249" i="2"/>
  <c r="J249" i="2" s="1"/>
  <c r="I248" i="2"/>
  <c r="J248" i="2" s="1"/>
  <c r="K248" i="2" s="1"/>
  <c r="M247" i="2"/>
  <c r="L247" i="2"/>
  <c r="K247" i="2"/>
  <c r="I247" i="2"/>
  <c r="J247" i="2" s="1"/>
  <c r="I246" i="2"/>
  <c r="J246" i="2" s="1"/>
  <c r="K246" i="2" s="1"/>
  <c r="I245" i="2"/>
  <c r="J245" i="2" s="1"/>
  <c r="K245" i="2" s="1"/>
  <c r="M244" i="2"/>
  <c r="L244" i="2"/>
  <c r="K244" i="2"/>
  <c r="I244" i="2"/>
  <c r="J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M235" i="2"/>
  <c r="L235" i="2"/>
  <c r="K235" i="2"/>
  <c r="I235" i="2"/>
  <c r="J235" i="2" s="1"/>
  <c r="I234" i="2"/>
  <c r="J234" i="2" s="1"/>
  <c r="K234" i="2" s="1"/>
  <c r="I233" i="2"/>
  <c r="J233" i="2" s="1"/>
  <c r="K233" i="2" s="1"/>
  <c r="I232" i="2"/>
  <c r="J232" i="2" s="1"/>
  <c r="K232" i="2" s="1"/>
  <c r="I25" i="2"/>
  <c r="J25" i="2" s="1"/>
  <c r="K25" i="2" s="1"/>
  <c r="I24" i="2"/>
  <c r="J24" i="2" s="1"/>
  <c r="K24" i="2" s="1"/>
  <c r="I23" i="2"/>
  <c r="J23" i="2" s="1"/>
  <c r="K23" i="2" s="1"/>
  <c r="I22" i="2"/>
  <c r="J22" i="2" s="1"/>
  <c r="K22" i="2" s="1"/>
  <c r="I21" i="2"/>
  <c r="J21" i="2" s="1"/>
  <c r="K21" i="2" s="1"/>
  <c r="I20" i="2"/>
  <c r="J20" i="2" s="1"/>
  <c r="K20" i="2" s="1"/>
  <c r="I19" i="2"/>
  <c r="J19" i="2" s="1"/>
  <c r="K19" i="2" s="1"/>
  <c r="I18" i="2"/>
  <c r="J18" i="2" s="1"/>
  <c r="K18" i="2" s="1"/>
  <c r="I17" i="2"/>
  <c r="J17" i="2" s="1"/>
  <c r="K17" i="2" s="1"/>
  <c r="I16" i="2"/>
  <c r="J16" i="2" s="1"/>
  <c r="K16" i="2" s="1"/>
  <c r="M15" i="2"/>
  <c r="L15" i="2"/>
  <c r="K15" i="2"/>
  <c r="I15" i="2"/>
  <c r="J15" i="2" s="1"/>
  <c r="M14" i="2"/>
  <c r="L14" i="2"/>
  <c r="K14" i="2"/>
  <c r="I14" i="2"/>
  <c r="J14" i="2" s="1"/>
  <c r="I13" i="2"/>
  <c r="J13" i="2" s="1"/>
  <c r="K13" i="2" s="1"/>
  <c r="I12" i="2"/>
  <c r="J12" i="2" s="1"/>
  <c r="K12" i="2" s="1"/>
  <c r="I11" i="2"/>
  <c r="J11" i="2" s="1"/>
  <c r="K11" i="2" s="1"/>
  <c r="I10" i="2"/>
  <c r="J10" i="2" s="1"/>
  <c r="K10" i="2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I22" i="1"/>
  <c r="J22" i="1" s="1"/>
  <c r="K22" i="1" s="1"/>
  <c r="M21" i="1"/>
  <c r="L21" i="1"/>
  <c r="I21" i="1"/>
  <c r="J21" i="1" s="1"/>
  <c r="K21" i="1" s="1"/>
  <c r="M20" i="1"/>
  <c r="L20" i="1"/>
  <c r="I20" i="1"/>
  <c r="J20" i="1" s="1"/>
  <c r="K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I16" i="1"/>
  <c r="J16" i="1" s="1"/>
  <c r="K16" i="1" s="1"/>
  <c r="M15" i="1"/>
  <c r="L15" i="1"/>
  <c r="K15" i="1"/>
  <c r="I15" i="1"/>
  <c r="J15" i="1" s="1"/>
  <c r="M14" i="1"/>
  <c r="L14" i="1"/>
  <c r="I14" i="1"/>
  <c r="J14" i="1" s="1"/>
  <c r="K14" i="1" s="1"/>
  <c r="M13" i="1"/>
  <c r="L13" i="1"/>
  <c r="I13" i="1"/>
  <c r="J13" i="1" s="1"/>
  <c r="K13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K195" i="1"/>
  <c r="I195" i="1"/>
  <c r="J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K134" i="1"/>
  <c r="I134" i="1"/>
  <c r="J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K128" i="1"/>
  <c r="I128" i="1"/>
  <c r="J128" i="1" s="1"/>
  <c r="M127" i="1"/>
  <c r="L127" i="1"/>
  <c r="I127" i="1"/>
  <c r="J127" i="1" s="1"/>
  <c r="K127" i="1" s="1"/>
  <c r="J37" i="5" l="1"/>
  <c r="J27" i="5"/>
  <c r="I32" i="5"/>
  <c r="J11" i="4"/>
  <c r="J31" i="4"/>
  <c r="J27" i="2"/>
  <c r="I27" i="2"/>
  <c r="I231" i="2"/>
  <c r="J231" i="2" s="1"/>
  <c r="K231" i="2" s="1"/>
  <c r="M230" i="2"/>
  <c r="L230" i="2"/>
  <c r="K230" i="2"/>
  <c r="I230" i="2"/>
  <c r="J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9" i="2"/>
  <c r="J9" i="2" s="1"/>
  <c r="K9" i="2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2" i="1"/>
  <c r="L32" i="1"/>
  <c r="I32" i="1"/>
  <c r="J32" i="1" s="1"/>
  <c r="K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M28" i="1"/>
  <c r="L28" i="1"/>
  <c r="I28" i="1"/>
  <c r="J28" i="1" s="1"/>
  <c r="K28" i="1" s="1"/>
  <c r="M27" i="1"/>
  <c r="L27" i="1"/>
  <c r="I27" i="1"/>
  <c r="J27" i="1" s="1"/>
  <c r="K27" i="1" s="1"/>
  <c r="M12" i="1"/>
  <c r="L12" i="1"/>
  <c r="I12" i="1"/>
  <c r="J12" i="1" s="1"/>
  <c r="K12" i="1" s="1"/>
  <c r="M11" i="1"/>
  <c r="L11" i="1"/>
  <c r="I11" i="1"/>
  <c r="J11" i="1" s="1"/>
  <c r="K11" i="1" s="1"/>
  <c r="K27" i="5" l="1"/>
  <c r="J32" i="5"/>
  <c r="K31" i="4"/>
  <c r="K11" i="4"/>
  <c r="K29" i="1"/>
  <c r="J34" i="1"/>
  <c r="I34" i="1"/>
  <c r="M23" i="4" l="1"/>
  <c r="L23" i="4"/>
  <c r="K23" i="4"/>
  <c r="I23" i="4"/>
  <c r="I22" i="4"/>
  <c r="J22" i="4" s="1"/>
  <c r="K22" i="4" s="1"/>
  <c r="I21" i="4"/>
  <c r="J21" i="4" s="1"/>
  <c r="K21" i="4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J23" i="4" l="1"/>
  <c r="J25" i="4" s="1"/>
  <c r="I25" i="4"/>
  <c r="I73" i="5"/>
  <c r="J73" i="5" s="1"/>
  <c r="K73" i="5" s="1"/>
  <c r="M72" i="5"/>
  <c r="L72" i="5"/>
  <c r="K72" i="5"/>
  <c r="I72" i="5"/>
  <c r="J72" i="5" s="1"/>
  <c r="I71" i="5"/>
  <c r="I70" i="5"/>
  <c r="J70" i="5" s="1"/>
  <c r="K70" i="5" s="1"/>
  <c r="I69" i="5"/>
  <c r="J69" i="5" s="1"/>
  <c r="K69" i="5" s="1"/>
  <c r="I68" i="5"/>
  <c r="I67" i="5"/>
  <c r="J67" i="5" s="1"/>
  <c r="K67" i="5" s="1"/>
  <c r="I66" i="5"/>
  <c r="J66" i="5" s="1"/>
  <c r="K66" i="5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I52" i="4"/>
  <c r="J52" i="4" s="1"/>
  <c r="K52" i="4" s="1"/>
  <c r="I51" i="4"/>
  <c r="J51" i="4" s="1"/>
  <c r="K51" i="4" s="1"/>
  <c r="I50" i="4"/>
  <c r="M49" i="4"/>
  <c r="L49" i="4"/>
  <c r="K49" i="4"/>
  <c r="I49" i="4"/>
  <c r="J49" i="4" s="1"/>
  <c r="I48" i="4"/>
  <c r="J48" i="4" s="1"/>
  <c r="K48" i="4" s="1"/>
  <c r="I20" i="4"/>
  <c r="J71" i="5" l="1"/>
  <c r="I75" i="5"/>
  <c r="J68" i="5"/>
  <c r="J50" i="4"/>
  <c r="J20" i="4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J98" i="2" s="1"/>
  <c r="K98" i="2" s="1"/>
  <c r="I97" i="2"/>
  <c r="J97" i="2" s="1"/>
  <c r="K97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I81" i="2"/>
  <c r="J81" i="2" s="1"/>
  <c r="K81" i="2" s="1"/>
  <c r="I80" i="2"/>
  <c r="J80" i="2" s="1"/>
  <c r="K80" i="2" s="1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73" i="2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I36" i="1"/>
  <c r="J36" i="1" s="1"/>
  <c r="K36" i="1" s="1"/>
  <c r="L36" i="1"/>
  <c r="M36" i="1"/>
  <c r="I37" i="1"/>
  <c r="J37" i="1" s="1"/>
  <c r="K37" i="1" s="1"/>
  <c r="L37" i="1"/>
  <c r="M37" i="1"/>
  <c r="I38" i="1"/>
  <c r="J38" i="1" s="1"/>
  <c r="K38" i="1" s="1"/>
  <c r="L38" i="1"/>
  <c r="M38" i="1"/>
  <c r="I39" i="1"/>
  <c r="J39" i="1" s="1"/>
  <c r="K39" i="1" s="1"/>
  <c r="L39" i="1"/>
  <c r="M39" i="1"/>
  <c r="I40" i="1"/>
  <c r="J40" i="1" s="1"/>
  <c r="K40" i="1" s="1"/>
  <c r="L40" i="1"/>
  <c r="M40" i="1"/>
  <c r="I41" i="1"/>
  <c r="J41" i="1" s="1"/>
  <c r="K41" i="1" s="1"/>
  <c r="L41" i="1"/>
  <c r="M41" i="1"/>
  <c r="I42" i="1"/>
  <c r="J42" i="1" s="1"/>
  <c r="K42" i="1" s="1"/>
  <c r="L42" i="1"/>
  <c r="M42" i="1"/>
  <c r="I43" i="1"/>
  <c r="J43" i="1" s="1"/>
  <c r="K43" i="1" s="1"/>
  <c r="L43" i="1"/>
  <c r="M43" i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K71" i="5" l="1"/>
  <c r="J75" i="5"/>
  <c r="I301" i="2"/>
  <c r="J73" i="2"/>
  <c r="J64" i="2"/>
  <c r="J301" i="2" s="1"/>
  <c r="K68" i="5"/>
  <c r="K50" i="4"/>
  <c r="K20" i="4"/>
  <c r="J82" i="2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60" i="4"/>
  <c r="I59" i="4"/>
  <c r="J59" i="4" s="1"/>
  <c r="K59" i="4" s="1"/>
  <c r="I58" i="4"/>
  <c r="I66" i="4" l="1"/>
  <c r="J58" i="4"/>
  <c r="K73" i="2"/>
  <c r="K64" i="2"/>
  <c r="K82" i="2"/>
  <c r="J60" i="4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J66" i="4" l="1"/>
  <c r="K58" i="4"/>
  <c r="K60" i="4"/>
  <c r="I9" i="4" l="1"/>
  <c r="J9" i="4" s="1"/>
  <c r="K9" i="4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10" i="1"/>
  <c r="L10" i="1"/>
  <c r="I10" i="1"/>
  <c r="J10" i="1" s="1"/>
  <c r="K10" i="1" s="1"/>
  <c r="M9" i="1"/>
  <c r="L9" i="1"/>
  <c r="I9" i="1"/>
  <c r="J9" i="1" s="1"/>
  <c r="K9" i="1" s="1"/>
  <c r="L34" i="1" l="1"/>
  <c r="M34" i="1"/>
  <c r="I47" i="4"/>
  <c r="J47" i="4" s="1"/>
  <c r="K47" i="4" s="1"/>
  <c r="I27" i="4"/>
  <c r="J27" i="4" s="1"/>
  <c r="K27" i="4" s="1"/>
  <c r="K66" i="4" l="1"/>
  <c r="I9" i="5"/>
  <c r="J9" i="5" s="1"/>
  <c r="K9" i="5" s="1"/>
  <c r="I8" i="5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I43" i="2"/>
  <c r="J43" i="2" s="1"/>
  <c r="K43" i="2" s="1"/>
  <c r="I42" i="2"/>
  <c r="J42" i="2" s="1"/>
  <c r="K42" i="2" s="1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I30" i="2"/>
  <c r="J30" i="2" s="1"/>
  <c r="K30" i="2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M89" i="1"/>
  <c r="L89" i="1"/>
  <c r="I89" i="1"/>
  <c r="M88" i="1"/>
  <c r="L88" i="1"/>
  <c r="I88" i="1"/>
  <c r="J88" i="1" s="1"/>
  <c r="K88" i="1" s="1"/>
  <c r="M87" i="1"/>
  <c r="L87" i="1"/>
  <c r="I87" i="1"/>
  <c r="J87" i="1" s="1"/>
  <c r="K87" i="1" s="1"/>
  <c r="M86" i="1"/>
  <c r="L86" i="1"/>
  <c r="I86" i="1"/>
  <c r="J86" i="1" s="1"/>
  <c r="K86" i="1" s="1"/>
  <c r="M85" i="1"/>
  <c r="L85" i="1"/>
  <c r="I85" i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M76" i="1"/>
  <c r="L76" i="1"/>
  <c r="I76" i="1"/>
  <c r="J76" i="1" s="1"/>
  <c r="K76" i="1" s="1"/>
  <c r="M75" i="1"/>
  <c r="L75" i="1"/>
  <c r="I75" i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M58" i="1"/>
  <c r="L58" i="1"/>
  <c r="I58" i="1"/>
  <c r="J58" i="1" s="1"/>
  <c r="K58" i="1" s="1"/>
  <c r="M57" i="1"/>
  <c r="L57" i="1"/>
  <c r="I57" i="1"/>
  <c r="J57" i="1" s="1"/>
  <c r="K57" i="1" s="1"/>
  <c r="M56" i="1"/>
  <c r="L56" i="1"/>
  <c r="I56" i="1"/>
  <c r="J56" i="1" s="1"/>
  <c r="K56" i="1" s="1"/>
  <c r="M55" i="1"/>
  <c r="L55" i="1"/>
  <c r="I55" i="1"/>
  <c r="J55" i="1" s="1"/>
  <c r="K55" i="1" s="1"/>
  <c r="M54" i="1"/>
  <c r="L54" i="1"/>
  <c r="I54" i="1"/>
  <c r="J54" i="1" s="1"/>
  <c r="K54" i="1" s="1"/>
  <c r="M53" i="1"/>
  <c r="L53" i="1"/>
  <c r="I53" i="1"/>
  <c r="J53" i="1" s="1"/>
  <c r="K53" i="1" s="1"/>
  <c r="I401" i="1" l="1"/>
  <c r="J80" i="1"/>
  <c r="J401" i="1" s="1"/>
  <c r="J89" i="1"/>
  <c r="J90" i="1"/>
  <c r="J85" i="1"/>
  <c r="J77" i="1"/>
  <c r="J75" i="1"/>
  <c r="K80" i="1" l="1"/>
  <c r="K89" i="1"/>
  <c r="K90" i="1"/>
  <c r="K34" i="1"/>
  <c r="K85" i="1"/>
  <c r="K77" i="1"/>
  <c r="K75" i="1"/>
  <c r="I29" i="2" l="1"/>
  <c r="J29" i="2" s="1"/>
  <c r="K29" i="2" s="1"/>
  <c r="K25" i="4" l="1"/>
  <c r="K301" i="2" l="1"/>
  <c r="K401" i="1" l="1"/>
  <c r="I8" i="1" l="1"/>
  <c r="J8" i="1" s="1"/>
  <c r="K8" i="1" s="1"/>
  <c r="L8" i="1"/>
  <c r="M8" i="1"/>
  <c r="I65" i="5" l="1"/>
  <c r="J65" i="5" s="1"/>
  <c r="K65" i="5" s="1"/>
  <c r="I8" i="4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64" i="5" l="1"/>
  <c r="L60" i="5"/>
  <c r="L56" i="5"/>
  <c r="L52" i="5"/>
  <c r="L48" i="5"/>
  <c r="L63" i="5"/>
  <c r="L59" i="5"/>
  <c r="L55" i="5"/>
  <c r="L51" i="5"/>
  <c r="L44" i="5"/>
  <c r="L47" i="5"/>
  <c r="L62" i="5"/>
  <c r="L58" i="5"/>
  <c r="L54" i="5"/>
  <c r="L50" i="5"/>
  <c r="L46" i="5"/>
  <c r="L61" i="5"/>
  <c r="L57" i="5"/>
  <c r="L53" i="5"/>
  <c r="L69" i="5"/>
  <c r="L66" i="5"/>
  <c r="L70" i="5"/>
  <c r="L71" i="5"/>
  <c r="M64" i="5"/>
  <c r="M60" i="5"/>
  <c r="M56" i="5"/>
  <c r="M52" i="5"/>
  <c r="M48" i="5"/>
  <c r="M63" i="5"/>
  <c r="M59" i="5"/>
  <c r="M55" i="5"/>
  <c r="M51" i="5"/>
  <c r="M44" i="5"/>
  <c r="M47" i="5"/>
  <c r="M62" i="5"/>
  <c r="M58" i="5"/>
  <c r="M54" i="5"/>
  <c r="M50" i="5"/>
  <c r="M46" i="5"/>
  <c r="M61" i="5"/>
  <c r="M57" i="5"/>
  <c r="M53" i="5"/>
  <c r="M71" i="5"/>
  <c r="M69" i="5"/>
  <c r="M66" i="5"/>
  <c r="M70" i="5"/>
  <c r="L19" i="5"/>
  <c r="L21" i="5"/>
  <c r="L18" i="5"/>
  <c r="L14" i="5"/>
  <c r="L10" i="5"/>
  <c r="L12" i="5"/>
  <c r="L11" i="5"/>
  <c r="M19" i="5"/>
  <c r="M18" i="5"/>
  <c r="M14" i="5"/>
  <c r="M21" i="5"/>
  <c r="M12" i="5"/>
  <c r="M11" i="5"/>
  <c r="M10" i="5"/>
  <c r="L24" i="5"/>
  <c r="L23" i="5"/>
  <c r="L20" i="5"/>
  <c r="L26" i="5"/>
  <c r="L22" i="5"/>
  <c r="L28" i="5"/>
  <c r="L27" i="5"/>
  <c r="L30" i="5"/>
  <c r="L29" i="5"/>
  <c r="M23" i="5"/>
  <c r="M20" i="5"/>
  <c r="M26" i="5"/>
  <c r="M22" i="5"/>
  <c r="M24" i="5"/>
  <c r="M27" i="5"/>
  <c r="M30" i="5"/>
  <c r="M29" i="5"/>
  <c r="M28" i="5"/>
  <c r="L46" i="4"/>
  <c r="L42" i="4"/>
  <c r="L32" i="4"/>
  <c r="L38" i="4"/>
  <c r="L45" i="4"/>
  <c r="L41" i="4"/>
  <c r="L36" i="4"/>
  <c r="L34" i="4"/>
  <c r="L44" i="4"/>
  <c r="L40" i="4"/>
  <c r="L43" i="4"/>
  <c r="L39" i="4"/>
  <c r="L33" i="4"/>
  <c r="L30" i="4"/>
  <c r="L55" i="4"/>
  <c r="L53" i="4"/>
  <c r="L52" i="4"/>
  <c r="L57" i="4"/>
  <c r="L51" i="4"/>
  <c r="L54" i="4"/>
  <c r="L63" i="4"/>
  <c r="L59" i="4"/>
  <c r="L47" i="4"/>
  <c r="M32" i="4"/>
  <c r="M38" i="4"/>
  <c r="M45" i="4"/>
  <c r="M41" i="4"/>
  <c r="M42" i="4"/>
  <c r="M34" i="4"/>
  <c r="M44" i="4"/>
  <c r="M40" i="4"/>
  <c r="M46" i="4"/>
  <c r="M43" i="4"/>
  <c r="M39" i="4"/>
  <c r="M33" i="4"/>
  <c r="M30" i="4"/>
  <c r="M36" i="4"/>
  <c r="M53" i="4"/>
  <c r="M52" i="4"/>
  <c r="M57" i="4"/>
  <c r="M54" i="4"/>
  <c r="M55" i="4"/>
  <c r="M51" i="4"/>
  <c r="M63" i="4"/>
  <c r="M59" i="4"/>
  <c r="M47" i="4"/>
  <c r="L11" i="4"/>
  <c r="L13" i="4"/>
  <c r="L29" i="4"/>
  <c r="L31" i="4"/>
  <c r="L12" i="4"/>
  <c r="L28" i="4"/>
  <c r="M13" i="4"/>
  <c r="M29" i="4"/>
  <c r="M31" i="4"/>
  <c r="M12" i="4"/>
  <c r="M28" i="4"/>
  <c r="M11" i="4"/>
  <c r="L11" i="3"/>
  <c r="L18" i="3"/>
  <c r="L19" i="3"/>
  <c r="L17" i="3"/>
  <c r="M11" i="3"/>
  <c r="M18" i="3"/>
  <c r="M19" i="3"/>
  <c r="M17" i="3"/>
  <c r="L296" i="2"/>
  <c r="L269" i="2"/>
  <c r="L265" i="2"/>
  <c r="L261" i="2"/>
  <c r="L257" i="2"/>
  <c r="L239" i="2"/>
  <c r="L292" i="2"/>
  <c r="L246" i="2"/>
  <c r="L288" i="2"/>
  <c r="L284" i="2"/>
  <c r="L280" i="2"/>
  <c r="L276" i="2"/>
  <c r="L295" i="2"/>
  <c r="L264" i="2"/>
  <c r="L256" i="2"/>
  <c r="L238" i="2"/>
  <c r="L299" i="2"/>
  <c r="L268" i="2"/>
  <c r="L260" i="2"/>
  <c r="L242" i="2"/>
  <c r="L291" i="2"/>
  <c r="L245" i="2"/>
  <c r="L234" i="2"/>
  <c r="L283" i="2"/>
  <c r="L279" i="2"/>
  <c r="L275" i="2"/>
  <c r="L252" i="2"/>
  <c r="L290" i="2"/>
  <c r="L233" i="2"/>
  <c r="L298" i="2"/>
  <c r="L294" i="2"/>
  <c r="L271" i="2"/>
  <c r="L267" i="2"/>
  <c r="L263" i="2"/>
  <c r="L259" i="2"/>
  <c r="L255" i="2"/>
  <c r="L248" i="2"/>
  <c r="L241" i="2"/>
  <c r="L237" i="2"/>
  <c r="L251" i="2"/>
  <c r="L286" i="2"/>
  <c r="L282" i="2"/>
  <c r="L278" i="2"/>
  <c r="L274" i="2"/>
  <c r="L297" i="2"/>
  <c r="L270" i="2"/>
  <c r="L266" i="2"/>
  <c r="L262" i="2"/>
  <c r="L258" i="2"/>
  <c r="L240" i="2"/>
  <c r="L236" i="2"/>
  <c r="L285" i="2"/>
  <c r="L273" i="2"/>
  <c r="L250" i="2"/>
  <c r="L289" i="2"/>
  <c r="L232" i="2"/>
  <c r="L281" i="2"/>
  <c r="L277" i="2"/>
  <c r="L243" i="2"/>
  <c r="L20" i="2"/>
  <c r="L19" i="2"/>
  <c r="L23" i="2"/>
  <c r="L16" i="2"/>
  <c r="L10" i="2"/>
  <c r="L17" i="2"/>
  <c r="L22" i="2"/>
  <c r="L18" i="2"/>
  <c r="L12" i="2"/>
  <c r="L25" i="2"/>
  <c r="L21" i="2"/>
  <c r="L24" i="2"/>
  <c r="L11" i="2"/>
  <c r="L13" i="2"/>
  <c r="L216" i="2"/>
  <c r="L223" i="2"/>
  <c r="L197" i="2"/>
  <c r="L145" i="2"/>
  <c r="L9" i="2"/>
  <c r="L228" i="2"/>
  <c r="L211" i="2"/>
  <c r="L231" i="2"/>
  <c r="L214" i="2"/>
  <c r="L221" i="2"/>
  <c r="L217" i="2"/>
  <c r="L204" i="2"/>
  <c r="L200" i="2"/>
  <c r="L224" i="2"/>
  <c r="L210" i="2"/>
  <c r="L227" i="2"/>
  <c r="L207" i="2"/>
  <c r="L196" i="2"/>
  <c r="L220" i="2"/>
  <c r="L213" i="2"/>
  <c r="L203" i="2"/>
  <c r="L199" i="2"/>
  <c r="L222" i="2"/>
  <c r="L201" i="2"/>
  <c r="L209" i="2"/>
  <c r="L195" i="2"/>
  <c r="L218" i="2"/>
  <c r="L226" i="2"/>
  <c r="L219" i="2"/>
  <c r="L212" i="2"/>
  <c r="L206" i="2"/>
  <c r="L202" i="2"/>
  <c r="L229" i="2"/>
  <c r="L215" i="2"/>
  <c r="L198" i="2"/>
  <c r="L225" i="2"/>
  <c r="L205" i="2"/>
  <c r="L208" i="2"/>
  <c r="L191" i="2"/>
  <c r="L177" i="2"/>
  <c r="L189" i="2"/>
  <c r="L183" i="2"/>
  <c r="L167" i="2"/>
  <c r="L173" i="2"/>
  <c r="L186" i="2"/>
  <c r="L188" i="2"/>
  <c r="L174" i="2"/>
  <c r="L192" i="2"/>
  <c r="L180" i="2"/>
  <c r="L98" i="2"/>
  <c r="L103" i="2"/>
  <c r="L84" i="2"/>
  <c r="L61" i="2"/>
  <c r="L89" i="2"/>
  <c r="L91" i="2"/>
  <c r="L130" i="2"/>
  <c r="L120" i="2"/>
  <c r="L65" i="2"/>
  <c r="L109" i="2"/>
  <c r="L83" i="2"/>
  <c r="L60" i="2"/>
  <c r="L88" i="2"/>
  <c r="L135" i="2"/>
  <c r="L93" i="2"/>
  <c r="L133" i="2"/>
  <c r="L99" i="2"/>
  <c r="L64" i="2"/>
  <c r="L87" i="2"/>
  <c r="L80" i="2"/>
  <c r="L162" i="2"/>
  <c r="L73" i="5"/>
  <c r="M73" i="5"/>
  <c r="L21" i="4"/>
  <c r="L22" i="4"/>
  <c r="L20" i="4"/>
  <c r="M21" i="4"/>
  <c r="M22" i="4"/>
  <c r="M20" i="4"/>
  <c r="L170" i="2"/>
  <c r="L176" i="2"/>
  <c r="L182" i="2"/>
  <c r="L179" i="2"/>
  <c r="L166" i="2"/>
  <c r="L194" i="2"/>
  <c r="L185" i="2"/>
  <c r="L169" i="2"/>
  <c r="L171" i="2"/>
  <c r="L181" i="2"/>
  <c r="L178" i="2"/>
  <c r="L175" i="2"/>
  <c r="L172" i="2"/>
  <c r="L184" i="2"/>
  <c r="L168" i="2"/>
  <c r="L193" i="2"/>
  <c r="L190" i="2"/>
  <c r="L187" i="2"/>
  <c r="L164" i="2"/>
  <c r="L158" i="2"/>
  <c r="L144" i="2"/>
  <c r="L100" i="2"/>
  <c r="L121" i="2"/>
  <c r="L86" i="2"/>
  <c r="L82" i="2"/>
  <c r="L128" i="2"/>
  <c r="L147" i="2"/>
  <c r="L112" i="2"/>
  <c r="L126" i="2"/>
  <c r="L152" i="2"/>
  <c r="L68" i="5"/>
  <c r="L67" i="5"/>
  <c r="M68" i="5"/>
  <c r="M67" i="5"/>
  <c r="L66" i="4"/>
  <c r="L50" i="4"/>
  <c r="L56" i="4"/>
  <c r="L48" i="4"/>
  <c r="M66" i="4"/>
  <c r="M50" i="4"/>
  <c r="M56" i="4"/>
  <c r="M48" i="4"/>
  <c r="L163" i="2"/>
  <c r="L116" i="2"/>
  <c r="L110" i="2"/>
  <c r="L79" i="2"/>
  <c r="L66" i="2"/>
  <c r="L63" i="2"/>
  <c r="L97" i="2"/>
  <c r="L62" i="2"/>
  <c r="L101" i="2"/>
  <c r="L150" i="2"/>
  <c r="L137" i="2"/>
  <c r="L134" i="2"/>
  <c r="L131" i="2"/>
  <c r="L125" i="2"/>
  <c r="L119" i="2"/>
  <c r="L85" i="2"/>
  <c r="L76" i="2"/>
  <c r="L69" i="2"/>
  <c r="L141" i="2"/>
  <c r="L107" i="2"/>
  <c r="L159" i="2"/>
  <c r="L156" i="2"/>
  <c r="L153" i="2"/>
  <c r="L140" i="2"/>
  <c r="L122" i="2"/>
  <c r="L113" i="2"/>
  <c r="L94" i="2"/>
  <c r="L72" i="2"/>
  <c r="L165" i="2"/>
  <c r="L146" i="2"/>
  <c r="L106" i="2"/>
  <c r="L149" i="2"/>
  <c r="L143" i="2"/>
  <c r="L136" i="2"/>
  <c r="L127" i="2"/>
  <c r="L90" i="2"/>
  <c r="L68" i="2"/>
  <c r="L155" i="2"/>
  <c r="L139" i="2"/>
  <c r="L124" i="2"/>
  <c r="L118" i="2"/>
  <c r="L115" i="2"/>
  <c r="L81" i="2"/>
  <c r="L78" i="2"/>
  <c r="L75" i="2"/>
  <c r="L71" i="2"/>
  <c r="L160" i="2"/>
  <c r="L161" i="2"/>
  <c r="L148" i="2"/>
  <c r="L142" i="2"/>
  <c r="L108" i="2"/>
  <c r="L105" i="2"/>
  <c r="L96" i="2"/>
  <c r="L95" i="2"/>
  <c r="L129" i="2"/>
  <c r="L117" i="2"/>
  <c r="L102" i="2"/>
  <c r="L74" i="2"/>
  <c r="L104" i="2"/>
  <c r="L138" i="2"/>
  <c r="L123" i="2"/>
  <c r="L111" i="2"/>
  <c r="L92" i="2"/>
  <c r="L77" i="2"/>
  <c r="L70" i="2"/>
  <c r="L67" i="2"/>
  <c r="L73" i="2"/>
  <c r="L157" i="2"/>
  <c r="L154" i="2"/>
  <c r="L151" i="2"/>
  <c r="L132" i="2"/>
  <c r="L114" i="2"/>
  <c r="L60" i="4"/>
  <c r="L62" i="4"/>
  <c r="L61" i="4"/>
  <c r="L64" i="4"/>
  <c r="L58" i="4"/>
  <c r="M60" i="4"/>
  <c r="M62" i="4"/>
  <c r="M64" i="4"/>
  <c r="M58" i="4"/>
  <c r="M61" i="4"/>
  <c r="L9" i="4"/>
  <c r="M9" i="4"/>
  <c r="L27" i="4"/>
  <c r="M27" i="4"/>
  <c r="L9" i="5"/>
  <c r="M9" i="5"/>
  <c r="L59" i="2"/>
  <c r="L55" i="2"/>
  <c r="L46" i="2"/>
  <c r="L35" i="2"/>
  <c r="L31" i="2"/>
  <c r="L49" i="2"/>
  <c r="L42" i="2"/>
  <c r="L37" i="2"/>
  <c r="L58" i="2"/>
  <c r="L54" i="2"/>
  <c r="L39" i="2"/>
  <c r="L34" i="2"/>
  <c r="L56" i="2"/>
  <c r="L51" i="2"/>
  <c r="L45" i="2"/>
  <c r="L41" i="2"/>
  <c r="L36" i="2"/>
  <c r="L30" i="2"/>
  <c r="L48" i="2"/>
  <c r="L52" i="2"/>
  <c r="L57" i="2"/>
  <c r="L53" i="2"/>
  <c r="L33" i="2"/>
  <c r="L32" i="2"/>
  <c r="L50" i="2"/>
  <c r="L44" i="2"/>
  <c r="L40" i="2"/>
  <c r="L47" i="2"/>
  <c r="L38" i="2"/>
  <c r="L43" i="2"/>
  <c r="L301" i="2"/>
  <c r="L25" i="4"/>
  <c r="M25" i="4"/>
  <c r="L29" i="2"/>
  <c r="L10" i="3"/>
  <c r="M10" i="3"/>
  <c r="L65" i="5"/>
  <c r="L8" i="5"/>
  <c r="L32" i="5"/>
  <c r="L75" i="5"/>
  <c r="M65" i="5"/>
  <c r="M8" i="5"/>
  <c r="M75" i="5"/>
  <c r="M32" i="5"/>
  <c r="L8" i="4"/>
  <c r="M8" i="4"/>
  <c r="L27" i="2"/>
  <c r="L8" i="2"/>
  <c r="K27" i="2" l="1"/>
  <c r="L401" i="1"/>
  <c r="M401" i="1" l="1"/>
  <c r="I10" i="3"/>
  <c r="J10" i="3" s="1"/>
  <c r="K10" i="3" l="1"/>
  <c r="K8" i="3"/>
  <c r="M6" i="2"/>
  <c r="M292" i="2" l="1"/>
  <c r="M288" i="2"/>
  <c r="M246" i="2"/>
  <c r="M280" i="2"/>
  <c r="M284" i="2"/>
  <c r="M276" i="2"/>
  <c r="M299" i="2"/>
  <c r="M295" i="2"/>
  <c r="M268" i="2"/>
  <c r="M264" i="2"/>
  <c r="M260" i="2"/>
  <c r="M256" i="2"/>
  <c r="M242" i="2"/>
  <c r="M238" i="2"/>
  <c r="M291" i="2"/>
  <c r="M245" i="2"/>
  <c r="M234" i="2"/>
  <c r="M283" i="2"/>
  <c r="M279" i="2"/>
  <c r="M275" i="2"/>
  <c r="M252" i="2"/>
  <c r="M286" i="2"/>
  <c r="M274" i="2"/>
  <c r="M251" i="2"/>
  <c r="M298" i="2"/>
  <c r="M294" i="2"/>
  <c r="M271" i="2"/>
  <c r="M267" i="2"/>
  <c r="M263" i="2"/>
  <c r="M259" i="2"/>
  <c r="M255" i="2"/>
  <c r="M248" i="2"/>
  <c r="M241" i="2"/>
  <c r="M237" i="2"/>
  <c r="M258" i="2"/>
  <c r="M290" i="2"/>
  <c r="M233" i="2"/>
  <c r="M236" i="2"/>
  <c r="M282" i="2"/>
  <c r="M278" i="2"/>
  <c r="M297" i="2"/>
  <c r="M270" i="2"/>
  <c r="M266" i="2"/>
  <c r="M262" i="2"/>
  <c r="M240" i="2"/>
  <c r="M289" i="2"/>
  <c r="M232" i="2"/>
  <c r="M265" i="2"/>
  <c r="M257" i="2"/>
  <c r="M285" i="2"/>
  <c r="M281" i="2"/>
  <c r="M277" i="2"/>
  <c r="M273" i="2"/>
  <c r="M250" i="2"/>
  <c r="M243" i="2"/>
  <c r="M296" i="2"/>
  <c r="M269" i="2"/>
  <c r="M261" i="2"/>
  <c r="M239" i="2"/>
  <c r="M23" i="2"/>
  <c r="M16" i="2"/>
  <c r="M10" i="2"/>
  <c r="M19" i="2"/>
  <c r="M13" i="2"/>
  <c r="M22" i="2"/>
  <c r="M18" i="2"/>
  <c r="M12" i="2"/>
  <c r="M25" i="2"/>
  <c r="M21" i="2"/>
  <c r="M24" i="2"/>
  <c r="M17" i="2"/>
  <c r="M11" i="2"/>
  <c r="M20" i="2"/>
  <c r="M216" i="2"/>
  <c r="M197" i="2"/>
  <c r="M223" i="2"/>
  <c r="M145" i="2"/>
  <c r="M9" i="2"/>
  <c r="M231" i="2"/>
  <c r="M214" i="2"/>
  <c r="M227" i="2"/>
  <c r="M207" i="2"/>
  <c r="M196" i="2"/>
  <c r="M213" i="2"/>
  <c r="M221" i="2"/>
  <c r="M217" i="2"/>
  <c r="M204" i="2"/>
  <c r="M200" i="2"/>
  <c r="M203" i="2"/>
  <c r="M224" i="2"/>
  <c r="M210" i="2"/>
  <c r="M199" i="2"/>
  <c r="M220" i="2"/>
  <c r="M209" i="2"/>
  <c r="M195" i="2"/>
  <c r="M226" i="2"/>
  <c r="M219" i="2"/>
  <c r="M212" i="2"/>
  <c r="M206" i="2"/>
  <c r="M202" i="2"/>
  <c r="M229" i="2"/>
  <c r="M215" i="2"/>
  <c r="M198" i="2"/>
  <c r="M228" i="2"/>
  <c r="M211" i="2"/>
  <c r="M225" i="2"/>
  <c r="M222" i="2"/>
  <c r="M218" i="2"/>
  <c r="M208" i="2"/>
  <c r="M205" i="2"/>
  <c r="M201" i="2"/>
  <c r="M174" i="2"/>
  <c r="M191" i="2"/>
  <c r="M177" i="2"/>
  <c r="M167" i="2"/>
  <c r="M189" i="2"/>
  <c r="M183" i="2"/>
  <c r="M188" i="2"/>
  <c r="M180" i="2"/>
  <c r="M192" i="2"/>
  <c r="M186" i="2"/>
  <c r="M173" i="2"/>
  <c r="M103" i="2"/>
  <c r="M84" i="2"/>
  <c r="M61" i="2"/>
  <c r="M89" i="2"/>
  <c r="M130" i="2"/>
  <c r="M120" i="2"/>
  <c r="M65" i="2"/>
  <c r="M109" i="2"/>
  <c r="M83" i="2"/>
  <c r="M60" i="2"/>
  <c r="M88" i="2"/>
  <c r="M135" i="2"/>
  <c r="M93" i="2"/>
  <c r="M99" i="2"/>
  <c r="M64" i="2"/>
  <c r="M87" i="2"/>
  <c r="M162" i="2"/>
  <c r="M133" i="2"/>
  <c r="M98" i="2"/>
  <c r="M91" i="2"/>
  <c r="M80" i="2"/>
  <c r="M170" i="2"/>
  <c r="M176" i="2"/>
  <c r="M166" i="2"/>
  <c r="M182" i="2"/>
  <c r="M179" i="2"/>
  <c r="M194" i="2"/>
  <c r="M185" i="2"/>
  <c r="M169" i="2"/>
  <c r="M181" i="2"/>
  <c r="M178" i="2"/>
  <c r="M175" i="2"/>
  <c r="M172" i="2"/>
  <c r="M184" i="2"/>
  <c r="M193" i="2"/>
  <c r="M190" i="2"/>
  <c r="M187" i="2"/>
  <c r="M168" i="2"/>
  <c r="M171" i="2"/>
  <c r="M100" i="2"/>
  <c r="M121" i="2"/>
  <c r="M86" i="2"/>
  <c r="M82" i="2"/>
  <c r="M128" i="2"/>
  <c r="M147" i="2"/>
  <c r="M112" i="2"/>
  <c r="M126" i="2"/>
  <c r="M164" i="2"/>
  <c r="M152" i="2"/>
  <c r="M144" i="2"/>
  <c r="M158" i="2"/>
  <c r="M150" i="2"/>
  <c r="M137" i="2"/>
  <c r="M134" i="2"/>
  <c r="M131" i="2"/>
  <c r="M125" i="2"/>
  <c r="M119" i="2"/>
  <c r="M85" i="2"/>
  <c r="M76" i="2"/>
  <c r="M69" i="2"/>
  <c r="M63" i="2"/>
  <c r="M159" i="2"/>
  <c r="M156" i="2"/>
  <c r="M153" i="2"/>
  <c r="M140" i="2"/>
  <c r="M122" i="2"/>
  <c r="M113" i="2"/>
  <c r="M94" i="2"/>
  <c r="M72" i="2"/>
  <c r="M165" i="2"/>
  <c r="M146" i="2"/>
  <c r="M106" i="2"/>
  <c r="M97" i="2"/>
  <c r="M62" i="2"/>
  <c r="M149" i="2"/>
  <c r="M143" i="2"/>
  <c r="M136" i="2"/>
  <c r="M127" i="2"/>
  <c r="M90" i="2"/>
  <c r="M68" i="2"/>
  <c r="M155" i="2"/>
  <c r="M139" i="2"/>
  <c r="M124" i="2"/>
  <c r="M118" i="2"/>
  <c r="M115" i="2"/>
  <c r="M81" i="2"/>
  <c r="M78" i="2"/>
  <c r="M75" i="2"/>
  <c r="M71" i="2"/>
  <c r="M70" i="2"/>
  <c r="M79" i="2"/>
  <c r="M161" i="2"/>
  <c r="M148" i="2"/>
  <c r="M142" i="2"/>
  <c r="M108" i="2"/>
  <c r="M105" i="2"/>
  <c r="M96" i="2"/>
  <c r="M116" i="2"/>
  <c r="M129" i="2"/>
  <c r="M117" i="2"/>
  <c r="M102" i="2"/>
  <c r="M74" i="2"/>
  <c r="M77" i="2"/>
  <c r="M66" i="2"/>
  <c r="M138" i="2"/>
  <c r="M123" i="2"/>
  <c r="M111" i="2"/>
  <c r="M92" i="2"/>
  <c r="M67" i="2"/>
  <c r="M157" i="2"/>
  <c r="M154" i="2"/>
  <c r="M151" i="2"/>
  <c r="M132" i="2"/>
  <c r="M114" i="2"/>
  <c r="M110" i="2"/>
  <c r="M160" i="2"/>
  <c r="M141" i="2"/>
  <c r="M107" i="2"/>
  <c r="M104" i="2"/>
  <c r="M101" i="2"/>
  <c r="M95" i="2"/>
  <c r="M73" i="2"/>
  <c r="M163" i="2"/>
  <c r="M59" i="2"/>
  <c r="M55" i="2"/>
  <c r="M46" i="2"/>
  <c r="M35" i="2"/>
  <c r="M31" i="2"/>
  <c r="M52" i="2"/>
  <c r="M38" i="2"/>
  <c r="M49" i="2"/>
  <c r="M42" i="2"/>
  <c r="M37" i="2"/>
  <c r="M58" i="2"/>
  <c r="M54" i="2"/>
  <c r="M39" i="2"/>
  <c r="M34" i="2"/>
  <c r="M51" i="2"/>
  <c r="M45" i="2"/>
  <c r="M41" i="2"/>
  <c r="M36" i="2"/>
  <c r="M30" i="2"/>
  <c r="M56" i="2"/>
  <c r="M32" i="2"/>
  <c r="M48" i="2"/>
  <c r="M57" i="2"/>
  <c r="M53" i="2"/>
  <c r="M33" i="2"/>
  <c r="M50" i="2"/>
  <c r="M44" i="2"/>
  <c r="M40" i="2"/>
  <c r="M47" i="2"/>
  <c r="M43" i="2"/>
  <c r="M301" i="2"/>
  <c r="M29" i="2"/>
  <c r="M27" i="2"/>
  <c r="M8" i="2"/>
  <c r="K9" i="3" l="1"/>
  <c r="I8" i="3"/>
  <c r="I9" i="3" l="1"/>
  <c r="K75" i="5" l="1"/>
  <c r="J8" i="5"/>
  <c r="K8" i="5" s="1"/>
  <c r="J9" i="3"/>
  <c r="J8" i="3"/>
  <c r="L21" i="3" l="1"/>
  <c r="M21" i="3"/>
  <c r="L13" i="3"/>
  <c r="M13" i="3"/>
  <c r="K32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<sst xmlns="http://schemas.openxmlformats.org/spreadsheetml/2006/main" count="1703" uniqueCount="445">
  <si>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</si>
  <si>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</si>
  <si>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</si>
  <si>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</si>
  <si>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</si>
  <si>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</si>
  <si>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</si>
  <si>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</si>
  <si>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</si>
  <si>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</si>
  <si>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</si>
  <si>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</si>
  <si>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</si>
  <si>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</si>
  <si>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</si>
  <si>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</si>
  <si>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</si>
  <si>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</si>
  <si>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</si>
  <si>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511700</t>
  </si>
  <si>
    <t>EXTENDED YEAR</t>
  </si>
  <si>
    <t>513000</t>
  </si>
  <si>
    <t>PRINCIPAL</t>
  </si>
  <si>
    <t>514000</t>
  </si>
  <si>
    <t>AIDES AND PARAPROFESSIONALS</t>
  </si>
  <si>
    <t>514500</t>
  </si>
  <si>
    <t>INTERPRETER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</si>
  <si>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</si>
  <si>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</si>
  <si>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</si>
  <si>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</si>
  <si>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</si>
  <si>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</si>
  <si>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</si>
  <si>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</si>
  <si>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</si>
  <si>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</si>
  <si>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</si>
  <si>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</si>
  <si>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</si>
  <si>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</si>
  <si>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</si>
  <si>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</si>
  <si>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</si>
  <si>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</si>
  <si>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553000</t>
  </si>
  <si>
    <t>COMMUNICATION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</si>
  <si>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</si>
  <si>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</si>
  <si>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</si>
  <si>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</si>
  <si>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</si>
  <si>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</si>
  <si>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</si>
  <si>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</si>
  <si>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</si>
  <si>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</si>
  <si>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</si>
  <si>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</si>
  <si>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</si>
  <si>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</si>
  <si>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</si>
  <si>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</si>
  <si>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564100</t>
  </si>
  <si>
    <t>TEXTBOOKS - PRINTED</t>
  </si>
  <si>
    <t>564200</t>
  </si>
  <si>
    <t>BOOKS (OTHER THAN TEXTBOOKS)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</si>
  <si>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</si>
  <si>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</si>
  <si>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</si>
  <si>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</si>
  <si>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</si>
  <si>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</si>
  <si>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</si>
  <si>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</si>
  <si>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</si>
  <si>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</si>
  <si>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514200</t>
  </si>
  <si>
    <t>SALARY OF CLERICAL STAFF</t>
  </si>
  <si>
    <t>516300</t>
  </si>
  <si>
    <t>SCH NURSE/SPEC EDUC NURSE LPN</t>
  </si>
  <si>
    <t>517100</t>
  </si>
  <si>
    <t>TEACHER SUPT SPEC/DIAG/AUDIO</t>
  </si>
  <si>
    <t>517300</t>
  </si>
  <si>
    <t>SECONDARY COUNSELOR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</si>
  <si>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</si>
  <si>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</si>
  <si>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</si>
  <si>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</si>
  <si>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</si>
  <si>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</si>
  <si>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</si>
  <si>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</si>
  <si>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544100</t>
  </si>
  <si>
    <t>RENTAL OF LAND OR BUILDINGS</t>
  </si>
  <si>
    <t xml:space="preserve">   PUPIL SERVICES Total</t>
  </si>
  <si>
    <t xml:space="preserve">   IMPROVEMENT OF INSTRUCTIONAL SERVICES</t>
  </si>
  <si>
    <t>511600</t>
  </si>
  <si>
    <t>PROF DEVELOPMENT STIPENDS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</si>
  <si>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</si>
  <si>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</si>
  <si>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</si>
  <si>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</si>
  <si>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 xml:space="preserve">   EDUCATIONAL MEDIA SERVICES Total</t>
  </si>
  <si>
    <t xml:space="preserve">   GENERAL ADMINISTRATION</t>
  </si>
  <si>
    <t>512000</t>
  </si>
  <si>
    <t>SUPERINTENDENT - TECH INST DIR</t>
  </si>
  <si>
    <t xml:space="preserve">   GENERAL ADMINISTRATION Total</t>
  </si>
  <si>
    <t xml:space="preserve">   SCHOOL ADMINISTRATION</t>
  </si>
  <si>
    <t xml:space="preserve">   SCHOOL ADMINISTRATION Total</t>
  </si>
  <si>
    <t xml:space="preserve">   SUPPORT SERVICES - BUSINESS</t>
  </si>
  <si>
    <t>514800</t>
  </si>
  <si>
    <t>ACCOUNTANT</t>
  </si>
  <si>
    <t xml:space="preserve">   SUPPORT SERVICES - BUSINESS Total</t>
  </si>
  <si>
    <t xml:space="preserve">   MAINTENANCE AND OPERATION OF PLANT SERVICES</t>
  </si>
  <si>
    <t>518600</t>
  </si>
  <si>
    <t>CUSTODIAL PERSONNEL</t>
  </si>
  <si>
    <t>541000</t>
  </si>
  <si>
    <t>WATER-SEWER &amp; CLEANING SERVIC</t>
  </si>
  <si>
    <t>562000</t>
  </si>
  <si>
    <t>ENERGY / ELECTRICITY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</si>
  <si>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</si>
  <si>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</si>
  <si>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</si>
  <si>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</si>
  <si>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599000</t>
  </si>
  <si>
    <t>OTHER 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</si>
  <si>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</si>
  <si>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</si>
  <si>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</si>
  <si>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</si>
  <si>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</si>
  <si>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</si>
  <si>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</si>
  <si>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</si>
  <si>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</si>
  <si>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</si>
  <si>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</si>
  <si>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</si>
  <si>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</si>
  <si>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</si>
  <si>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</si>
  <si>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LOCAL REVENUES</t>
  </si>
  <si>
    <t>412200</t>
  </si>
  <si>
    <t>DONATIONS</t>
  </si>
  <si>
    <t>413500</t>
  </si>
  <si>
    <t>SUMMER SCHOOL TUITION</t>
  </si>
  <si>
    <t>419200</t>
  </si>
  <si>
    <t>CONTRIBUTIONS-PRIVATE SOURCES</t>
  </si>
  <si>
    <t>419950</t>
  </si>
  <si>
    <t>OTHER LOCAL REVENUES</t>
  </si>
  <si>
    <t>419951</t>
  </si>
  <si>
    <t>10% - OTHER LOCAL REVENUES</t>
  </si>
  <si>
    <t xml:space="preserve">   LOCAL REVENUES Total</t>
  </si>
  <si>
    <t xml:space="preserve">   INTEREST</t>
  </si>
  <si>
    <t>415000</t>
  </si>
  <si>
    <t>INVESTMENT INCOME</t>
  </si>
  <si>
    <t xml:space="preserve">   INTEREST Total</t>
  </si>
  <si>
    <t xml:space="preserve">   STATE SOURCES</t>
  </si>
  <si>
    <t>434000</t>
  </si>
  <si>
    <t>GRANTS FROM PRE-K LOTTERY</t>
  </si>
  <si>
    <t>438000</t>
  </si>
  <si>
    <t>OTHER GRANTS FROM GEORGIA DOE</t>
  </si>
  <si>
    <t xml:space="preserve">   STATE SOURCES Total</t>
  </si>
  <si>
    <t xml:space="preserve">   FEDERAL SOURCES</t>
  </si>
  <si>
    <t>445200</t>
  </si>
  <si>
    <t>OTH FED GRANTS THRU GA DOE</t>
  </si>
  <si>
    <t>445300</t>
  </si>
  <si>
    <t>ALL OTHER FEDERAL GRANTS</t>
  </si>
  <si>
    <t xml:space="preserve">   FEDERAL SOURCES Total</t>
  </si>
  <si>
    <t xml:space="preserve">   TRANSFERS AND OTHER LOCAL</t>
  </si>
  <si>
    <t>452000</t>
  </si>
  <si>
    <t>OPER TRANSFERS FROM OTH FUND</t>
  </si>
  <si>
    <t xml:space="preserve">   TRANSFERS AND OTHER LOCAL Total</t>
  </si>
  <si>
    <t>431200</t>
  </si>
  <si>
    <t>TOTAL QBE FORMULA EARNINGS</t>
  </si>
  <si>
    <t>TOTAL EXPENDITURES</t>
  </si>
  <si>
    <t>TOTAL REVENUE</t>
  </si>
  <si>
    <t>532100</t>
  </si>
  <si>
    <t>CONTRACTED SERV-TEACHERS</t>
  </si>
  <si>
    <t xml:space="preserve">   FEDERAL GRANT ADMINISTRATION</t>
  </si>
  <si>
    <t xml:space="preserve">   FEDERAL GRANT ADMINISTRATION Total</t>
  </si>
  <si>
    <t>588000</t>
  </si>
  <si>
    <t>FEDERAL INDIRECT COST CHARGES</t>
  </si>
  <si>
    <t>572000</t>
  </si>
  <si>
    <t>BUILDING ACQUISIT/CNSTR/IMPRV</t>
  </si>
  <si>
    <t>573200</t>
  </si>
  <si>
    <t>PURCHASE/LEASE - BUSES</t>
  </si>
  <si>
    <t xml:space="preserve">   ENTERPRISE OPERATIONS</t>
  </si>
  <si>
    <t xml:space="preserve">   ENTERPRISE OPERATIONS Total</t>
  </si>
  <si>
    <t xml:space="preserve">   FACILITIES ACQUISITION AND CONSTRUCTION SERVICES</t>
  </si>
  <si>
    <t xml:space="preserve">   FACILITIES ACQUISITION AND CONSTRUCTION SERVICES Total</t>
  </si>
  <si>
    <t>583100</t>
  </si>
  <si>
    <t>REDEMPTION OF PRINCIPAL</t>
  </si>
  <si>
    <t>530001</t>
  </si>
  <si>
    <t>ARCHITECT/ENGINEER</t>
  </si>
  <si>
    <t>518400</t>
  </si>
  <si>
    <t>SCHOOL NUTR PROGRAM CAFETERIA</t>
  </si>
  <si>
    <t>563000</t>
  </si>
  <si>
    <t>PURCHASED FOOD</t>
  </si>
  <si>
    <t>MONTHLY VARIANCE</t>
  </si>
  <si>
    <t>YTD VARIANCE</t>
  </si>
  <si>
    <t>543001</t>
  </si>
  <si>
    <t>MAINTENANCE-BUILDING-REGION 1</t>
  </si>
  <si>
    <t>543005</t>
  </si>
  <si>
    <t>MAINTENANCE-BUILDING-REGION 5</t>
  </si>
  <si>
    <t>543013</t>
  </si>
  <si>
    <t>SUPT. DEFERRED MAINTENANCE</t>
  </si>
  <si>
    <t>Description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</si>
  <si>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</si>
  <si>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</si>
  <si>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</si>
  <si>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</si>
  <si>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</si>
  <si>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</si>
  <si>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</si>
  <si>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</si>
  <si>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</si>
  <si>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</si>
  <si>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414000</t>
  </si>
  <si>
    <t>TRANSPORTATION FEES</t>
  </si>
  <si>
    <t>419400</t>
  </si>
  <si>
    <t>TEXTBOOK SALES</t>
  </si>
  <si>
    <t>419900</t>
  </si>
  <si>
    <t>FED INDIRECT COST REIMBURSEMNT</t>
  </si>
  <si>
    <t>431220</t>
  </si>
  <si>
    <t>QBE ALLOTMENT (OPER COSTS)</t>
  </si>
  <si>
    <t>431250</t>
  </si>
  <si>
    <t>TOTAL STATE CATEGORICAL GRANTS</t>
  </si>
  <si>
    <t>431400</t>
  </si>
  <si>
    <t>QBE CONTRA ACCOUNT (DEBIT)</t>
  </si>
  <si>
    <t>453000</t>
  </si>
  <si>
    <t>SALE/COMP - FIXED ASSETS LOSS</t>
  </si>
  <si>
    <t>511800</t>
  </si>
  <si>
    <t>ART - MUSIC - PE</t>
  </si>
  <si>
    <t>517200</t>
  </si>
  <si>
    <t>ELEMENTARY COUNSELOR</t>
  </si>
  <si>
    <t>530010</t>
  </si>
  <si>
    <t>PURCHASED SERVICES-OTHER FEES</t>
  </si>
  <si>
    <t>544200</t>
  </si>
  <si>
    <t>RENTAL OF EQUIPMENT &amp; VEHICLES</t>
  </si>
  <si>
    <t>559400</t>
  </si>
  <si>
    <t>PAYMENTS TO CHARTER SCHOOLS</t>
  </si>
  <si>
    <t>514600</t>
  </si>
  <si>
    <t>ATHLETICS PERSONNEL</t>
  </si>
  <si>
    <t>530003</t>
  </si>
  <si>
    <t>OTHER COST-PROFESSIONAL TECH</t>
  </si>
  <si>
    <t>516500</t>
  </si>
  <si>
    <t>LIBRARIAN/MEDIA SPECIALIST</t>
  </si>
  <si>
    <t>511100</t>
  </si>
  <si>
    <t>SCHOOL BOARD MEMBERS SALARIES</t>
  </si>
  <si>
    <t>512100</t>
  </si>
  <si>
    <t>DEPUTY - AREA SUPERINTENDENT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</si>
  <si>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</si>
  <si>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</si>
  <si>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</si>
  <si>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</si>
  <si>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</si>
  <si>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</si>
  <si>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</si>
  <si>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</si>
  <si>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</si>
  <si>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</si>
  <si>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</si>
  <si>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</si>
  <si>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</si>
  <si>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</si>
  <si>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</si>
  <si>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558099</t>
  </si>
  <si>
    <t>TRAVEL-ANNUAL BOARD RETREAT</t>
  </si>
  <si>
    <t>513100</t>
  </si>
  <si>
    <t>ASSISTANT PRINCIPAL</t>
  </si>
  <si>
    <t>518100</t>
  </si>
  <si>
    <t>MAINT PERSONNEL-TRANS MECHANIC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</si>
  <si>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</si>
  <si>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</si>
  <si>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</si>
  <si>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</si>
  <si>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</si>
  <si>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</si>
  <si>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543006</t>
  </si>
  <si>
    <t>MAINTENANCE-BUILDING-REGION 6</t>
  </si>
  <si>
    <t>543007</t>
  </si>
  <si>
    <t>MAINTENANCE-BUILDING-REGION 7</t>
  </si>
  <si>
    <t>514300</t>
  </si>
  <si>
    <t>RESEARCH PERSONNEL</t>
  </si>
  <si>
    <t>524000</t>
  </si>
  <si>
    <t>EMPLOYEES RETIREMENT SYSTEM</t>
  </si>
  <si>
    <t>530070</t>
  </si>
  <si>
    <t>ADA-PURCHASED PROF/TECH SERVIC</t>
  </si>
  <si>
    <t>526002</t>
  </si>
  <si>
    <t>WORKERS COMP-STATE FEE</t>
  </si>
  <si>
    <t>530300</t>
  </si>
  <si>
    <t>530400</t>
  </si>
  <si>
    <t>AWARDS &amp; PRINTING/BINDING-ATHL</t>
  </si>
  <si>
    <t>530500</t>
  </si>
  <si>
    <t>ATHLETIC EVENT STAFF</t>
  </si>
  <si>
    <t>558100</t>
  </si>
  <si>
    <t>558200</t>
  </si>
  <si>
    <t>561001</t>
  </si>
  <si>
    <t>561510</t>
  </si>
  <si>
    <t>561520</t>
  </si>
  <si>
    <t>445350</t>
  </si>
  <si>
    <t>CARES ACT-ESSER</t>
  </si>
  <si>
    <t>449950</t>
  </si>
  <si>
    <t>REV - FED SRCES NOT CLASSIFIED</t>
  </si>
  <si>
    <t>516400</t>
  </si>
  <si>
    <t>PHYS/OCCUP/SPEECH THERAPIST</t>
  </si>
  <si>
    <t>COMMERCIAL CARRIERS-ATHLETICS</t>
  </si>
  <si>
    <t>SCHOOL REIMBURSE-ATHLET TRAVEL</t>
  </si>
  <si>
    <t>PLAYOFF PAYOUT</t>
  </si>
  <si>
    <t>FIRST AID SUPPLIES-ATHLETICS</t>
  </si>
  <si>
    <t>ATHLETICS UNIFORMS</t>
  </si>
  <si>
    <t>ATHLETICS EQUIPMENT&lt;$5K/UNIT</t>
  </si>
  <si>
    <t>ORIGINAL BUDGET</t>
  </si>
  <si>
    <t>AMENDED BUDGET</t>
  </si>
  <si>
    <t>ORIGINAL
BUDGET</t>
  </si>
  <si>
    <t>AMENDED
BUDGET</t>
  </si>
  <si>
    <t>514100</t>
  </si>
  <si>
    <t>SALARY OF SERETARIAL STAFF</t>
  </si>
  <si>
    <t>516100</t>
  </si>
  <si>
    <t>TECHNOLOGY SPECIALIST</t>
  </si>
  <si>
    <t>564000</t>
  </si>
  <si>
    <t>DIGITAL/ELECTRONIC TEXTBOOKS</t>
  </si>
  <si>
    <t>573500</t>
  </si>
  <si>
    <t>PURCHASE - SOFTWARE (CAPITAL)</t>
  </si>
  <si>
    <t>544101</t>
  </si>
  <si>
    <t>PORTABLES</t>
  </si>
  <si>
    <t>558028</t>
  </si>
  <si>
    <t>TRAVEL-BD MEMBER, A. HILL</t>
  </si>
  <si>
    <t>558029</t>
  </si>
  <si>
    <t>TRAVEL-BD MEMBER, D. PIERCE</t>
  </si>
  <si>
    <t>527000</t>
  </si>
  <si>
    <t>ON BEHALF PAYMENTS</t>
  </si>
  <si>
    <t>530012</t>
  </si>
  <si>
    <t>OTHER COST- FIRE LIFE SAFETY</t>
  </si>
  <si>
    <t>541001</t>
  </si>
  <si>
    <t>HAZMAT/ABATEMENT</t>
  </si>
  <si>
    <t>541002</t>
  </si>
  <si>
    <t>WASTE DISPOSAL(SANITATION)</t>
  </si>
  <si>
    <t>543010</t>
  </si>
  <si>
    <t>MAINT-SYS(YELLOWST-SSC CONTRAC</t>
  </si>
  <si>
    <t>562001</t>
  </si>
  <si>
    <t>ENERGY-NATURAL GAS</t>
  </si>
  <si>
    <t>573001</t>
  </si>
  <si>
    <t>SMALL EQUIPMENT(HAND TOOLS ETC</t>
  </si>
  <si>
    <t>573002</t>
  </si>
  <si>
    <t>EQUIPMENT-PLAYGROUND MAINT-REP</t>
  </si>
  <si>
    <t>SPECIAL ITEMS</t>
  </si>
  <si>
    <t>519910</t>
  </si>
  <si>
    <t>595000</t>
  </si>
  <si>
    <t>EXTRA ACTIVITY SALARIES</t>
  </si>
  <si>
    <t>530100</t>
  </si>
  <si>
    <t>CONTRACTED SECURITY-ATHLETICS</t>
  </si>
  <si>
    <t>530200</t>
  </si>
  <si>
    <t>EMT AMBULANCE SERVICE-ATHLETIC</t>
  </si>
  <si>
    <t>581300</t>
  </si>
  <si>
    <t>ATHLETICS-HOTEL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</si>
  <si>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</si>
  <si>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</si>
  <si>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</si>
  <si>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</si>
  <si>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</si>
  <si>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</si>
  <si>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</si>
  <si>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</si>
  <si>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</si>
  <si>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</si>
  <si>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534000</t>
  </si>
  <si>
    <t>PROFESSIONAL LEGAL SERVICES</t>
  </si>
  <si>
    <t>561099</t>
  </si>
  <si>
    <t>SURPLUS</t>
  </si>
  <si>
    <t>549000</t>
  </si>
  <si>
    <t>OTHER PURCHASED PROPERTY SERVI</t>
  </si>
  <si>
    <t>543200</t>
  </si>
  <si>
    <t>REPAIR &amp; MAINT SERVICE-TECH</t>
  </si>
  <si>
    <t>551900</t>
  </si>
  <si>
    <t>STUD TRANSP PURCHASED-OTH SRCE</t>
  </si>
  <si>
    <t>571500</t>
  </si>
  <si>
    <t>LAND IMPROVEMENTS</t>
  </si>
  <si>
    <t>556900</t>
  </si>
  <si>
    <t>OTHER TUITION</t>
  </si>
  <si>
    <t>530011</t>
  </si>
  <si>
    <t>OTHER COST/CONTRACTS(WATER FOG</t>
  </si>
  <si>
    <t>543008</t>
  </si>
  <si>
    <t>MAINT-SYS(ENVIRONMENTAL &amp; ROOF</t>
  </si>
  <si>
    <t>543009</t>
  </si>
  <si>
    <t>MAINT-SYS-PARTS &amp; MAJOR WORK</t>
  </si>
  <si>
    <t>543011</t>
  </si>
  <si>
    <t>MAINT-LAWN EQUIPMENT</t>
  </si>
  <si>
    <t>543012</t>
  </si>
  <si>
    <t>MAINT-FLEET TRUCKS</t>
  </si>
  <si>
    <t>543016</t>
  </si>
  <si>
    <t>MAINTENANCE-EMERGENCY GENERATO</t>
  </si>
  <si>
    <t>439120</t>
  </si>
  <si>
    <t>ON BEHALF PAYMENTS - TRS</t>
  </si>
  <si>
    <t>439130</t>
  </si>
  <si>
    <t>ON BEHALF PAYMENTS - PSERS</t>
  </si>
  <si>
    <t>530056</t>
  </si>
  <si>
    <t>PURCHASED SERVICES-TEMPORARY</t>
  </si>
  <si>
    <t>OTHER COST-BOARD LEGAL FEES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</si>
  <si>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</si>
  <si>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</si>
  <si>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</si>
  <si>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</si>
  <si>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</si>
  <si>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411300</t>
  </si>
  <si>
    <t>SPLOST - TAX</t>
  </si>
  <si>
    <t>571000</t>
  </si>
  <si>
    <t>LAND ACQUISITION &amp; DEVELOPMENT</t>
  </si>
  <si>
    <t>436000</t>
  </si>
  <si>
    <t>CAPITAL OUTLAY GRANTS</t>
  </si>
  <si>
    <t>461000</t>
  </si>
  <si>
    <t>CAPITAL CONTRIBUTIONS</t>
  </si>
  <si>
    <t>451000</t>
  </si>
  <si>
    <t>ISSUANCE OF BONDS</t>
  </si>
  <si>
    <t>463000</t>
  </si>
  <si>
    <t>464000</t>
  </si>
  <si>
    <t>EXTRAORDINARY ITEMS</t>
  </si>
  <si>
    <t>563500</t>
  </si>
  <si>
    <t>FOOD ACQUISITIONS - USDA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</si>
  <si>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</si>
  <si>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</si>
  <si>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</si>
  <si>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</si>
  <si>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</si>
  <si>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</si>
  <si>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</si>
  <si>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</si>
  <si>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</si>
  <si>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</si>
  <si>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</si>
  <si>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</si>
  <si>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</si>
  <si>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</si>
  <si>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</si>
  <si>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</si>
  <si>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</si>
  <si>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</si>
  <si>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</si>
  <si>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</si>
  <si>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</si>
  <si>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</si>
  <si>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451300</t>
  </si>
  <si>
    <t>ACCR INTEREST-ISSUANCE OF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</si>
</sst>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2" fillId="4" borderId="0" xfId="0" applyNumberFormat="1" applyFont="1" applyFill="1"/>
    <xf numFmtId="38" fontId="2" fillId="4" borderId="0" xfId="0" applyNumberFormat="1" applyFont="1" applyFill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2" fillId="4" borderId="0" xfId="1" applyNumberFormat="1" applyFont="1" applyFill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40" fontId="2" fillId="4" borderId="0" xfId="0" applyNumberFormat="1" applyFont="1" applyFill="1" applyAlignment="1">
      <alignment horizontal="center"/>
    </xf>
    <xf numFmtId="0" fontId="2" fillId="4" borderId="0" xfId="0" applyFont="1" applyFill="1"/>
    <xf numFmtId="0" fontId="0" fillId="0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15"/>
  <sheetViews>
    <sheetView tabSelected="1" workbookViewId="0">
      <pane ySplit="7" topLeftCell="A107" activePane="bottomLeft" state="frozen"/>
      <selection activeCell="A4" sqref="A4:M4"/>
      <selection pane="bottomLeft" activeCell="D100" sqref="D100"/>
    </sheetView>
  </sheetViews>
  <sheetFormatPr defaultRowHeight="12.75" x14ac:dyDescent="0.2"/>
  <cols>
    <col min="1" max="1" width="48.7109375" style="26" bestFit="1" customWidth="1"/>
    <col min="2" max="2" width="9.42578125" style="35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41" customWidth="1"/>
    <col min="14" max="14" width="9.140625" style="10"/>
    <col min="15" max="15" width="30.28515625" style="57" bestFit="1" customWidth="1"/>
    <col min="16" max="16" width="9.140625" style="57"/>
    <col min="17" max="17" width="29.42578125" style="57" bestFit="1" customWidth="1"/>
    <col min="18" max="19" width="14.5703125" style="57" bestFit="1" customWidth="1"/>
    <col min="20" max="20" width="14" style="57" bestFit="1" customWidth="1"/>
    <col min="21" max="21" width="14.5703125" style="57" bestFit="1" customWidth="1"/>
    <col min="22" max="22" width="5" style="57" bestFit="1" customWidth="1"/>
    <col min="23" max="25" width="9.140625" style="56"/>
    <col min="26" max="16384" width="9.140625" style="10"/>
  </cols>
  <sheetData>
    <row r="1" spans="1:25" s="11" customFormat="1" ht="1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s="11" customFormat="1" ht="18.75" x14ac:dyDescent="0.3">
      <c r="A2" s="62" t="s">
        <v>401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s="11" customFormat="1" ht="15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s="11" customFormat="1" ht="15" x14ac:dyDescent="0.25">
      <c r="A4" s="63">
        <v>44804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s="11" customFormat="1" ht="15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s="1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v>1</v>
      </c>
      <c r="M6" s="45">
        <v>2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s="1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316</v>
      </c>
      <c r="E7" s="4" t="s">
        <v>317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s="17" customFormat="1" x14ac:dyDescent="0.2">
      <c r="A8" s="17" t="s">
        <v>142</v>
      </c>
      <c r="B8" s="17" t="s">
        <v>209</v>
      </c>
      <c r="C8" s="17" t="s">
        <v>210</v>
      </c>
      <c r="D8" s="18">
        <v>745921752</v>
      </c>
      <c r="E8" s="18">
        <v>745921752</v>
      </c>
      <c r="F8" s="18">
        <v>18649568.739999998</v>
      </c>
      <c r="G8" s="18">
        <v>18649568.739999998</v>
      </c>
      <c r="H8" s="18">
        <v>0</v>
      </c>
      <c r="I8" s="18">
        <f t="shared" ref="I8" si="0">SUM(G8:H8)</f>
        <v>18649568.739999998</v>
      </c>
      <c r="J8" s="18">
        <f t="shared" ref="J8:J10" si="1">E8-I8</f>
        <v>727272183.25999999</v>
      </c>
      <c r="K8" s="39">
        <f t="shared" ref="K8:K10" si="2">IF(E8=0,"NA",J8/E8)</f>
        <v>0.97499795563006986</v>
      </c>
      <c r="L8" s="39">
        <f t="shared" ref="L8:L10" si="3">IF(E8=0,"NA",(  ( F8 - (E8/$L$6)) / (E8/$L$6)))</f>
        <v>-0.97499795563006986</v>
      </c>
      <c r="M8" s="39">
        <f t="shared" ref="M8:M10" si="4">IF(E8=0,"NA",(  ( G8 - ($M$6*(E8/12))) / ($M$6*(E8/12))))</f>
        <v>-0.84998773378041936</v>
      </c>
      <c r="O8" s="57"/>
      <c r="P8" s="57"/>
      <c r="Q8" s="57"/>
      <c r="R8" s="60"/>
      <c r="S8" s="60"/>
      <c r="T8" s="60"/>
      <c r="U8" s="60"/>
      <c r="V8" s="60"/>
      <c r="W8" s="57"/>
      <c r="X8" s="57"/>
      <c r="Y8" s="57"/>
    </row>
    <row r="9" spans="1:25" s="17" customFormat="1" x14ac:dyDescent="0.2">
      <c r="B9" s="17" t="s">
        <v>211</v>
      </c>
      <c r="C9" s="17" t="s">
        <v>212</v>
      </c>
      <c r="D9" s="18">
        <v>15000000</v>
      </c>
      <c r="E9" s="18">
        <v>15000000</v>
      </c>
      <c r="F9" s="18">
        <v>1207363.6100000001</v>
      </c>
      <c r="G9" s="18">
        <v>1207363.6100000001</v>
      </c>
      <c r="H9" s="18">
        <v>0</v>
      </c>
      <c r="I9" s="18">
        <f t="shared" ref="I9:I10" si="5">SUM(G9:H9)</f>
        <v>1207363.6100000001</v>
      </c>
      <c r="J9" s="18">
        <f t="shared" si="1"/>
        <v>13792636.390000001</v>
      </c>
      <c r="K9" s="39">
        <f t="shared" si="2"/>
        <v>0.91950909266666669</v>
      </c>
      <c r="L9" s="39">
        <f t="shared" si="3"/>
        <v>-0.91950909266666669</v>
      </c>
      <c r="M9" s="39">
        <f t="shared" si="4"/>
        <v>-0.51705455599999994</v>
      </c>
      <c r="O9" s="57"/>
      <c r="P9" s="57"/>
      <c r="Q9" s="57"/>
      <c r="R9" s="60"/>
      <c r="S9" s="60"/>
      <c r="T9" s="60"/>
      <c r="U9" s="60"/>
      <c r="V9" s="60"/>
      <c r="W9" s="57"/>
      <c r="X9" s="57"/>
      <c r="Y9" s="57"/>
    </row>
    <row r="10" spans="1:25" s="17" customFormat="1" x14ac:dyDescent="0.2">
      <c r="B10" s="17" t="s">
        <v>213</v>
      </c>
      <c r="C10" s="17" t="s">
        <v>214</v>
      </c>
      <c r="D10" s="18">
        <v>2800000</v>
      </c>
      <c r="E10" s="18">
        <v>2800000</v>
      </c>
      <c r="F10" s="18">
        <v>561608.25</v>
      </c>
      <c r="G10" s="18">
        <v>839948.9</v>
      </c>
      <c r="H10" s="18">
        <v>0</v>
      </c>
      <c r="I10" s="18">
        <f t="shared" si="5"/>
        <v>839948.9</v>
      </c>
      <c r="J10" s="18">
        <f t="shared" si="1"/>
        <v>1960051.1</v>
      </c>
      <c r="K10" s="39">
        <f t="shared" si="2"/>
        <v>0.70001825000000006</v>
      </c>
      <c r="L10" s="39">
        <f t="shared" si="3"/>
        <v>-0.79942562500000003</v>
      </c>
      <c r="M10" s="39">
        <f t="shared" si="4"/>
        <v>0.79989049999999995</v>
      </c>
      <c r="O10" s="57"/>
      <c r="P10" s="57"/>
      <c r="Q10" s="57"/>
      <c r="R10" s="60"/>
      <c r="S10" s="60"/>
      <c r="T10" s="60"/>
      <c r="U10" s="60"/>
      <c r="V10" s="60"/>
      <c r="W10" s="57"/>
      <c r="X10" s="57"/>
      <c r="Y10" s="57"/>
    </row>
    <row r="11" spans="1:25" s="17" customFormat="1" x14ac:dyDescent="0.2">
      <c r="B11" s="17" t="s">
        <v>215</v>
      </c>
      <c r="C11" s="17" t="s">
        <v>216</v>
      </c>
      <c r="D11" s="18">
        <v>29000000</v>
      </c>
      <c r="E11" s="18">
        <v>29000000</v>
      </c>
      <c r="F11" s="18">
        <v>2815057.9</v>
      </c>
      <c r="G11" s="18">
        <v>2815057.9</v>
      </c>
      <c r="H11" s="18">
        <v>0</v>
      </c>
      <c r="I11" s="18">
        <f t="shared" ref="I11:I27" si="6">SUM(G11:H11)</f>
        <v>2815057.9</v>
      </c>
      <c r="J11" s="18">
        <f t="shared" ref="J11:J32" si="7">E11-I11</f>
        <v>26184942.100000001</v>
      </c>
      <c r="K11" s="39">
        <f t="shared" ref="K11:K32" si="8">IF(E11=0,"NA",J11/E11)</f>
        <v>0.90292903793103452</v>
      </c>
      <c r="L11" s="39">
        <f t="shared" ref="L11:L32" si="9">IF(E11=0,"NA",(  ( F11 - (E11/$L$6)) / (E11/$L$6)))</f>
        <v>-0.90292903793103452</v>
      </c>
      <c r="M11" s="39">
        <f t="shared" ref="M11:M32" si="10">IF(E11=0,"NA",(  ( G11 - ($M$6*(E11/12))) / ($M$6*(E11/12))))</f>
        <v>-0.41757422758620688</v>
      </c>
      <c r="O11" s="57"/>
      <c r="P11" s="57"/>
      <c r="Q11" s="57"/>
      <c r="R11" s="60"/>
      <c r="S11" s="60"/>
      <c r="T11" s="60"/>
      <c r="U11" s="60"/>
      <c r="V11" s="60"/>
      <c r="W11" s="57"/>
      <c r="X11" s="57"/>
      <c r="Y11" s="57"/>
    </row>
    <row r="12" spans="1:25" s="17" customFormat="1" x14ac:dyDescent="0.2">
      <c r="B12" s="17" t="s">
        <v>143</v>
      </c>
      <c r="C12" s="17" t="s">
        <v>144</v>
      </c>
      <c r="D12" s="18">
        <v>4300</v>
      </c>
      <c r="E12" s="18">
        <v>4300</v>
      </c>
      <c r="F12" s="18">
        <v>0</v>
      </c>
      <c r="G12" s="18">
        <v>0</v>
      </c>
      <c r="H12" s="18">
        <v>0</v>
      </c>
      <c r="I12" s="18">
        <f t="shared" si="6"/>
        <v>0</v>
      </c>
      <c r="J12" s="18">
        <f t="shared" si="7"/>
        <v>4300</v>
      </c>
      <c r="K12" s="39">
        <f t="shared" si="8"/>
        <v>1</v>
      </c>
      <c r="L12" s="39">
        <f t="shared" si="9"/>
        <v>-1</v>
      </c>
      <c r="M12" s="39">
        <f t="shared" si="10"/>
        <v>-1</v>
      </c>
      <c r="O12" s="57"/>
      <c r="P12" s="57"/>
      <c r="Q12" s="57"/>
      <c r="R12" s="60"/>
      <c r="S12" s="60"/>
      <c r="T12" s="60"/>
      <c r="U12" s="60"/>
      <c r="V12" s="60"/>
      <c r="W12" s="57"/>
      <c r="X12" s="57"/>
      <c r="Y12" s="57"/>
    </row>
    <row r="13" spans="1:25" s="17" customFormat="1" x14ac:dyDescent="0.2">
      <c r="B13" s="17" t="s">
        <v>217</v>
      </c>
      <c r="C13" s="17" t="s">
        <v>218</v>
      </c>
      <c r="D13" s="18">
        <v>30000</v>
      </c>
      <c r="E13" s="18">
        <v>30000</v>
      </c>
      <c r="F13" s="18">
        <v>0</v>
      </c>
      <c r="G13" s="18">
        <v>0</v>
      </c>
      <c r="H13" s="18">
        <v>0</v>
      </c>
      <c r="I13" s="18">
        <f t="shared" ref="I13:I26" si="11">SUM(G13:H13)</f>
        <v>0</v>
      </c>
      <c r="J13" s="18">
        <f t="shared" ref="J13:J26" si="12">E13-I13</f>
        <v>30000</v>
      </c>
      <c r="K13" s="39">
        <f t="shared" ref="K13:K26" si="13">IF(E13=0,"NA",J13/E13)</f>
        <v>1</v>
      </c>
      <c r="L13" s="39">
        <f t="shared" ref="L13:L26" si="14">IF(E13=0,"NA",(  ( F13 - (E13/$L$6)) / (E13/$L$6)))</f>
        <v>-1</v>
      </c>
      <c r="M13" s="39">
        <f t="shared" ref="M13:M26" si="15">IF(E13=0,"NA",(  ( G13 - ($M$6*(E13/12))) / ($M$6*(E13/12))))</f>
        <v>-1</v>
      </c>
      <c r="O13" s="57"/>
      <c r="P13" s="57"/>
      <c r="Q13" s="57"/>
      <c r="R13" s="60"/>
      <c r="S13" s="60"/>
      <c r="T13" s="60"/>
      <c r="U13" s="60"/>
      <c r="V13" s="60"/>
      <c r="W13" s="57"/>
      <c r="X13" s="57"/>
      <c r="Y13" s="57"/>
    </row>
    <row r="14" spans="1:25" s="17" customFormat="1" x14ac:dyDescent="0.2">
      <c r="B14" s="17" t="s">
        <v>219</v>
      </c>
      <c r="C14" s="17" t="s">
        <v>220</v>
      </c>
      <c r="D14" s="18">
        <v>75000</v>
      </c>
      <c r="E14" s="18">
        <v>75000</v>
      </c>
      <c r="F14" s="18">
        <v>22435.22</v>
      </c>
      <c r="G14" s="18">
        <v>22652.720000000001</v>
      </c>
      <c r="H14" s="18">
        <v>0</v>
      </c>
      <c r="I14" s="18">
        <f t="shared" si="11"/>
        <v>22652.720000000001</v>
      </c>
      <c r="J14" s="18">
        <f t="shared" si="12"/>
        <v>52347.28</v>
      </c>
      <c r="K14" s="39">
        <f t="shared" si="13"/>
        <v>0.69796373333333328</v>
      </c>
      <c r="L14" s="39">
        <f t="shared" si="14"/>
        <v>-0.70086373333333329</v>
      </c>
      <c r="M14" s="39">
        <f t="shared" si="15"/>
        <v>0.8122176000000001</v>
      </c>
      <c r="O14" s="57"/>
      <c r="P14" s="57"/>
      <c r="Q14" s="57"/>
      <c r="R14" s="60"/>
      <c r="S14" s="60"/>
      <c r="T14" s="60"/>
      <c r="U14" s="60"/>
      <c r="V14" s="60"/>
      <c r="W14" s="57"/>
      <c r="X14" s="57"/>
      <c r="Y14" s="57"/>
    </row>
    <row r="15" spans="1:25" s="17" customFormat="1" x14ac:dyDescent="0.2">
      <c r="B15" s="17" t="s">
        <v>147</v>
      </c>
      <c r="C15" s="17" t="s">
        <v>148</v>
      </c>
      <c r="D15" s="18">
        <v>0</v>
      </c>
      <c r="E15" s="18">
        <v>0</v>
      </c>
      <c r="F15" s="18">
        <v>565</v>
      </c>
      <c r="G15" s="18">
        <v>565</v>
      </c>
      <c r="H15" s="18">
        <v>0</v>
      </c>
      <c r="I15" s="18">
        <f t="shared" si="11"/>
        <v>565</v>
      </c>
      <c r="J15" s="18">
        <f t="shared" si="12"/>
        <v>-565</v>
      </c>
      <c r="K15" s="39" t="str">
        <f t="shared" si="13"/>
        <v>NA</v>
      </c>
      <c r="L15" s="39" t="str">
        <f t="shared" si="14"/>
        <v>NA</v>
      </c>
      <c r="M15" s="39" t="str">
        <f t="shared" si="15"/>
        <v>NA</v>
      </c>
      <c r="O15" s="57"/>
      <c r="P15" s="57"/>
      <c r="Q15" s="57"/>
      <c r="R15" s="60"/>
      <c r="S15" s="60"/>
      <c r="T15" s="60"/>
      <c r="U15" s="60"/>
      <c r="V15" s="60"/>
      <c r="W15" s="57"/>
      <c r="X15" s="57"/>
      <c r="Y15" s="57"/>
    </row>
    <row r="16" spans="1:25" s="17" customFormat="1" x14ac:dyDescent="0.2">
      <c r="B16" s="17" t="s">
        <v>221</v>
      </c>
      <c r="C16" s="17" t="s">
        <v>222</v>
      </c>
      <c r="D16" s="18">
        <v>1000</v>
      </c>
      <c r="E16" s="18">
        <v>1000</v>
      </c>
      <c r="F16" s="18">
        <v>0</v>
      </c>
      <c r="G16" s="18">
        <v>1460</v>
      </c>
      <c r="H16" s="18">
        <v>0</v>
      </c>
      <c r="I16" s="18">
        <f t="shared" si="11"/>
        <v>1460</v>
      </c>
      <c r="J16" s="18">
        <f t="shared" si="12"/>
        <v>-460</v>
      </c>
      <c r="K16" s="39">
        <f t="shared" si="13"/>
        <v>-0.46</v>
      </c>
      <c r="L16" s="39">
        <f t="shared" si="14"/>
        <v>-1</v>
      </c>
      <c r="M16" s="39">
        <f t="shared" si="15"/>
        <v>7.76</v>
      </c>
      <c r="O16" s="57"/>
      <c r="P16" s="57"/>
      <c r="Q16" s="57"/>
      <c r="R16" s="60"/>
      <c r="S16" s="60"/>
      <c r="T16" s="60"/>
      <c r="U16" s="60"/>
      <c r="V16" s="60"/>
      <c r="W16" s="57"/>
      <c r="X16" s="57"/>
      <c r="Y16" s="57"/>
    </row>
    <row r="17" spans="1:25" s="17" customFormat="1" x14ac:dyDescent="0.2">
      <c r="B17" s="17" t="s">
        <v>223</v>
      </c>
      <c r="C17" s="17" t="s">
        <v>224</v>
      </c>
      <c r="D17" s="18">
        <v>5758518.4800000004</v>
      </c>
      <c r="E17" s="18">
        <v>5758518.4800000004</v>
      </c>
      <c r="F17" s="18">
        <v>0</v>
      </c>
      <c r="G17" s="18">
        <v>0</v>
      </c>
      <c r="H17" s="18">
        <v>0</v>
      </c>
      <c r="I17" s="18">
        <f t="shared" si="11"/>
        <v>0</v>
      </c>
      <c r="J17" s="18">
        <f t="shared" si="12"/>
        <v>5758518.4800000004</v>
      </c>
      <c r="K17" s="39">
        <f t="shared" si="13"/>
        <v>1</v>
      </c>
      <c r="L17" s="39">
        <f t="shared" si="14"/>
        <v>-1</v>
      </c>
      <c r="M17" s="39">
        <f t="shared" si="15"/>
        <v>-1</v>
      </c>
      <c r="O17" s="57"/>
      <c r="P17" s="57"/>
      <c r="Q17" s="57"/>
      <c r="R17" s="60"/>
      <c r="S17" s="60"/>
      <c r="T17" s="60"/>
      <c r="U17" s="60"/>
      <c r="V17" s="60"/>
      <c r="W17" s="57"/>
      <c r="X17" s="57"/>
      <c r="Y17" s="57"/>
    </row>
    <row r="18" spans="1:25" s="17" customFormat="1" x14ac:dyDescent="0.2">
      <c r="B18" s="17" t="s">
        <v>149</v>
      </c>
      <c r="C18" s="17" t="s">
        <v>150</v>
      </c>
      <c r="D18" s="18">
        <v>1795000</v>
      </c>
      <c r="E18" s="18">
        <v>1795000</v>
      </c>
      <c r="F18" s="18">
        <v>365805.16000000003</v>
      </c>
      <c r="G18" s="18">
        <v>369203.83</v>
      </c>
      <c r="H18" s="18">
        <v>0</v>
      </c>
      <c r="I18" s="18">
        <f t="shared" si="11"/>
        <v>369203.83</v>
      </c>
      <c r="J18" s="18">
        <f t="shared" si="12"/>
        <v>1425796.17</v>
      </c>
      <c r="K18" s="39">
        <f t="shared" si="13"/>
        <v>0.79431541504178271</v>
      </c>
      <c r="L18" s="39">
        <f t="shared" si="14"/>
        <v>-0.79620882451253472</v>
      </c>
      <c r="M18" s="39">
        <f t="shared" si="15"/>
        <v>0.23410750974930358</v>
      </c>
      <c r="O18" s="57"/>
      <c r="P18" s="57"/>
      <c r="Q18" s="57"/>
      <c r="R18" s="60"/>
      <c r="S18" s="60"/>
      <c r="T18" s="60"/>
      <c r="U18" s="60"/>
      <c r="V18" s="60"/>
      <c r="W18" s="57"/>
      <c r="X18" s="57"/>
      <c r="Y18" s="57"/>
    </row>
    <row r="19" spans="1:25" s="17" customFormat="1" x14ac:dyDescent="0.2">
      <c r="A19" s="47" t="s">
        <v>153</v>
      </c>
      <c r="B19" s="47"/>
      <c r="C19" s="47"/>
      <c r="D19" s="23">
        <v>800385570.48000002</v>
      </c>
      <c r="E19" s="23">
        <v>800385570.48000002</v>
      </c>
      <c r="F19" s="23">
        <v>23622403.879999995</v>
      </c>
      <c r="G19" s="23">
        <v>23905820.699999992</v>
      </c>
      <c r="H19" s="23">
        <v>0</v>
      </c>
      <c r="I19" s="23">
        <f t="shared" si="11"/>
        <v>23905820.699999992</v>
      </c>
      <c r="J19" s="23">
        <f t="shared" si="12"/>
        <v>776479749.77999997</v>
      </c>
      <c r="K19" s="43">
        <f t="shared" si="13"/>
        <v>0.97013211934135257</v>
      </c>
      <c r="L19" s="43">
        <f t="shared" si="14"/>
        <v>-0.97048621970304461</v>
      </c>
      <c r="M19" s="43">
        <f t="shared" si="15"/>
        <v>-0.8207927160481161</v>
      </c>
      <c r="O19" s="57"/>
      <c r="P19" s="57"/>
      <c r="Q19" s="57"/>
      <c r="R19" s="60"/>
      <c r="S19" s="60"/>
      <c r="T19" s="60"/>
      <c r="U19" s="60"/>
      <c r="V19" s="60"/>
      <c r="W19" s="57"/>
      <c r="X19" s="57"/>
      <c r="Y19" s="57"/>
    </row>
    <row r="20" spans="1:25" s="17" customFormat="1" x14ac:dyDescent="0.2">
      <c r="A20" s="17" t="s">
        <v>154</v>
      </c>
      <c r="B20" s="17" t="s">
        <v>155</v>
      </c>
      <c r="C20" s="17" t="s">
        <v>156</v>
      </c>
      <c r="D20" s="18">
        <v>90000</v>
      </c>
      <c r="E20" s="18">
        <v>90000</v>
      </c>
      <c r="F20" s="18">
        <v>225298.27</v>
      </c>
      <c r="G20" s="18">
        <v>411922.99</v>
      </c>
      <c r="H20" s="18">
        <v>0</v>
      </c>
      <c r="I20" s="18">
        <f t="shared" si="11"/>
        <v>411922.99</v>
      </c>
      <c r="J20" s="18">
        <f t="shared" si="12"/>
        <v>-321922.99</v>
      </c>
      <c r="K20" s="39">
        <f t="shared" si="13"/>
        <v>-3.5769221111111111</v>
      </c>
      <c r="L20" s="39">
        <f t="shared" si="14"/>
        <v>1.503314111111111</v>
      </c>
      <c r="M20" s="39">
        <f t="shared" si="15"/>
        <v>26.461532666666667</v>
      </c>
      <c r="O20" s="57"/>
      <c r="P20" s="57"/>
      <c r="Q20" s="57"/>
      <c r="R20" s="60"/>
      <c r="S20" s="60"/>
      <c r="T20" s="60"/>
      <c r="U20" s="60"/>
      <c r="V20" s="60"/>
      <c r="W20" s="57"/>
      <c r="X20" s="57"/>
      <c r="Y20" s="57"/>
    </row>
    <row r="21" spans="1:25" s="17" customFormat="1" x14ac:dyDescent="0.2">
      <c r="A21" s="47" t="s">
        <v>157</v>
      </c>
      <c r="B21" s="47"/>
      <c r="C21" s="47"/>
      <c r="D21" s="23">
        <v>90000</v>
      </c>
      <c r="E21" s="23">
        <v>90000</v>
      </c>
      <c r="F21" s="23">
        <v>225298.27</v>
      </c>
      <c r="G21" s="23">
        <v>411922.99</v>
      </c>
      <c r="H21" s="23">
        <v>0</v>
      </c>
      <c r="I21" s="23">
        <f t="shared" si="11"/>
        <v>411922.99</v>
      </c>
      <c r="J21" s="23">
        <f t="shared" si="12"/>
        <v>-321922.99</v>
      </c>
      <c r="K21" s="43">
        <f t="shared" si="13"/>
        <v>-3.5769221111111111</v>
      </c>
      <c r="L21" s="43">
        <f t="shared" si="14"/>
        <v>1.503314111111111</v>
      </c>
      <c r="M21" s="43">
        <f t="shared" si="15"/>
        <v>26.461532666666667</v>
      </c>
      <c r="O21" s="57"/>
      <c r="P21" s="57"/>
      <c r="Q21" s="57"/>
      <c r="R21" s="60"/>
      <c r="S21" s="60"/>
      <c r="T21" s="60"/>
      <c r="U21" s="60"/>
      <c r="V21" s="60"/>
      <c r="W21" s="57"/>
      <c r="X21" s="57"/>
      <c r="Y21" s="57"/>
    </row>
    <row r="22" spans="1:25" s="17" customFormat="1" x14ac:dyDescent="0.2">
      <c r="A22" s="17" t="s">
        <v>158</v>
      </c>
      <c r="B22" s="17" t="s">
        <v>174</v>
      </c>
      <c r="C22" s="17" t="s">
        <v>175</v>
      </c>
      <c r="D22" s="18">
        <v>597024602</v>
      </c>
      <c r="E22" s="18">
        <v>597024602</v>
      </c>
      <c r="F22" s="18">
        <v>13385400.5</v>
      </c>
      <c r="G22" s="18">
        <v>26729937</v>
      </c>
      <c r="H22" s="18">
        <v>0</v>
      </c>
      <c r="I22" s="18">
        <f t="shared" si="11"/>
        <v>26729937</v>
      </c>
      <c r="J22" s="18">
        <f t="shared" si="12"/>
        <v>570294665</v>
      </c>
      <c r="K22" s="39">
        <f t="shared" si="13"/>
        <v>0.95522808120392999</v>
      </c>
      <c r="L22" s="39">
        <f t="shared" si="14"/>
        <v>-0.97757981755666412</v>
      </c>
      <c r="M22" s="39">
        <f t="shared" si="15"/>
        <v>-0.73136848722358005</v>
      </c>
      <c r="O22" s="57"/>
      <c r="P22" s="57"/>
      <c r="Q22" s="57"/>
      <c r="R22" s="60"/>
      <c r="S22" s="60"/>
      <c r="T22" s="60"/>
      <c r="U22" s="60"/>
      <c r="V22" s="60"/>
      <c r="W22" s="57"/>
      <c r="X22" s="57"/>
      <c r="Y22" s="57"/>
    </row>
    <row r="23" spans="1:25" s="17" customFormat="1" x14ac:dyDescent="0.2">
      <c r="B23" s="17" t="s">
        <v>225</v>
      </c>
      <c r="C23" s="17" t="s">
        <v>226</v>
      </c>
      <c r="D23" s="18">
        <v>40638153</v>
      </c>
      <c r="E23" s="18">
        <v>40638153</v>
      </c>
      <c r="F23" s="18">
        <v>3386504</v>
      </c>
      <c r="G23" s="18">
        <v>6773113</v>
      </c>
      <c r="H23" s="18">
        <v>0</v>
      </c>
      <c r="I23" s="18">
        <f t="shared" si="11"/>
        <v>6773113</v>
      </c>
      <c r="J23" s="18">
        <f t="shared" si="12"/>
        <v>33865040</v>
      </c>
      <c r="K23" s="39">
        <f t="shared" si="13"/>
        <v>0.83333118018429631</v>
      </c>
      <c r="L23" s="39">
        <f t="shared" si="14"/>
        <v>-0.91666688198157042</v>
      </c>
      <c r="M23" s="39">
        <f t="shared" si="15"/>
        <v>1.2918894222382598E-5</v>
      </c>
      <c r="O23" s="57"/>
      <c r="P23" s="57"/>
      <c r="Q23" s="57"/>
      <c r="R23" s="60"/>
      <c r="S23" s="60"/>
      <c r="T23" s="60"/>
      <c r="U23" s="60"/>
      <c r="V23" s="60"/>
      <c r="W23" s="57"/>
      <c r="X23" s="57"/>
      <c r="Y23" s="57"/>
    </row>
    <row r="24" spans="1:25" s="17" customFormat="1" x14ac:dyDescent="0.2">
      <c r="B24" s="17" t="s">
        <v>227</v>
      </c>
      <c r="C24" s="17" t="s">
        <v>228</v>
      </c>
      <c r="D24" s="18">
        <v>11415602</v>
      </c>
      <c r="E24" s="18">
        <v>11415602</v>
      </c>
      <c r="F24" s="18">
        <v>702841.5</v>
      </c>
      <c r="G24" s="18">
        <v>1405694</v>
      </c>
      <c r="H24" s="18">
        <v>0</v>
      </c>
      <c r="I24" s="18">
        <f t="shared" si="11"/>
        <v>1405694</v>
      </c>
      <c r="J24" s="18">
        <f t="shared" si="12"/>
        <v>10009908</v>
      </c>
      <c r="K24" s="39">
        <f t="shared" si="13"/>
        <v>0.8768620349588222</v>
      </c>
      <c r="L24" s="39">
        <f t="shared" si="14"/>
        <v>-0.93843149927616609</v>
      </c>
      <c r="M24" s="39">
        <f t="shared" si="15"/>
        <v>-0.26117220975293282</v>
      </c>
      <c r="O24" s="57"/>
      <c r="P24" s="57"/>
      <c r="Q24" s="57"/>
      <c r="R24" s="60"/>
      <c r="S24" s="60"/>
      <c r="T24" s="60"/>
      <c r="U24" s="60"/>
      <c r="V24" s="60"/>
      <c r="W24" s="57"/>
      <c r="X24" s="57"/>
      <c r="Y24" s="57"/>
    </row>
    <row r="25" spans="1:25" s="17" customFormat="1" x14ac:dyDescent="0.2">
      <c r="B25" s="17" t="s">
        <v>229</v>
      </c>
      <c r="C25" s="17" t="s">
        <v>230</v>
      </c>
      <c r="D25" s="18">
        <v>-152200413</v>
      </c>
      <c r="E25" s="18">
        <v>-152200413</v>
      </c>
      <c r="F25" s="18">
        <v>-12683358</v>
      </c>
      <c r="G25" s="18">
        <v>-25366833</v>
      </c>
      <c r="H25" s="18">
        <v>0</v>
      </c>
      <c r="I25" s="18">
        <f t="shared" si="11"/>
        <v>-25366833</v>
      </c>
      <c r="J25" s="18">
        <f t="shared" si="12"/>
        <v>-126833580</v>
      </c>
      <c r="K25" s="39">
        <f t="shared" si="13"/>
        <v>0.83333269273060384</v>
      </c>
      <c r="L25" s="39">
        <f t="shared" si="14"/>
        <v>-0.9166667307269396</v>
      </c>
      <c r="M25" s="39">
        <f t="shared" si="15"/>
        <v>3.8436163770462306E-6</v>
      </c>
      <c r="O25" s="57"/>
      <c r="P25" s="57"/>
      <c r="Q25" s="57"/>
      <c r="R25" s="60"/>
      <c r="S25" s="60"/>
      <c r="T25" s="60"/>
      <c r="U25" s="60"/>
      <c r="V25" s="60"/>
      <c r="W25" s="57"/>
      <c r="X25" s="57"/>
      <c r="Y25" s="57"/>
    </row>
    <row r="26" spans="1:25" s="17" customFormat="1" x14ac:dyDescent="0.2">
      <c r="B26" s="17" t="s">
        <v>161</v>
      </c>
      <c r="C26" s="17" t="s">
        <v>162</v>
      </c>
      <c r="D26" s="18">
        <v>5880892.5199999996</v>
      </c>
      <c r="E26" s="18">
        <v>5880892.5199999996</v>
      </c>
      <c r="F26" s="18">
        <v>960874.79</v>
      </c>
      <c r="G26" s="18">
        <v>1578187.2699999998</v>
      </c>
      <c r="H26" s="18">
        <v>0</v>
      </c>
      <c r="I26" s="18">
        <f t="shared" si="11"/>
        <v>1578187.2699999998</v>
      </c>
      <c r="J26" s="18">
        <f t="shared" si="12"/>
        <v>4302705.25</v>
      </c>
      <c r="K26" s="39">
        <f t="shared" si="13"/>
        <v>0.73164153831534406</v>
      </c>
      <c r="L26" s="39">
        <f t="shared" si="14"/>
        <v>-0.83661072078222576</v>
      </c>
      <c r="M26" s="39">
        <f t="shared" si="15"/>
        <v>0.61015077010793572</v>
      </c>
      <c r="O26" s="57"/>
      <c r="P26" s="57"/>
      <c r="Q26" s="57"/>
      <c r="R26" s="60"/>
      <c r="S26" s="60"/>
      <c r="T26" s="60"/>
      <c r="U26" s="60"/>
      <c r="V26" s="60"/>
      <c r="W26" s="57"/>
      <c r="X26" s="57"/>
      <c r="Y26" s="57"/>
    </row>
    <row r="27" spans="1:25" s="17" customFormat="1" x14ac:dyDescent="0.2">
      <c r="B27" s="17" t="s">
        <v>394</v>
      </c>
      <c r="C27" s="17" t="s">
        <v>395</v>
      </c>
      <c r="D27" s="18">
        <v>0</v>
      </c>
      <c r="E27" s="18">
        <v>188228.14</v>
      </c>
      <c r="F27" s="18">
        <v>0</v>
      </c>
      <c r="G27" s="18">
        <v>0</v>
      </c>
      <c r="H27" s="18">
        <v>0</v>
      </c>
      <c r="I27" s="18">
        <f t="shared" si="6"/>
        <v>0</v>
      </c>
      <c r="J27" s="18">
        <f t="shared" si="7"/>
        <v>188228.14</v>
      </c>
      <c r="K27" s="39">
        <f t="shared" si="8"/>
        <v>1</v>
      </c>
      <c r="L27" s="39">
        <f t="shared" si="9"/>
        <v>-1</v>
      </c>
      <c r="M27" s="39">
        <f t="shared" si="10"/>
        <v>-1</v>
      </c>
      <c r="O27" s="57"/>
      <c r="P27" s="57"/>
      <c r="Q27" s="57"/>
      <c r="R27" s="60"/>
      <c r="S27" s="60"/>
      <c r="T27" s="60"/>
      <c r="U27" s="60"/>
      <c r="V27" s="60"/>
      <c r="W27" s="57"/>
      <c r="X27" s="57"/>
      <c r="Y27" s="57"/>
    </row>
    <row r="28" spans="1:25" s="17" customFormat="1" x14ac:dyDescent="0.2">
      <c r="B28" s="17" t="s">
        <v>396</v>
      </c>
      <c r="C28" s="17" t="s">
        <v>397</v>
      </c>
      <c r="D28" s="18">
        <v>0</v>
      </c>
      <c r="E28" s="18">
        <v>1917413</v>
      </c>
      <c r="F28" s="18">
        <v>0</v>
      </c>
      <c r="G28" s="18">
        <v>0</v>
      </c>
      <c r="H28" s="18">
        <v>0</v>
      </c>
      <c r="I28" s="18">
        <f t="shared" ref="I28:I32" si="16">SUM(G28:H28)</f>
        <v>0</v>
      </c>
      <c r="J28" s="18">
        <f t="shared" si="7"/>
        <v>1917413</v>
      </c>
      <c r="K28" s="39">
        <f t="shared" si="8"/>
        <v>1</v>
      </c>
      <c r="L28" s="39">
        <f t="shared" si="9"/>
        <v>-1</v>
      </c>
      <c r="M28" s="39">
        <f t="shared" si="10"/>
        <v>-1</v>
      </c>
      <c r="O28" s="57"/>
      <c r="P28" s="57"/>
      <c r="Q28" s="57"/>
      <c r="R28" s="60"/>
      <c r="S28" s="60"/>
      <c r="T28" s="60"/>
      <c r="U28" s="60"/>
      <c r="V28" s="60"/>
      <c r="W28" s="57"/>
      <c r="X28" s="57"/>
      <c r="Y28" s="57"/>
    </row>
    <row r="29" spans="1:25" s="17" customFormat="1" x14ac:dyDescent="0.2">
      <c r="A29" s="47" t="s">
        <v>163</v>
      </c>
      <c r="B29" s="47"/>
      <c r="C29" s="47"/>
      <c r="D29" s="23">
        <v>502758836.51999998</v>
      </c>
      <c r="E29" s="23">
        <v>504864477.65999997</v>
      </c>
      <c r="F29" s="23">
        <v>5752262.79</v>
      </c>
      <c r="G29" s="23">
        <v>11120098.27</v>
      </c>
      <c r="H29" s="23">
        <v>0</v>
      </c>
      <c r="I29" s="23">
        <f t="shared" si="16"/>
        <v>11120098.27</v>
      </c>
      <c r="J29" s="23">
        <f t="shared" si="7"/>
        <v>493744379.38999999</v>
      </c>
      <c r="K29" s="43">
        <f t="shared" si="8"/>
        <v>0.97797409252966139</v>
      </c>
      <c r="L29" s="43">
        <f t="shared" si="9"/>
        <v>-0.98860632299451678</v>
      </c>
      <c r="M29" s="43">
        <f t="shared" si="10"/>
        <v>-0.86784455517796832</v>
      </c>
      <c r="O29" s="57"/>
      <c r="P29" s="57"/>
      <c r="Q29" s="57"/>
      <c r="R29" s="60"/>
      <c r="S29" s="60"/>
      <c r="T29" s="60"/>
      <c r="U29" s="60"/>
      <c r="V29" s="60"/>
      <c r="W29" s="57"/>
      <c r="X29" s="57"/>
      <c r="Y29" s="57"/>
    </row>
    <row r="30" spans="1:25" s="17" customFormat="1" x14ac:dyDescent="0.2">
      <c r="A30" s="17" t="s">
        <v>170</v>
      </c>
      <c r="B30" s="17" t="s">
        <v>171</v>
      </c>
      <c r="C30" s="17" t="s">
        <v>172</v>
      </c>
      <c r="D30" s="18">
        <v>1448256</v>
      </c>
      <c r="E30" s="18">
        <v>1448256</v>
      </c>
      <c r="F30" s="18">
        <v>0</v>
      </c>
      <c r="G30" s="18">
        <v>0</v>
      </c>
      <c r="H30" s="18">
        <v>0</v>
      </c>
      <c r="I30" s="18">
        <f t="shared" si="16"/>
        <v>0</v>
      </c>
      <c r="J30" s="18">
        <f t="shared" si="7"/>
        <v>1448256</v>
      </c>
      <c r="K30" s="39">
        <f t="shared" si="8"/>
        <v>1</v>
      </c>
      <c r="L30" s="39">
        <f t="shared" si="9"/>
        <v>-1</v>
      </c>
      <c r="M30" s="39">
        <f t="shared" si="10"/>
        <v>-1</v>
      </c>
      <c r="O30" s="57"/>
      <c r="P30" s="57"/>
      <c r="Q30" s="57"/>
      <c r="R30" s="60"/>
      <c r="S30" s="60"/>
      <c r="T30" s="60"/>
      <c r="U30" s="60"/>
      <c r="V30" s="60"/>
      <c r="W30" s="57"/>
      <c r="X30" s="57"/>
      <c r="Y30" s="57"/>
    </row>
    <row r="31" spans="1:25" s="17" customFormat="1" x14ac:dyDescent="0.2">
      <c r="B31" s="17" t="s">
        <v>231</v>
      </c>
      <c r="C31" s="17" t="s">
        <v>232</v>
      </c>
      <c r="D31" s="18">
        <v>0</v>
      </c>
      <c r="E31" s="18">
        <v>0</v>
      </c>
      <c r="F31" s="18">
        <v>9801</v>
      </c>
      <c r="G31" s="18">
        <v>9801</v>
      </c>
      <c r="H31" s="18">
        <v>0</v>
      </c>
      <c r="I31" s="18">
        <f t="shared" si="16"/>
        <v>9801</v>
      </c>
      <c r="J31" s="18">
        <f t="shared" si="7"/>
        <v>-9801</v>
      </c>
      <c r="K31" s="39" t="str">
        <f t="shared" si="8"/>
        <v>NA</v>
      </c>
      <c r="L31" s="39" t="str">
        <f t="shared" si="9"/>
        <v>NA</v>
      </c>
      <c r="M31" s="39" t="str">
        <f t="shared" si="10"/>
        <v>NA</v>
      </c>
      <c r="O31" s="57"/>
      <c r="P31" s="57"/>
      <c r="Q31" s="57"/>
      <c r="R31" s="60"/>
      <c r="S31" s="60"/>
      <c r="T31" s="60"/>
      <c r="U31" s="60"/>
      <c r="V31" s="60"/>
      <c r="W31" s="57"/>
      <c r="X31" s="57"/>
      <c r="Y31" s="57"/>
    </row>
    <row r="32" spans="1:25" s="17" customFormat="1" x14ac:dyDescent="0.2">
      <c r="A32" s="47" t="s">
        <v>173</v>
      </c>
      <c r="B32" s="47"/>
      <c r="C32" s="47"/>
      <c r="D32" s="23">
        <v>1448256</v>
      </c>
      <c r="E32" s="23">
        <v>1448256</v>
      </c>
      <c r="F32" s="23">
        <v>9801</v>
      </c>
      <c r="G32" s="23">
        <v>9801</v>
      </c>
      <c r="H32" s="23">
        <v>0</v>
      </c>
      <c r="I32" s="23">
        <f t="shared" si="16"/>
        <v>9801</v>
      </c>
      <c r="J32" s="23">
        <f t="shared" si="7"/>
        <v>1438455</v>
      </c>
      <c r="K32" s="43">
        <f t="shared" si="8"/>
        <v>0.99323255004640065</v>
      </c>
      <c r="L32" s="43">
        <f t="shared" si="9"/>
        <v>-0.99323255004640065</v>
      </c>
      <c r="M32" s="43">
        <f t="shared" si="10"/>
        <v>-0.95939530027840381</v>
      </c>
      <c r="O32" s="57"/>
      <c r="P32" s="57"/>
      <c r="Q32" s="57"/>
      <c r="R32" s="60"/>
      <c r="S32" s="60"/>
      <c r="T32" s="60"/>
      <c r="U32" s="60"/>
      <c r="V32" s="60"/>
      <c r="W32" s="57"/>
      <c r="X32" s="57"/>
      <c r="Y32" s="57"/>
    </row>
    <row r="33" spans="1:25" s="17" customFormat="1" ht="12" customHeight="1" x14ac:dyDescent="0.2">
      <c r="B33" s="48"/>
      <c r="D33" s="18"/>
      <c r="E33" s="18"/>
      <c r="F33" s="18"/>
      <c r="G33" s="18"/>
      <c r="H33" s="18"/>
      <c r="I33" s="18"/>
      <c r="J33" s="18"/>
      <c r="K33" s="39"/>
      <c r="L33" s="39"/>
      <c r="M33" s="39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</row>
    <row r="34" spans="1:25" s="64" customFormat="1" ht="15.75" x14ac:dyDescent="0.25">
      <c r="A34" s="27" t="s">
        <v>177</v>
      </c>
      <c r="B34" s="34"/>
      <c r="C34" s="27"/>
      <c r="D34" s="6">
        <f>+D19+D21+D29+D32</f>
        <v>1304682663</v>
      </c>
      <c r="E34" s="6">
        <f t="shared" ref="E34:J34" si="17">+E19+E21+E29+E32</f>
        <v>1306788304.1399999</v>
      </c>
      <c r="F34" s="6">
        <f t="shared" si="17"/>
        <v>29609765.939999994</v>
      </c>
      <c r="G34" s="6">
        <f t="shared" si="17"/>
        <v>35447642.959999993</v>
      </c>
      <c r="H34" s="6">
        <f t="shared" si="17"/>
        <v>0</v>
      </c>
      <c r="I34" s="6">
        <f t="shared" si="17"/>
        <v>35447642.959999993</v>
      </c>
      <c r="J34" s="6">
        <f t="shared" si="17"/>
        <v>1271340661.1799998</v>
      </c>
      <c r="K34" s="40">
        <f>IF(E34=0,"NA",J34/E34)</f>
        <v>0.97287422695191006</v>
      </c>
      <c r="L34" s="40">
        <f>IF(E34=0,"NA",(  ( F34 - (E34/12)) / (E34/12)))</f>
        <v>-0.72809888935007339</v>
      </c>
      <c r="M34" s="40">
        <f>IF(E34=0,"NA",(  ( G34 - ($M$6*(E34/12))) / ($M$6*(E34/12))))</f>
        <v>-0.83724536171146013</v>
      </c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</row>
    <row r="35" spans="1:25" s="17" customFormat="1" ht="12" customHeight="1" x14ac:dyDescent="0.2">
      <c r="B35" s="48"/>
      <c r="D35" s="18"/>
      <c r="E35" s="18"/>
      <c r="F35" s="18"/>
      <c r="G35" s="18"/>
      <c r="H35" s="18"/>
      <c r="I35" s="18"/>
      <c r="J35" s="18"/>
      <c r="K35" s="39"/>
      <c r="L35" s="39"/>
      <c r="M35" s="39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</row>
    <row r="36" spans="1:25" s="17" customFormat="1" ht="12" customHeight="1" x14ac:dyDescent="0.2">
      <c r="A36" s="17" t="s">
        <v>11</v>
      </c>
      <c r="B36" s="48" t="s">
        <v>12</v>
      </c>
      <c r="C36" s="17" t="s">
        <v>13</v>
      </c>
      <c r="D36" s="18">
        <v>376680183.65000015</v>
      </c>
      <c r="E36" s="18">
        <v>376680183.65000015</v>
      </c>
      <c r="F36" s="18">
        <v>1868505.9599999979</v>
      </c>
      <c r="G36" s="18">
        <v>2466759.9599999976</v>
      </c>
      <c r="H36" s="18">
        <v>258.93</v>
      </c>
      <c r="I36" s="18">
        <f t="shared" ref="I36" si="18">SUM(G36:H36)</f>
        <v>2467018.8899999978</v>
      </c>
      <c r="J36" s="18">
        <f t="shared" ref="J36" si="19">E36-I36</f>
        <v>374213164.76000017</v>
      </c>
      <c r="K36" s="39">
        <f t="shared" ref="K36" si="20">IF(E36=0,"NA",J36/E36)</f>
        <v>0.99345062735688727</v>
      </c>
      <c r="L36" s="39">
        <f t="shared" ref="L36" si="21">IF(E36=0,"NA",(  ( F36 - (E36/$L$6)) / (E36/$L$6)))</f>
        <v>-0.99503954271792505</v>
      </c>
      <c r="M36" s="39">
        <f t="shared" ref="M36" si="22">IF(E36=0,"NA",(  ( G36 - ($M$6*(E36/12))) / ($M$6*(E36/12))))</f>
        <v>-0.96070788854198863</v>
      </c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</row>
    <row r="37" spans="1:25" s="17" customFormat="1" ht="12" customHeight="1" x14ac:dyDescent="0.2">
      <c r="B37" s="48" t="s">
        <v>14</v>
      </c>
      <c r="C37" s="17" t="s">
        <v>15</v>
      </c>
      <c r="D37" s="18">
        <v>35000</v>
      </c>
      <c r="E37" s="18">
        <v>35000</v>
      </c>
      <c r="F37" s="18">
        <v>386699.31</v>
      </c>
      <c r="G37" s="18">
        <v>460273.5</v>
      </c>
      <c r="H37" s="18">
        <v>0</v>
      </c>
      <c r="I37" s="18">
        <f t="shared" ref="I37:I80" si="23">SUM(G37:H37)</f>
        <v>460273.5</v>
      </c>
      <c r="J37" s="18">
        <f t="shared" ref="J37:J80" si="24">E37-I37</f>
        <v>-425273.5</v>
      </c>
      <c r="K37" s="39">
        <f t="shared" ref="K37:K80" si="25">IF(E37=0,"NA",J37/E37)</f>
        <v>-12.150671428571428</v>
      </c>
      <c r="L37" s="39">
        <f t="shared" ref="L37:L80" si="26">IF(E37=0,"NA",(  ( F37 - (E37/$L$6)) / (E37/$L$6)))</f>
        <v>10.048551714285715</v>
      </c>
      <c r="M37" s="39">
        <f t="shared" ref="M37:M80" si="27">IF(E37=0,"NA",(  ( G37 - ($M$6*(E37/12))) / ($M$6*(E37/12))))</f>
        <v>77.904028571428583</v>
      </c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</row>
    <row r="38" spans="1:25" s="17" customFormat="1" ht="12" customHeight="1" x14ac:dyDescent="0.2">
      <c r="B38" s="48" t="s">
        <v>16</v>
      </c>
      <c r="C38" s="17" t="s">
        <v>15</v>
      </c>
      <c r="D38" s="18"/>
      <c r="E38" s="18"/>
      <c r="F38" s="18">
        <v>12180.51</v>
      </c>
      <c r="G38" s="18">
        <v>12180.51</v>
      </c>
      <c r="H38" s="18">
        <v>0</v>
      </c>
      <c r="I38" s="18">
        <f t="shared" si="23"/>
        <v>12180.51</v>
      </c>
      <c r="J38" s="18">
        <f t="shared" si="24"/>
        <v>-12180.51</v>
      </c>
      <c r="K38" s="39" t="str">
        <f t="shared" si="25"/>
        <v>NA</v>
      </c>
      <c r="L38" s="39" t="str">
        <f t="shared" si="26"/>
        <v>NA</v>
      </c>
      <c r="M38" s="39" t="str">
        <f t="shared" si="27"/>
        <v>NA</v>
      </c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</row>
    <row r="39" spans="1:25" s="17" customFormat="1" ht="12" customHeight="1" x14ac:dyDescent="0.2">
      <c r="B39" s="48" t="s">
        <v>97</v>
      </c>
      <c r="C39" s="17" t="s">
        <v>98</v>
      </c>
      <c r="D39" s="18">
        <v>0</v>
      </c>
      <c r="E39" s="18">
        <v>0</v>
      </c>
      <c r="F39" s="18">
        <v>0</v>
      </c>
      <c r="G39" s="18">
        <v>515.23</v>
      </c>
      <c r="H39" s="18">
        <v>0</v>
      </c>
      <c r="I39" s="18">
        <f t="shared" si="23"/>
        <v>515.23</v>
      </c>
      <c r="J39" s="18">
        <f t="shared" si="24"/>
        <v>-515.23</v>
      </c>
      <c r="K39" s="39" t="str">
        <f t="shared" si="25"/>
        <v>NA</v>
      </c>
      <c r="L39" s="39" t="str">
        <f t="shared" si="26"/>
        <v>NA</v>
      </c>
      <c r="M39" s="39" t="str">
        <f t="shared" si="27"/>
        <v>NA</v>
      </c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</row>
    <row r="40" spans="1:25" s="17" customFormat="1" ht="12" customHeight="1" x14ac:dyDescent="0.2">
      <c r="B40" s="48" t="s">
        <v>233</v>
      </c>
      <c r="C40" s="17" t="s">
        <v>234</v>
      </c>
      <c r="D40" s="18">
        <v>33072174.259999994</v>
      </c>
      <c r="E40" s="18">
        <v>33072174.259999994</v>
      </c>
      <c r="F40" s="18">
        <v>95515.980000000069</v>
      </c>
      <c r="G40" s="18">
        <v>95515.980000000069</v>
      </c>
      <c r="H40" s="18">
        <v>0</v>
      </c>
      <c r="I40" s="18">
        <f t="shared" si="23"/>
        <v>95515.980000000069</v>
      </c>
      <c r="J40" s="18">
        <f t="shared" si="24"/>
        <v>32976658.279999994</v>
      </c>
      <c r="K40" s="39">
        <f t="shared" si="25"/>
        <v>0.99711189293908853</v>
      </c>
      <c r="L40" s="39">
        <f t="shared" si="26"/>
        <v>-0.99711189293908853</v>
      </c>
      <c r="M40" s="39">
        <f t="shared" si="27"/>
        <v>-0.98267135763453117</v>
      </c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</row>
    <row r="41" spans="1:25" s="17" customFormat="1" ht="12" customHeight="1" x14ac:dyDescent="0.2">
      <c r="B41" s="48" t="s">
        <v>23</v>
      </c>
      <c r="C41" s="17" t="s">
        <v>24</v>
      </c>
      <c r="D41" s="18">
        <v>27584428.190000013</v>
      </c>
      <c r="E41" s="18">
        <v>27584428.190000013</v>
      </c>
      <c r="F41" s="18">
        <v>986183.78000000049</v>
      </c>
      <c r="G41" s="18">
        <v>989643.89000000048</v>
      </c>
      <c r="H41" s="18">
        <v>0</v>
      </c>
      <c r="I41" s="18">
        <f t="shared" si="23"/>
        <v>989643.89000000048</v>
      </c>
      <c r="J41" s="18">
        <f t="shared" si="24"/>
        <v>26594784.300000012</v>
      </c>
      <c r="K41" s="39">
        <f t="shared" si="25"/>
        <v>0.96412309571242916</v>
      </c>
      <c r="L41" s="39">
        <f t="shared" si="26"/>
        <v>-0.96424853278787503</v>
      </c>
      <c r="M41" s="39">
        <f t="shared" si="27"/>
        <v>-0.78473857427457516</v>
      </c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</row>
    <row r="42" spans="1:25" s="17" customFormat="1" ht="12" customHeight="1" x14ac:dyDescent="0.2">
      <c r="B42" s="48" t="s">
        <v>25</v>
      </c>
      <c r="C42" s="17" t="s">
        <v>26</v>
      </c>
      <c r="D42" s="18">
        <v>238320.26</v>
      </c>
      <c r="E42" s="18">
        <v>238320.26</v>
      </c>
      <c r="F42" s="18">
        <v>0</v>
      </c>
      <c r="G42" s="18">
        <v>0</v>
      </c>
      <c r="H42" s="18">
        <v>0</v>
      </c>
      <c r="I42" s="18">
        <f t="shared" si="23"/>
        <v>0</v>
      </c>
      <c r="J42" s="18">
        <f t="shared" si="24"/>
        <v>238320.26</v>
      </c>
      <c r="K42" s="39">
        <f t="shared" si="25"/>
        <v>1</v>
      </c>
      <c r="L42" s="39">
        <f t="shared" si="26"/>
        <v>-1</v>
      </c>
      <c r="M42" s="39">
        <f t="shared" si="27"/>
        <v>-1</v>
      </c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</row>
    <row r="43" spans="1:25" s="17" customFormat="1" ht="12" customHeight="1" x14ac:dyDescent="0.2">
      <c r="B43" s="48" t="s">
        <v>320</v>
      </c>
      <c r="C43" s="17" t="s">
        <v>321</v>
      </c>
      <c r="D43" s="18">
        <v>146094</v>
      </c>
      <c r="E43" s="18">
        <v>146094</v>
      </c>
      <c r="F43" s="18">
        <v>0</v>
      </c>
      <c r="G43" s="18">
        <v>0</v>
      </c>
      <c r="H43" s="18">
        <v>0</v>
      </c>
      <c r="I43" s="18">
        <f t="shared" si="23"/>
        <v>0</v>
      </c>
      <c r="J43" s="18">
        <f t="shared" si="24"/>
        <v>146094</v>
      </c>
      <c r="K43" s="39">
        <f t="shared" si="25"/>
        <v>1</v>
      </c>
      <c r="L43" s="39">
        <f t="shared" si="26"/>
        <v>-1</v>
      </c>
      <c r="M43" s="39">
        <f t="shared" si="27"/>
        <v>-1</v>
      </c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</row>
    <row r="44" spans="1:25" s="17" customFormat="1" ht="12" customHeight="1" x14ac:dyDescent="0.2">
      <c r="B44" s="48" t="s">
        <v>306</v>
      </c>
      <c r="C44" s="17" t="s">
        <v>307</v>
      </c>
      <c r="D44" s="18">
        <v>8158637.9799999995</v>
      </c>
      <c r="E44" s="18">
        <v>8158637.9799999995</v>
      </c>
      <c r="F44" s="18">
        <v>18221.46</v>
      </c>
      <c r="G44" s="18">
        <v>18221.46</v>
      </c>
      <c r="H44" s="18">
        <v>0</v>
      </c>
      <c r="I44" s="18">
        <f t="shared" si="23"/>
        <v>18221.46</v>
      </c>
      <c r="J44" s="18">
        <f t="shared" si="24"/>
        <v>8140416.5199999996</v>
      </c>
      <c r="K44" s="39">
        <f t="shared" si="25"/>
        <v>0.99776660515582771</v>
      </c>
      <c r="L44" s="39">
        <f t="shared" si="26"/>
        <v>-0.99776660515582771</v>
      </c>
      <c r="M44" s="39">
        <f t="shared" si="27"/>
        <v>-0.9865996309349665</v>
      </c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5" spans="1:25" s="17" customFormat="1" ht="12" customHeight="1" x14ac:dyDescent="0.2">
      <c r="B45" s="48" t="s">
        <v>81</v>
      </c>
      <c r="C45" s="17" t="s">
        <v>82</v>
      </c>
      <c r="D45" s="18">
        <v>808335</v>
      </c>
      <c r="E45" s="18">
        <v>808335</v>
      </c>
      <c r="F45" s="18">
        <v>0</v>
      </c>
      <c r="G45" s="18">
        <v>0</v>
      </c>
      <c r="H45" s="18">
        <v>0</v>
      </c>
      <c r="I45" s="18">
        <f t="shared" si="23"/>
        <v>0</v>
      </c>
      <c r="J45" s="18">
        <f t="shared" si="24"/>
        <v>808335</v>
      </c>
      <c r="K45" s="39">
        <f t="shared" si="25"/>
        <v>1</v>
      </c>
      <c r="L45" s="39">
        <f t="shared" si="26"/>
        <v>-1</v>
      </c>
      <c r="M45" s="39">
        <f t="shared" si="27"/>
        <v>-1</v>
      </c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</row>
    <row r="46" spans="1:25" s="17" customFormat="1" ht="12" customHeight="1" x14ac:dyDescent="0.2">
      <c r="B46" s="48" t="s">
        <v>235</v>
      </c>
      <c r="C46" s="17" t="s">
        <v>236</v>
      </c>
      <c r="D46" s="18">
        <v>79287</v>
      </c>
      <c r="E46" s="18">
        <v>79287</v>
      </c>
      <c r="F46" s="18">
        <v>2242.1</v>
      </c>
      <c r="G46" s="18">
        <v>2242.1</v>
      </c>
      <c r="H46" s="18">
        <v>0</v>
      </c>
      <c r="I46" s="18">
        <f t="shared" si="23"/>
        <v>2242.1</v>
      </c>
      <c r="J46" s="18">
        <f t="shared" si="24"/>
        <v>77044.899999999994</v>
      </c>
      <c r="K46" s="39">
        <f t="shared" si="25"/>
        <v>0.97172171982796673</v>
      </c>
      <c r="L46" s="39">
        <f t="shared" si="26"/>
        <v>-0.97172171982796673</v>
      </c>
      <c r="M46" s="39">
        <f t="shared" si="27"/>
        <v>-0.83033031896780052</v>
      </c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s="17" customFormat="1" ht="12" customHeight="1" x14ac:dyDescent="0.2">
      <c r="B47" s="48" t="s">
        <v>85</v>
      </c>
      <c r="C47" s="17" t="s">
        <v>86</v>
      </c>
      <c r="D47" s="18">
        <v>28293.3</v>
      </c>
      <c r="E47" s="18">
        <v>28293.3</v>
      </c>
      <c r="F47" s="18">
        <v>0</v>
      </c>
      <c r="G47" s="18">
        <v>0</v>
      </c>
      <c r="H47" s="18">
        <v>0</v>
      </c>
      <c r="I47" s="18">
        <f t="shared" si="23"/>
        <v>0</v>
      </c>
      <c r="J47" s="18">
        <f t="shared" si="24"/>
        <v>28293.3</v>
      </c>
      <c r="K47" s="39">
        <f t="shared" si="25"/>
        <v>1</v>
      </c>
      <c r="L47" s="39">
        <f t="shared" si="26"/>
        <v>-1</v>
      </c>
      <c r="M47" s="39">
        <f t="shared" si="27"/>
        <v>-1</v>
      </c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s="17" customFormat="1" ht="12" customHeight="1" x14ac:dyDescent="0.2">
      <c r="B48" s="48" t="s">
        <v>27</v>
      </c>
      <c r="C48" s="17" t="s">
        <v>28</v>
      </c>
      <c r="D48" s="18">
        <v>54975112.550000004</v>
      </c>
      <c r="E48" s="18">
        <v>54975112.550000004</v>
      </c>
      <c r="F48" s="18">
        <v>0</v>
      </c>
      <c r="G48" s="18">
        <v>0</v>
      </c>
      <c r="H48" s="18">
        <v>0</v>
      </c>
      <c r="I48" s="18">
        <f t="shared" si="23"/>
        <v>0</v>
      </c>
      <c r="J48" s="18">
        <f t="shared" si="24"/>
        <v>54975112.550000004</v>
      </c>
      <c r="K48" s="39">
        <f t="shared" si="25"/>
        <v>1</v>
      </c>
      <c r="L48" s="39">
        <f t="shared" si="26"/>
        <v>-1</v>
      </c>
      <c r="M48" s="39">
        <f t="shared" si="27"/>
        <v>-1</v>
      </c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2:25" s="17" customFormat="1" ht="12" customHeight="1" x14ac:dyDescent="0.2">
      <c r="B49" s="48" t="s">
        <v>91</v>
      </c>
      <c r="C49" s="17" t="s">
        <v>92</v>
      </c>
      <c r="D49" s="18">
        <v>353885.5</v>
      </c>
      <c r="E49" s="18">
        <v>353885.5</v>
      </c>
      <c r="F49" s="18">
        <v>0</v>
      </c>
      <c r="G49" s="18">
        <v>0</v>
      </c>
      <c r="H49" s="18">
        <v>0</v>
      </c>
      <c r="I49" s="18">
        <f t="shared" si="23"/>
        <v>0</v>
      </c>
      <c r="J49" s="18">
        <f t="shared" si="24"/>
        <v>353885.5</v>
      </c>
      <c r="K49" s="39">
        <f t="shared" si="25"/>
        <v>1</v>
      </c>
      <c r="L49" s="39">
        <f t="shared" si="26"/>
        <v>-1</v>
      </c>
      <c r="M49" s="39">
        <f t="shared" si="27"/>
        <v>-1</v>
      </c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</row>
    <row r="50" spans="2:25" s="17" customFormat="1" ht="12" customHeight="1" x14ac:dyDescent="0.2">
      <c r="B50" s="48" t="s">
        <v>29</v>
      </c>
      <c r="C50" s="17" t="s">
        <v>30</v>
      </c>
      <c r="D50" s="18">
        <v>-29856987.289999999</v>
      </c>
      <c r="E50" s="18">
        <v>-29856987.289999999</v>
      </c>
      <c r="F50" s="18">
        <v>550</v>
      </c>
      <c r="G50" s="18">
        <v>5128.75</v>
      </c>
      <c r="H50" s="18">
        <v>0</v>
      </c>
      <c r="I50" s="18">
        <f t="shared" si="23"/>
        <v>5128.75</v>
      </c>
      <c r="J50" s="18">
        <f t="shared" si="24"/>
        <v>-29862116.039999999</v>
      </c>
      <c r="K50" s="39">
        <f t="shared" si="25"/>
        <v>1.0001717772108145</v>
      </c>
      <c r="L50" s="39">
        <f t="shared" si="26"/>
        <v>-1.0000184211486127</v>
      </c>
      <c r="M50" s="39">
        <f t="shared" si="27"/>
        <v>-1.0010306632648869</v>
      </c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</row>
    <row r="51" spans="2:25" s="17" customFormat="1" ht="12" customHeight="1" x14ac:dyDescent="0.2">
      <c r="B51" s="48" t="s">
        <v>349</v>
      </c>
      <c r="C51" s="17" t="s">
        <v>351</v>
      </c>
      <c r="D51" s="18">
        <v>575000</v>
      </c>
      <c r="E51" s="18">
        <v>575000</v>
      </c>
      <c r="F51" s="18">
        <v>0</v>
      </c>
      <c r="G51" s="18">
        <v>0</v>
      </c>
      <c r="H51" s="18">
        <v>0</v>
      </c>
      <c r="I51" s="18">
        <f t="shared" si="23"/>
        <v>0</v>
      </c>
      <c r="J51" s="18">
        <f t="shared" si="24"/>
        <v>575000</v>
      </c>
      <c r="K51" s="39">
        <f t="shared" si="25"/>
        <v>1</v>
      </c>
      <c r="L51" s="39">
        <f t="shared" si="26"/>
        <v>-1</v>
      </c>
      <c r="M51" s="39">
        <f t="shared" si="27"/>
        <v>-1</v>
      </c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</row>
    <row r="52" spans="2:25" s="17" customFormat="1" ht="12" customHeight="1" x14ac:dyDescent="0.2">
      <c r="B52" s="48" t="s">
        <v>31</v>
      </c>
      <c r="C52" s="17" t="s">
        <v>32</v>
      </c>
      <c r="D52" s="18">
        <v>74940781.129999995</v>
      </c>
      <c r="E52" s="18">
        <v>74940781.129999995</v>
      </c>
      <c r="F52" s="18">
        <v>343383.1700000001</v>
      </c>
      <c r="G52" s="18">
        <v>476114.95000000007</v>
      </c>
      <c r="H52" s="18">
        <v>0</v>
      </c>
      <c r="I52" s="18">
        <f t="shared" si="23"/>
        <v>476114.95000000007</v>
      </c>
      <c r="J52" s="18">
        <f t="shared" si="24"/>
        <v>74464666.179999992</v>
      </c>
      <c r="K52" s="39">
        <f t="shared" si="25"/>
        <v>0.99364678426324271</v>
      </c>
      <c r="L52" s="39">
        <f t="shared" si="26"/>
        <v>-0.99541793980764182</v>
      </c>
      <c r="M52" s="39">
        <f t="shared" si="27"/>
        <v>-0.96188070557945626</v>
      </c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</row>
    <row r="53" spans="2:25" s="17" customFormat="1" ht="12" customHeight="1" x14ac:dyDescent="0.2">
      <c r="B53" s="48" t="s">
        <v>33</v>
      </c>
      <c r="C53" s="17" t="s">
        <v>34</v>
      </c>
      <c r="D53" s="18">
        <v>89833422.180000052</v>
      </c>
      <c r="E53" s="18">
        <v>89833422.180000052</v>
      </c>
      <c r="F53" s="18">
        <v>549440.80000000016</v>
      </c>
      <c r="G53" s="18">
        <v>688235.9700000002</v>
      </c>
      <c r="H53" s="18">
        <v>0</v>
      </c>
      <c r="I53" s="18">
        <f t="shared" si="23"/>
        <v>688235.9700000002</v>
      </c>
      <c r="J53" s="18">
        <f t="shared" si="24"/>
        <v>89145186.210000053</v>
      </c>
      <c r="K53" s="39">
        <f t="shared" si="25"/>
        <v>0.99233875373665525</v>
      </c>
      <c r="L53" s="39">
        <f t="shared" si="26"/>
        <v>-0.99388378193030347</v>
      </c>
      <c r="M53" s="39">
        <f t="shared" si="27"/>
        <v>-0.95403252241993119</v>
      </c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</row>
    <row r="54" spans="2:25" s="17" customFormat="1" ht="12" customHeight="1" x14ac:dyDescent="0.2">
      <c r="B54" s="48" t="s">
        <v>35</v>
      </c>
      <c r="C54" s="17" t="s">
        <v>36</v>
      </c>
      <c r="D54" s="18">
        <v>40350</v>
      </c>
      <c r="E54" s="18">
        <v>40350</v>
      </c>
      <c r="F54" s="18">
        <v>0</v>
      </c>
      <c r="G54" s="18">
        <v>0</v>
      </c>
      <c r="H54" s="18">
        <v>0</v>
      </c>
      <c r="I54" s="18">
        <f t="shared" si="23"/>
        <v>0</v>
      </c>
      <c r="J54" s="18">
        <f t="shared" si="24"/>
        <v>40350</v>
      </c>
      <c r="K54" s="39">
        <f t="shared" si="25"/>
        <v>1</v>
      </c>
      <c r="L54" s="39">
        <f t="shared" si="26"/>
        <v>-1</v>
      </c>
      <c r="M54" s="39">
        <f t="shared" si="27"/>
        <v>-1</v>
      </c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</row>
    <row r="55" spans="2:25" s="17" customFormat="1" ht="12" customHeight="1" x14ac:dyDescent="0.2">
      <c r="B55" s="48" t="s">
        <v>37</v>
      </c>
      <c r="C55" s="17" t="s">
        <v>38</v>
      </c>
      <c r="D55" s="18">
        <v>9245000</v>
      </c>
      <c r="E55" s="18">
        <v>9245000</v>
      </c>
      <c r="F55" s="18">
        <v>882867.17</v>
      </c>
      <c r="G55" s="18">
        <v>1635696.36</v>
      </c>
      <c r="H55" s="18">
        <v>40046.18</v>
      </c>
      <c r="I55" s="18">
        <f t="shared" si="23"/>
        <v>1675742.54</v>
      </c>
      <c r="J55" s="18">
        <f t="shared" si="24"/>
        <v>7569257.46</v>
      </c>
      <c r="K55" s="39">
        <f t="shared" si="25"/>
        <v>0.81874066630611142</v>
      </c>
      <c r="L55" s="39">
        <f t="shared" si="26"/>
        <v>-0.90450328069226604</v>
      </c>
      <c r="M55" s="39">
        <f t="shared" si="27"/>
        <v>6.1566053001622621E-2</v>
      </c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</row>
    <row r="56" spans="2:25" s="17" customFormat="1" ht="12" customHeight="1" x14ac:dyDescent="0.2">
      <c r="B56" s="48" t="s">
        <v>290</v>
      </c>
      <c r="C56" s="17" t="s">
        <v>291</v>
      </c>
      <c r="D56" s="18">
        <v>62000</v>
      </c>
      <c r="E56" s="18">
        <v>62000</v>
      </c>
      <c r="F56" s="18">
        <v>0</v>
      </c>
      <c r="G56" s="18">
        <v>0</v>
      </c>
      <c r="H56" s="18">
        <v>0</v>
      </c>
      <c r="I56" s="18">
        <f t="shared" si="23"/>
        <v>0</v>
      </c>
      <c r="J56" s="18">
        <f t="shared" si="24"/>
        <v>62000</v>
      </c>
      <c r="K56" s="39">
        <f t="shared" si="25"/>
        <v>1</v>
      </c>
      <c r="L56" s="39">
        <f t="shared" si="26"/>
        <v>-1</v>
      </c>
      <c r="M56" s="39">
        <f t="shared" si="27"/>
        <v>-1</v>
      </c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</row>
    <row r="57" spans="2:25" s="17" customFormat="1" ht="12" customHeight="1" x14ac:dyDescent="0.2">
      <c r="B57" s="48" t="s">
        <v>39</v>
      </c>
      <c r="C57" s="17" t="s">
        <v>40</v>
      </c>
      <c r="D57" s="18">
        <v>18101019.289999992</v>
      </c>
      <c r="E57" s="18">
        <v>18101019.289999992</v>
      </c>
      <c r="F57" s="18">
        <v>135841.6400000001</v>
      </c>
      <c r="G57" s="18">
        <v>177858.38000000012</v>
      </c>
      <c r="H57" s="18">
        <v>0</v>
      </c>
      <c r="I57" s="18">
        <f t="shared" si="23"/>
        <v>177858.38000000012</v>
      </c>
      <c r="J57" s="18">
        <f t="shared" si="24"/>
        <v>17923160.909999993</v>
      </c>
      <c r="K57" s="39">
        <f t="shared" si="25"/>
        <v>0.99017412350373779</v>
      </c>
      <c r="L57" s="39">
        <f t="shared" si="26"/>
        <v>-0.99249535963562852</v>
      </c>
      <c r="M57" s="39">
        <f t="shared" si="27"/>
        <v>-0.94104474102242675</v>
      </c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</row>
    <row r="58" spans="2:25" s="17" customFormat="1" ht="12" customHeight="1" x14ac:dyDescent="0.2">
      <c r="B58" s="48" t="s">
        <v>41</v>
      </c>
      <c r="C58" s="17" t="s">
        <v>42</v>
      </c>
      <c r="D58" s="18">
        <v>16571107.199999999</v>
      </c>
      <c r="E58" s="18">
        <v>13129220.219999999</v>
      </c>
      <c r="F58" s="18">
        <v>204656.95</v>
      </c>
      <c r="G58" s="18">
        <v>513454.2</v>
      </c>
      <c r="H58" s="18">
        <v>446113.71</v>
      </c>
      <c r="I58" s="18">
        <f t="shared" si="23"/>
        <v>959567.91</v>
      </c>
      <c r="J58" s="18">
        <f t="shared" si="24"/>
        <v>12169652.309999999</v>
      </c>
      <c r="K58" s="39">
        <f t="shared" si="25"/>
        <v>0.92691356425431337</v>
      </c>
      <c r="L58" s="39">
        <f t="shared" si="26"/>
        <v>-0.98441210166554738</v>
      </c>
      <c r="M58" s="39">
        <f t="shared" si="27"/>
        <v>-0.76535352836057458</v>
      </c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</row>
    <row r="59" spans="2:25" s="17" customFormat="1" ht="12" customHeight="1" x14ac:dyDescent="0.2">
      <c r="B59" s="48" t="s">
        <v>237</v>
      </c>
      <c r="C59" s="17" t="s">
        <v>238</v>
      </c>
      <c r="D59" s="18">
        <v>1994071.89</v>
      </c>
      <c r="E59" s="18">
        <v>1994071.89</v>
      </c>
      <c r="F59" s="18">
        <v>1241073</v>
      </c>
      <c r="G59" s="18">
        <v>1241073</v>
      </c>
      <c r="H59" s="18">
        <v>0</v>
      </c>
      <c r="I59" s="18">
        <f t="shared" si="23"/>
        <v>1241073</v>
      </c>
      <c r="J59" s="18">
        <f t="shared" si="24"/>
        <v>752998.8899999999</v>
      </c>
      <c r="K59" s="39">
        <f t="shared" si="25"/>
        <v>0.37761872767786719</v>
      </c>
      <c r="L59" s="39">
        <f t="shared" si="26"/>
        <v>-0.37761872767786719</v>
      </c>
      <c r="M59" s="39">
        <f t="shared" si="27"/>
        <v>2.7342876339327966</v>
      </c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</row>
    <row r="60" spans="2:25" s="17" customFormat="1" ht="12" customHeight="1" x14ac:dyDescent="0.2">
      <c r="B60" s="48" t="s">
        <v>288</v>
      </c>
      <c r="C60" s="17" t="s">
        <v>289</v>
      </c>
      <c r="D60" s="18">
        <v>35000</v>
      </c>
      <c r="E60" s="18">
        <v>35000</v>
      </c>
      <c r="F60" s="18">
        <v>99.98</v>
      </c>
      <c r="G60" s="18">
        <v>99.98</v>
      </c>
      <c r="H60" s="18">
        <v>0</v>
      </c>
      <c r="I60" s="18">
        <f t="shared" si="23"/>
        <v>99.98</v>
      </c>
      <c r="J60" s="18">
        <f t="shared" si="24"/>
        <v>34900.019999999997</v>
      </c>
      <c r="K60" s="39">
        <f t="shared" si="25"/>
        <v>0.99714342857142846</v>
      </c>
      <c r="L60" s="39">
        <f t="shared" si="26"/>
        <v>-0.99714342857142846</v>
      </c>
      <c r="M60" s="39">
        <f t="shared" si="27"/>
        <v>-0.98286057142857153</v>
      </c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</row>
    <row r="61" spans="2:25" s="17" customFormat="1" ht="12" customHeight="1" x14ac:dyDescent="0.2">
      <c r="B61" s="48" t="s">
        <v>43</v>
      </c>
      <c r="C61" s="17" t="s">
        <v>44</v>
      </c>
      <c r="D61" s="18">
        <v>170000</v>
      </c>
      <c r="E61" s="18">
        <v>173693</v>
      </c>
      <c r="F61" s="18">
        <v>1050.72</v>
      </c>
      <c r="G61" s="18">
        <v>1050.72</v>
      </c>
      <c r="H61" s="18">
        <v>0</v>
      </c>
      <c r="I61" s="18">
        <f t="shared" si="23"/>
        <v>1050.72</v>
      </c>
      <c r="J61" s="18">
        <f t="shared" si="24"/>
        <v>172642.28</v>
      </c>
      <c r="K61" s="39">
        <f t="shared" si="25"/>
        <v>0.99395070613093217</v>
      </c>
      <c r="L61" s="39">
        <f t="shared" si="26"/>
        <v>-0.99395070613093217</v>
      </c>
      <c r="M61" s="39">
        <f t="shared" si="27"/>
        <v>-0.96370423678559292</v>
      </c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</row>
    <row r="62" spans="2:25" s="17" customFormat="1" ht="12" customHeight="1" x14ac:dyDescent="0.2">
      <c r="B62" s="48" t="s">
        <v>93</v>
      </c>
      <c r="C62" s="17" t="s">
        <v>94</v>
      </c>
      <c r="D62" s="18">
        <v>30000</v>
      </c>
      <c r="E62" s="18">
        <v>39021</v>
      </c>
      <c r="F62" s="18">
        <v>9021</v>
      </c>
      <c r="G62" s="18">
        <v>9021</v>
      </c>
      <c r="H62" s="18">
        <v>0</v>
      </c>
      <c r="I62" s="18">
        <f t="shared" si="23"/>
        <v>9021</v>
      </c>
      <c r="J62" s="18">
        <f t="shared" si="24"/>
        <v>30000</v>
      </c>
      <c r="K62" s="39">
        <f t="shared" si="25"/>
        <v>0.76881679095871458</v>
      </c>
      <c r="L62" s="39">
        <f t="shared" si="26"/>
        <v>-0.76881679095871458</v>
      </c>
      <c r="M62" s="39">
        <f t="shared" si="27"/>
        <v>0.38709925424771274</v>
      </c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</row>
    <row r="63" spans="2:25" s="17" customFormat="1" ht="12" customHeight="1" x14ac:dyDescent="0.2">
      <c r="B63" s="48" t="s">
        <v>239</v>
      </c>
      <c r="C63" s="17" t="s">
        <v>240</v>
      </c>
      <c r="D63" s="18">
        <v>99993</v>
      </c>
      <c r="E63" s="18">
        <v>99993</v>
      </c>
      <c r="F63" s="18">
        <v>0</v>
      </c>
      <c r="G63" s="18">
        <v>0</v>
      </c>
      <c r="H63" s="18">
        <v>27</v>
      </c>
      <c r="I63" s="18">
        <f t="shared" si="23"/>
        <v>27</v>
      </c>
      <c r="J63" s="18">
        <f t="shared" si="24"/>
        <v>99966</v>
      </c>
      <c r="K63" s="39">
        <f t="shared" si="25"/>
        <v>0.99972998109867695</v>
      </c>
      <c r="L63" s="39">
        <f t="shared" si="26"/>
        <v>-1</v>
      </c>
      <c r="M63" s="39">
        <f t="shared" si="27"/>
        <v>-1</v>
      </c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</row>
    <row r="64" spans="2:25" s="17" customFormat="1" ht="12" customHeight="1" x14ac:dyDescent="0.2">
      <c r="B64" s="48" t="s">
        <v>45</v>
      </c>
      <c r="C64" s="17" t="s">
        <v>46</v>
      </c>
      <c r="D64" s="18">
        <v>43340</v>
      </c>
      <c r="E64" s="18">
        <v>40920</v>
      </c>
      <c r="F64" s="18">
        <v>580</v>
      </c>
      <c r="G64" s="18">
        <v>580</v>
      </c>
      <c r="H64" s="18">
        <v>479.2</v>
      </c>
      <c r="I64" s="18">
        <f t="shared" si="23"/>
        <v>1059.2</v>
      </c>
      <c r="J64" s="18">
        <f t="shared" si="24"/>
        <v>39860.800000000003</v>
      </c>
      <c r="K64" s="39">
        <f t="shared" si="25"/>
        <v>0.97411534701857294</v>
      </c>
      <c r="L64" s="39">
        <f t="shared" si="26"/>
        <v>-0.98582600195503423</v>
      </c>
      <c r="M64" s="39">
        <f t="shared" si="27"/>
        <v>-0.91495601173020524</v>
      </c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</row>
    <row r="65" spans="1:25" s="17" customFormat="1" ht="12" customHeight="1" x14ac:dyDescent="0.2">
      <c r="B65" s="48" t="s">
        <v>47</v>
      </c>
      <c r="C65" s="17" t="s">
        <v>48</v>
      </c>
      <c r="D65" s="18">
        <v>436565.61</v>
      </c>
      <c r="E65" s="18">
        <v>2080599.0299999998</v>
      </c>
      <c r="F65" s="18">
        <v>29795.96</v>
      </c>
      <c r="G65" s="18">
        <v>870437.46000000008</v>
      </c>
      <c r="H65" s="18">
        <v>32050.550000000003</v>
      </c>
      <c r="I65" s="18">
        <f t="shared" si="23"/>
        <v>902488.01000000013</v>
      </c>
      <c r="J65" s="18">
        <f t="shared" si="24"/>
        <v>1178111.0199999996</v>
      </c>
      <c r="K65" s="39">
        <f t="shared" si="25"/>
        <v>0.56623645546926915</v>
      </c>
      <c r="L65" s="39">
        <f t="shared" si="26"/>
        <v>-0.98567914356857123</v>
      </c>
      <c r="M65" s="39">
        <f t="shared" si="27"/>
        <v>1.510154376069281</v>
      </c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</row>
    <row r="66" spans="1:25" s="17" customFormat="1" ht="12" customHeight="1" x14ac:dyDescent="0.2">
      <c r="B66" s="48" t="s">
        <v>49</v>
      </c>
      <c r="C66" s="17" t="s">
        <v>50</v>
      </c>
      <c r="D66" s="18">
        <v>910474.36</v>
      </c>
      <c r="E66" s="18">
        <v>898744.36</v>
      </c>
      <c r="F66" s="18">
        <v>6445.73</v>
      </c>
      <c r="G66" s="18">
        <v>11527.090000000002</v>
      </c>
      <c r="H66" s="18">
        <v>808.75</v>
      </c>
      <c r="I66" s="18">
        <f t="shared" si="23"/>
        <v>12335.840000000002</v>
      </c>
      <c r="J66" s="18">
        <f t="shared" si="24"/>
        <v>886408.52</v>
      </c>
      <c r="K66" s="39">
        <f t="shared" si="25"/>
        <v>0.98627436171059812</v>
      </c>
      <c r="L66" s="39">
        <f t="shared" si="26"/>
        <v>-0.99282807182233668</v>
      </c>
      <c r="M66" s="39">
        <f t="shared" si="27"/>
        <v>-0.92304536965327943</v>
      </c>
      <c r="O66" s="57"/>
      <c r="P66" s="57"/>
      <c r="Q66" s="57"/>
      <c r="R66" s="60"/>
      <c r="S66" s="60"/>
      <c r="T66" s="60"/>
      <c r="U66" s="60"/>
      <c r="V66" s="60"/>
      <c r="W66" s="57"/>
      <c r="X66" s="57"/>
      <c r="Y66" s="57"/>
    </row>
    <row r="67" spans="1:25" s="17" customFormat="1" ht="12" customHeight="1" x14ac:dyDescent="0.2">
      <c r="B67" s="48" t="s">
        <v>241</v>
      </c>
      <c r="C67" s="17" t="s">
        <v>242</v>
      </c>
      <c r="D67" s="18">
        <v>46826935.939999998</v>
      </c>
      <c r="E67" s="18">
        <v>46826935.939999998</v>
      </c>
      <c r="F67" s="18">
        <v>4471987.54</v>
      </c>
      <c r="G67" s="18">
        <v>9435696.0800000019</v>
      </c>
      <c r="H67" s="18">
        <v>0</v>
      </c>
      <c r="I67" s="18">
        <f t="shared" si="23"/>
        <v>9435696.0800000019</v>
      </c>
      <c r="J67" s="18">
        <f t="shared" si="24"/>
        <v>37391239.859999999</v>
      </c>
      <c r="K67" s="39">
        <f t="shared" si="25"/>
        <v>0.79849853742106713</v>
      </c>
      <c r="L67" s="39">
        <f t="shared" si="26"/>
        <v>-0.9044996763031854</v>
      </c>
      <c r="M67" s="39">
        <f t="shared" si="27"/>
        <v>0.20900877547359792</v>
      </c>
      <c r="O67" s="57"/>
      <c r="P67" s="57"/>
      <c r="Q67" s="57"/>
      <c r="R67" s="60"/>
      <c r="S67" s="60"/>
      <c r="T67" s="60"/>
      <c r="U67" s="60"/>
      <c r="V67" s="60"/>
      <c r="W67" s="57"/>
      <c r="X67" s="57"/>
      <c r="Y67" s="57"/>
    </row>
    <row r="68" spans="1:25" s="17" customFormat="1" ht="12" customHeight="1" x14ac:dyDescent="0.2">
      <c r="B68" s="48" t="s">
        <v>53</v>
      </c>
      <c r="C68" s="17" t="s">
        <v>54</v>
      </c>
      <c r="D68" s="18">
        <v>7084600.0300000003</v>
      </c>
      <c r="E68" s="18">
        <v>6991879.3600000003</v>
      </c>
      <c r="F68" s="18">
        <v>327841.18000000005</v>
      </c>
      <c r="G68" s="18">
        <v>407043.30999999976</v>
      </c>
      <c r="H68" s="18">
        <v>495168.93999999989</v>
      </c>
      <c r="I68" s="18">
        <f t="shared" si="23"/>
        <v>902212.24999999965</v>
      </c>
      <c r="J68" s="18">
        <f t="shared" si="24"/>
        <v>6089667.1100000003</v>
      </c>
      <c r="K68" s="39">
        <f t="shared" si="25"/>
        <v>0.87096284081194442</v>
      </c>
      <c r="L68" s="39">
        <f t="shared" si="26"/>
        <v>-0.95311115036172478</v>
      </c>
      <c r="M68" s="39">
        <f t="shared" si="27"/>
        <v>-0.65070051494710024</v>
      </c>
      <c r="O68" s="57"/>
      <c r="P68" s="57"/>
      <c r="Q68" s="57"/>
      <c r="R68" s="60"/>
      <c r="S68" s="60"/>
      <c r="T68" s="60"/>
      <c r="U68" s="60"/>
      <c r="V68" s="60"/>
      <c r="W68" s="57"/>
      <c r="X68" s="57"/>
      <c r="Y68" s="57"/>
    </row>
    <row r="69" spans="1:25" s="17" customFormat="1" x14ac:dyDescent="0.2">
      <c r="B69" s="48" t="s">
        <v>55</v>
      </c>
      <c r="C69" s="17" t="s">
        <v>56</v>
      </c>
      <c r="D69" s="18">
        <v>195615.55</v>
      </c>
      <c r="E69" s="18">
        <v>217294.63</v>
      </c>
      <c r="F69" s="18">
        <v>1910.48</v>
      </c>
      <c r="G69" s="18">
        <v>2190.2799999999997</v>
      </c>
      <c r="H69" s="18">
        <v>11926.600000000002</v>
      </c>
      <c r="I69" s="18">
        <f t="shared" si="23"/>
        <v>14116.880000000001</v>
      </c>
      <c r="J69" s="18">
        <f t="shared" si="24"/>
        <v>203177.75</v>
      </c>
      <c r="K69" s="39">
        <f t="shared" si="25"/>
        <v>0.93503346125028486</v>
      </c>
      <c r="L69" s="39">
        <f t="shared" si="26"/>
        <v>-0.99120788212759781</v>
      </c>
      <c r="M69" s="39">
        <f t="shared" si="27"/>
        <v>-0.93952137703541039</v>
      </c>
      <c r="O69" s="57"/>
      <c r="P69" s="57"/>
      <c r="Q69" s="57"/>
      <c r="R69" s="60"/>
      <c r="S69" s="60"/>
      <c r="T69" s="60"/>
      <c r="U69" s="60"/>
      <c r="V69" s="60"/>
      <c r="W69" s="57"/>
      <c r="X69" s="57"/>
      <c r="Y69" s="57"/>
    </row>
    <row r="70" spans="1:25" s="17" customFormat="1" x14ac:dyDescent="0.2">
      <c r="B70" s="48" t="s">
        <v>57</v>
      </c>
      <c r="C70" s="17" t="s">
        <v>58</v>
      </c>
      <c r="D70" s="18">
        <v>7648392.0700000003</v>
      </c>
      <c r="E70" s="18">
        <v>7184240.0700000003</v>
      </c>
      <c r="F70" s="18">
        <v>741840.95</v>
      </c>
      <c r="G70" s="18">
        <v>1765113.52</v>
      </c>
      <c r="H70" s="18">
        <v>16499.18</v>
      </c>
      <c r="I70" s="18">
        <f t="shared" si="23"/>
        <v>1781612.7</v>
      </c>
      <c r="J70" s="18">
        <f t="shared" si="24"/>
        <v>5402627.3700000001</v>
      </c>
      <c r="K70" s="39">
        <f t="shared" si="25"/>
        <v>0.75201097365333447</v>
      </c>
      <c r="L70" s="39">
        <f t="shared" si="26"/>
        <v>-0.8967405121805736</v>
      </c>
      <c r="M70" s="39">
        <f t="shared" si="27"/>
        <v>0.47415467980039261</v>
      </c>
      <c r="O70" s="57"/>
      <c r="P70" s="57"/>
      <c r="Q70" s="57"/>
      <c r="R70" s="60"/>
      <c r="S70" s="60"/>
      <c r="T70" s="60"/>
      <c r="U70" s="60"/>
      <c r="V70" s="60"/>
      <c r="W70" s="57"/>
      <c r="X70" s="57"/>
      <c r="Y70" s="57"/>
    </row>
    <row r="71" spans="1:25" s="17" customFormat="1" x14ac:dyDescent="0.2">
      <c r="B71" s="48" t="s">
        <v>59</v>
      </c>
      <c r="C71" s="17" t="s">
        <v>60</v>
      </c>
      <c r="D71" s="18">
        <v>2223007</v>
      </c>
      <c r="E71" s="18">
        <v>2230154.79</v>
      </c>
      <c r="F71" s="18">
        <v>52161.209999999985</v>
      </c>
      <c r="G71" s="18">
        <v>73062.34</v>
      </c>
      <c r="H71" s="18">
        <v>148747.87999999998</v>
      </c>
      <c r="I71" s="18">
        <f t="shared" si="23"/>
        <v>221810.21999999997</v>
      </c>
      <c r="J71" s="18">
        <f t="shared" si="24"/>
        <v>2008344.57</v>
      </c>
      <c r="K71" s="39">
        <f t="shared" si="25"/>
        <v>0.90054043737475287</v>
      </c>
      <c r="L71" s="39">
        <f t="shared" si="26"/>
        <v>-0.97661094636395174</v>
      </c>
      <c r="M71" s="39">
        <f t="shared" si="27"/>
        <v>-0.80343335719759612</v>
      </c>
      <c r="O71" s="57"/>
      <c r="P71" s="57"/>
      <c r="Q71" s="57"/>
      <c r="R71" s="60"/>
      <c r="S71" s="60"/>
      <c r="T71" s="60"/>
      <c r="U71" s="60"/>
      <c r="V71" s="60"/>
      <c r="W71" s="57"/>
      <c r="X71" s="57"/>
      <c r="Y71" s="57"/>
    </row>
    <row r="72" spans="1:25" s="17" customFormat="1" x14ac:dyDescent="0.2">
      <c r="B72" s="48" t="s">
        <v>61</v>
      </c>
      <c r="C72" s="17" t="s">
        <v>62</v>
      </c>
      <c r="D72" s="18">
        <v>591778.91999999993</v>
      </c>
      <c r="E72" s="18">
        <v>635580.63</v>
      </c>
      <c r="F72" s="18">
        <v>22184.800000000003</v>
      </c>
      <c r="G72" s="18">
        <v>33945.11</v>
      </c>
      <c r="H72" s="18">
        <v>55173.829999999987</v>
      </c>
      <c r="I72" s="18">
        <f t="shared" si="23"/>
        <v>89118.939999999988</v>
      </c>
      <c r="J72" s="18">
        <f t="shared" si="24"/>
        <v>546461.69000000006</v>
      </c>
      <c r="K72" s="39">
        <f t="shared" si="25"/>
        <v>0.85978342354454707</v>
      </c>
      <c r="L72" s="39">
        <f t="shared" si="26"/>
        <v>-0.9650952232449248</v>
      </c>
      <c r="M72" s="39">
        <f t="shared" si="27"/>
        <v>-0.6795518139059713</v>
      </c>
      <c r="O72" s="57"/>
      <c r="P72" s="57"/>
      <c r="Q72" s="57"/>
      <c r="R72" s="60"/>
      <c r="S72" s="60"/>
      <c r="T72" s="60"/>
      <c r="U72" s="60"/>
      <c r="V72" s="60"/>
      <c r="W72" s="57"/>
      <c r="X72" s="57"/>
      <c r="Y72" s="57"/>
    </row>
    <row r="73" spans="1:25" s="17" customFormat="1" x14ac:dyDescent="0.2">
      <c r="B73" s="48" t="s">
        <v>322</v>
      </c>
      <c r="C73" s="17" t="s">
        <v>323</v>
      </c>
      <c r="D73" s="18">
        <v>33650</v>
      </c>
      <c r="E73" s="18">
        <v>38657.5</v>
      </c>
      <c r="F73" s="18">
        <v>3307.5</v>
      </c>
      <c r="G73" s="18">
        <v>3307.5</v>
      </c>
      <c r="H73" s="18">
        <v>7645</v>
      </c>
      <c r="I73" s="18">
        <f t="shared" si="23"/>
        <v>10952.5</v>
      </c>
      <c r="J73" s="18">
        <f t="shared" si="24"/>
        <v>27705</v>
      </c>
      <c r="K73" s="39">
        <f t="shared" si="25"/>
        <v>0.71667852292569356</v>
      </c>
      <c r="L73" s="39">
        <f t="shared" si="26"/>
        <v>-0.914440923494794</v>
      </c>
      <c r="M73" s="39">
        <f t="shared" si="27"/>
        <v>-0.48664554096876417</v>
      </c>
      <c r="O73" s="57"/>
      <c r="P73" s="57"/>
      <c r="Q73" s="57"/>
      <c r="R73" s="60"/>
      <c r="S73" s="60"/>
      <c r="T73" s="60"/>
      <c r="U73" s="60"/>
      <c r="V73" s="60"/>
      <c r="W73" s="57"/>
      <c r="X73" s="57"/>
      <c r="Y73" s="57"/>
    </row>
    <row r="74" spans="1:25" s="17" customFormat="1" x14ac:dyDescent="0.2">
      <c r="B74" s="48" t="s">
        <v>63</v>
      </c>
      <c r="C74" s="17" t="s">
        <v>64</v>
      </c>
      <c r="D74" s="18">
        <v>7131545</v>
      </c>
      <c r="E74" s="18">
        <v>7131900</v>
      </c>
      <c r="F74" s="18">
        <v>3360.9500000000003</v>
      </c>
      <c r="G74" s="18">
        <v>3240.3</v>
      </c>
      <c r="H74" s="18">
        <v>5771321.8500000006</v>
      </c>
      <c r="I74" s="18">
        <f t="shared" si="23"/>
        <v>5774562.1500000004</v>
      </c>
      <c r="J74" s="18">
        <f t="shared" si="24"/>
        <v>1357337.8499999996</v>
      </c>
      <c r="K74" s="39">
        <f t="shared" si="25"/>
        <v>0.19031924872754802</v>
      </c>
      <c r="L74" s="39">
        <f t="shared" si="26"/>
        <v>-0.99952874409343928</v>
      </c>
      <c r="M74" s="39">
        <f t="shared" si="27"/>
        <v>-0.99727396626424936</v>
      </c>
      <c r="O74" s="57"/>
      <c r="P74" s="57"/>
      <c r="Q74" s="57"/>
      <c r="R74" s="60"/>
      <c r="S74" s="60"/>
      <c r="T74" s="60"/>
      <c r="U74" s="60"/>
      <c r="V74" s="60"/>
      <c r="W74" s="57"/>
      <c r="X74" s="57"/>
      <c r="Y74" s="57"/>
    </row>
    <row r="75" spans="1:25" s="17" customFormat="1" x14ac:dyDescent="0.2">
      <c r="B75" s="48" t="s">
        <v>65</v>
      </c>
      <c r="C75" s="17" t="s">
        <v>66</v>
      </c>
      <c r="D75" s="18">
        <v>853634.28</v>
      </c>
      <c r="E75" s="18">
        <v>860041.28</v>
      </c>
      <c r="F75" s="18">
        <v>3249</v>
      </c>
      <c r="G75" s="18">
        <v>3249</v>
      </c>
      <c r="H75" s="18">
        <v>17108.66</v>
      </c>
      <c r="I75" s="18">
        <f t="shared" si="23"/>
        <v>20357.66</v>
      </c>
      <c r="J75" s="18">
        <f t="shared" si="24"/>
        <v>839683.62</v>
      </c>
      <c r="K75" s="39">
        <f t="shared" si="25"/>
        <v>0.97632943851253273</v>
      </c>
      <c r="L75" s="39">
        <f t="shared" si="26"/>
        <v>-0.99622227435408683</v>
      </c>
      <c r="M75" s="39">
        <f t="shared" si="27"/>
        <v>-0.97733364612452089</v>
      </c>
      <c r="O75" s="57"/>
      <c r="P75" s="57"/>
      <c r="Q75" s="57"/>
      <c r="R75" s="60"/>
      <c r="S75" s="60"/>
      <c r="T75" s="60"/>
      <c r="U75" s="60"/>
      <c r="V75" s="60"/>
      <c r="W75" s="57"/>
      <c r="X75" s="57"/>
      <c r="Y75" s="57"/>
    </row>
    <row r="76" spans="1:25" s="17" customFormat="1" x14ac:dyDescent="0.2">
      <c r="B76" s="48" t="s">
        <v>67</v>
      </c>
      <c r="C76" s="17" t="s">
        <v>68</v>
      </c>
      <c r="D76" s="18">
        <v>2132517.92</v>
      </c>
      <c r="E76" s="18">
        <v>2130098.0099999998</v>
      </c>
      <c r="F76" s="18">
        <v>0</v>
      </c>
      <c r="G76" s="18">
        <v>0</v>
      </c>
      <c r="H76" s="18">
        <v>26186.449999999997</v>
      </c>
      <c r="I76" s="18">
        <f t="shared" si="23"/>
        <v>26186.449999999997</v>
      </c>
      <c r="J76" s="18">
        <f t="shared" si="24"/>
        <v>2103911.5599999996</v>
      </c>
      <c r="K76" s="39">
        <f t="shared" si="25"/>
        <v>0.98770645769487375</v>
      </c>
      <c r="L76" s="39">
        <f t="shared" si="26"/>
        <v>-1</v>
      </c>
      <c r="M76" s="39">
        <f t="shared" si="27"/>
        <v>-1</v>
      </c>
      <c r="O76" s="57"/>
      <c r="P76" s="57"/>
      <c r="Q76" s="57"/>
      <c r="R76" s="60"/>
      <c r="S76" s="60"/>
      <c r="T76" s="60"/>
      <c r="U76" s="60"/>
      <c r="V76" s="60"/>
      <c r="W76" s="57"/>
      <c r="X76" s="57"/>
      <c r="Y76" s="57"/>
    </row>
    <row r="77" spans="1:25" s="17" customFormat="1" x14ac:dyDescent="0.2">
      <c r="B77" s="48" t="s">
        <v>69</v>
      </c>
      <c r="C77" s="17" t="s">
        <v>70</v>
      </c>
      <c r="D77" s="18">
        <v>0</v>
      </c>
      <c r="E77" s="18">
        <v>0</v>
      </c>
      <c r="F77" s="18">
        <v>0</v>
      </c>
      <c r="G77" s="18">
        <v>0</v>
      </c>
      <c r="H77" s="18">
        <v>768.75</v>
      </c>
      <c r="I77" s="18">
        <f t="shared" si="23"/>
        <v>768.75</v>
      </c>
      <c r="J77" s="18">
        <f t="shared" si="24"/>
        <v>-768.75</v>
      </c>
      <c r="K77" s="39" t="str">
        <f t="shared" si="25"/>
        <v>NA</v>
      </c>
      <c r="L77" s="39" t="str">
        <f t="shared" si="26"/>
        <v>NA</v>
      </c>
      <c r="M77" s="39" t="str">
        <f t="shared" si="27"/>
        <v>NA</v>
      </c>
      <c r="O77" s="57"/>
      <c r="P77" s="57"/>
      <c r="Q77" s="57"/>
      <c r="R77" s="60"/>
      <c r="S77" s="60"/>
      <c r="T77" s="60"/>
      <c r="U77" s="60"/>
      <c r="V77" s="60"/>
      <c r="W77" s="57"/>
      <c r="X77" s="57"/>
      <c r="Y77" s="57"/>
    </row>
    <row r="78" spans="1:25" s="17" customFormat="1" x14ac:dyDescent="0.2">
      <c r="B78" s="48" t="s">
        <v>71</v>
      </c>
      <c r="C78" s="17" t="s">
        <v>72</v>
      </c>
      <c r="D78" s="18">
        <v>797973</v>
      </c>
      <c r="E78" s="18">
        <v>891923</v>
      </c>
      <c r="F78" s="18">
        <v>7320</v>
      </c>
      <c r="G78" s="18">
        <v>13969</v>
      </c>
      <c r="H78" s="18">
        <v>71546.080000000002</v>
      </c>
      <c r="I78" s="18">
        <f t="shared" si="23"/>
        <v>85515.08</v>
      </c>
      <c r="J78" s="18">
        <f t="shared" si="24"/>
        <v>806407.92</v>
      </c>
      <c r="K78" s="39">
        <f t="shared" si="25"/>
        <v>0.90412279983810262</v>
      </c>
      <c r="L78" s="39">
        <f t="shared" si="26"/>
        <v>-0.99179301352246774</v>
      </c>
      <c r="M78" s="39">
        <f t="shared" si="27"/>
        <v>-0.90603000483225571</v>
      </c>
      <c r="O78" s="57"/>
      <c r="P78" s="57"/>
      <c r="Q78" s="57"/>
      <c r="R78" s="60"/>
      <c r="S78" s="60"/>
      <c r="T78" s="60"/>
      <c r="U78" s="60"/>
      <c r="V78" s="60"/>
      <c r="W78" s="57"/>
      <c r="X78" s="57"/>
      <c r="Y78" s="57"/>
    </row>
    <row r="79" spans="1:25" s="17" customFormat="1" x14ac:dyDescent="0.2">
      <c r="B79" s="48" t="s">
        <v>73</v>
      </c>
      <c r="C79" s="17" t="s">
        <v>74</v>
      </c>
      <c r="D79" s="18">
        <v>1000000</v>
      </c>
      <c r="E79" s="18">
        <v>1000000</v>
      </c>
      <c r="F79" s="18">
        <v>0</v>
      </c>
      <c r="G79" s="18">
        <v>0</v>
      </c>
      <c r="H79" s="18">
        <v>0</v>
      </c>
      <c r="I79" s="18">
        <f t="shared" si="23"/>
        <v>0</v>
      </c>
      <c r="J79" s="18">
        <f t="shared" si="24"/>
        <v>1000000</v>
      </c>
      <c r="K79" s="39">
        <f t="shared" si="25"/>
        <v>1</v>
      </c>
      <c r="L79" s="39">
        <f t="shared" si="26"/>
        <v>-1</v>
      </c>
      <c r="M79" s="39">
        <f t="shared" si="27"/>
        <v>-1</v>
      </c>
      <c r="O79" s="57"/>
      <c r="P79" s="57"/>
      <c r="Q79" s="57"/>
      <c r="R79" s="60"/>
      <c r="S79" s="60"/>
      <c r="T79" s="60"/>
      <c r="U79" s="60"/>
      <c r="V79" s="60"/>
      <c r="W79" s="57"/>
      <c r="X79" s="57"/>
      <c r="Y79" s="57"/>
    </row>
    <row r="80" spans="1:25" s="17" customFormat="1" x14ac:dyDescent="0.2">
      <c r="A80" s="47" t="s">
        <v>75</v>
      </c>
      <c r="B80" s="49"/>
      <c r="C80" s="47"/>
      <c r="D80" s="23">
        <v>761910538.7700001</v>
      </c>
      <c r="E80" s="23">
        <v>759730304.71000028</v>
      </c>
      <c r="F80" s="23">
        <v>12409518.829999998</v>
      </c>
      <c r="G80" s="23">
        <v>21416446.93</v>
      </c>
      <c r="H80" s="23">
        <v>7141877.540000001</v>
      </c>
      <c r="I80" s="23">
        <f t="shared" si="23"/>
        <v>28558324.469999999</v>
      </c>
      <c r="J80" s="23">
        <f t="shared" si="24"/>
        <v>731171980.24000025</v>
      </c>
      <c r="K80" s="43">
        <f t="shared" si="25"/>
        <v>0.96240991797622033</v>
      </c>
      <c r="L80" s="43">
        <f t="shared" si="26"/>
        <v>-0.98366588939118738</v>
      </c>
      <c r="M80" s="43">
        <f t="shared" si="27"/>
        <v>-0.83086276698011963</v>
      </c>
      <c r="O80" s="57"/>
      <c r="P80" s="57"/>
      <c r="Q80" s="57"/>
      <c r="R80" s="60"/>
      <c r="S80" s="60"/>
      <c r="T80" s="60"/>
      <c r="U80" s="60"/>
      <c r="V80" s="60"/>
      <c r="W80" s="57"/>
      <c r="X80" s="57"/>
      <c r="Y80" s="57"/>
    </row>
    <row r="81" spans="1:25" s="17" customFormat="1" x14ac:dyDescent="0.2">
      <c r="A81" s="17" t="s">
        <v>76</v>
      </c>
      <c r="B81" s="48" t="s">
        <v>12</v>
      </c>
      <c r="C81" s="17" t="s">
        <v>13</v>
      </c>
      <c r="D81" s="18">
        <v>87057.26</v>
      </c>
      <c r="E81" s="18">
        <v>87057.26</v>
      </c>
      <c r="F81" s="18">
        <v>0</v>
      </c>
      <c r="G81" s="18">
        <v>0</v>
      </c>
      <c r="H81" s="18">
        <v>0</v>
      </c>
      <c r="I81" s="18">
        <f t="shared" ref="I81:I122" si="28">SUM(G81:H81)</f>
        <v>0</v>
      </c>
      <c r="J81" s="18">
        <f t="shared" ref="J81:J122" si="29">E81-I81</f>
        <v>87057.26</v>
      </c>
      <c r="K81" s="39">
        <f t="shared" ref="K81:K122" si="30">IF(E81=0,"NA",J81/E81)</f>
        <v>1</v>
      </c>
      <c r="L81" s="39">
        <f t="shared" ref="L81:L122" si="31">IF(E81=0,"NA",(  ( F81 - (E81/$L$6)) / (E81/$L$6)))</f>
        <v>-1</v>
      </c>
      <c r="M81" s="39">
        <f t="shared" ref="M81:M122" si="32">IF(E81=0,"NA",(  ( G81 - ($M$6*(E81/12))) / ($M$6*(E81/12))))</f>
        <v>-1</v>
      </c>
      <c r="O81" s="57"/>
      <c r="P81" s="57"/>
      <c r="Q81" s="57"/>
      <c r="R81" s="60"/>
      <c r="S81" s="60"/>
      <c r="T81" s="60"/>
      <c r="U81" s="60"/>
      <c r="V81" s="60"/>
      <c r="W81" s="57"/>
      <c r="X81" s="57"/>
      <c r="Y81" s="57"/>
    </row>
    <row r="82" spans="1:25" s="17" customFormat="1" x14ac:dyDescent="0.2">
      <c r="B82" s="48" t="s">
        <v>97</v>
      </c>
      <c r="C82" s="17" t="s">
        <v>98</v>
      </c>
      <c r="D82" s="18">
        <v>0</v>
      </c>
      <c r="E82" s="18">
        <v>0</v>
      </c>
      <c r="F82" s="18">
        <v>1688.85</v>
      </c>
      <c r="G82" s="18">
        <v>2598.85</v>
      </c>
      <c r="H82" s="18">
        <v>0</v>
      </c>
      <c r="I82" s="18">
        <f t="shared" si="28"/>
        <v>2598.85</v>
      </c>
      <c r="J82" s="18">
        <f t="shared" si="29"/>
        <v>-2598.85</v>
      </c>
      <c r="K82" s="39" t="str">
        <f t="shared" si="30"/>
        <v>NA</v>
      </c>
      <c r="L82" s="39" t="str">
        <f t="shared" si="31"/>
        <v>NA</v>
      </c>
      <c r="M82" s="39" t="str">
        <f t="shared" si="32"/>
        <v>NA</v>
      </c>
      <c r="O82" s="57"/>
      <c r="P82" s="57"/>
      <c r="Q82" s="57"/>
      <c r="R82" s="60"/>
      <c r="S82" s="60"/>
      <c r="T82" s="60"/>
      <c r="U82" s="60"/>
      <c r="V82" s="60"/>
      <c r="W82" s="57"/>
      <c r="X82" s="57"/>
      <c r="Y82" s="57"/>
    </row>
    <row r="83" spans="1:25" s="17" customFormat="1" x14ac:dyDescent="0.2">
      <c r="B83" s="48" t="s">
        <v>23</v>
      </c>
      <c r="C83" s="17" t="s">
        <v>24</v>
      </c>
      <c r="D83" s="18">
        <v>169883.19999999998</v>
      </c>
      <c r="E83" s="18">
        <v>169883.19999999998</v>
      </c>
      <c r="F83" s="18">
        <v>5520</v>
      </c>
      <c r="G83" s="18">
        <v>8370</v>
      </c>
      <c r="H83" s="18">
        <v>0</v>
      </c>
      <c r="I83" s="18">
        <f t="shared" si="28"/>
        <v>8370</v>
      </c>
      <c r="J83" s="18">
        <f t="shared" si="29"/>
        <v>161513.19999999998</v>
      </c>
      <c r="K83" s="39">
        <f t="shared" si="30"/>
        <v>0.95073085508160904</v>
      </c>
      <c r="L83" s="39">
        <f t="shared" si="31"/>
        <v>-0.96750708722227974</v>
      </c>
      <c r="M83" s="39">
        <f t="shared" si="32"/>
        <v>-0.70438513048965401</v>
      </c>
      <c r="O83" s="57"/>
      <c r="P83" s="57"/>
      <c r="Q83" s="57"/>
      <c r="R83" s="60"/>
      <c r="S83" s="60"/>
      <c r="T83" s="60"/>
      <c r="U83" s="60"/>
      <c r="V83" s="60"/>
      <c r="W83" s="57"/>
      <c r="X83" s="57"/>
      <c r="Y83" s="57"/>
    </row>
    <row r="84" spans="1:25" s="17" customFormat="1" x14ac:dyDescent="0.2">
      <c r="B84" s="48" t="s">
        <v>77</v>
      </c>
      <c r="C84" s="17" t="s">
        <v>78</v>
      </c>
      <c r="D84" s="18">
        <v>2039336</v>
      </c>
      <c r="E84" s="18">
        <v>2039336</v>
      </c>
      <c r="F84" s="18">
        <v>171062.56</v>
      </c>
      <c r="G84" s="18">
        <v>331349.83000000007</v>
      </c>
      <c r="H84" s="18">
        <v>0</v>
      </c>
      <c r="I84" s="18">
        <f t="shared" si="28"/>
        <v>331349.83000000007</v>
      </c>
      <c r="J84" s="18">
        <f t="shared" si="29"/>
        <v>1707986.17</v>
      </c>
      <c r="K84" s="39">
        <f t="shared" si="30"/>
        <v>0.83752072733477956</v>
      </c>
      <c r="L84" s="39">
        <f t="shared" si="31"/>
        <v>-0.91611850131611461</v>
      </c>
      <c r="M84" s="39">
        <f t="shared" si="32"/>
        <v>-2.5124364008677059E-2</v>
      </c>
      <c r="O84" s="57"/>
      <c r="P84" s="57"/>
      <c r="Q84" s="57"/>
      <c r="R84" s="60"/>
      <c r="S84" s="60"/>
      <c r="T84" s="60"/>
      <c r="U84" s="60"/>
      <c r="V84" s="60"/>
      <c r="W84" s="57"/>
      <c r="X84" s="57"/>
      <c r="Y84" s="57"/>
    </row>
    <row r="85" spans="1:25" s="17" customFormat="1" x14ac:dyDescent="0.2">
      <c r="B85" s="48" t="s">
        <v>243</v>
      </c>
      <c r="C85" s="17" t="s">
        <v>244</v>
      </c>
      <c r="D85" s="18">
        <v>714952</v>
      </c>
      <c r="E85" s="18">
        <v>714952</v>
      </c>
      <c r="F85" s="18">
        <v>63521.200000000004</v>
      </c>
      <c r="G85" s="18">
        <v>125364.84</v>
      </c>
      <c r="H85" s="18">
        <v>0</v>
      </c>
      <c r="I85" s="18">
        <f t="shared" si="28"/>
        <v>125364.84</v>
      </c>
      <c r="J85" s="18">
        <f t="shared" si="29"/>
        <v>589587.16</v>
      </c>
      <c r="K85" s="39">
        <f t="shared" si="30"/>
        <v>0.82465278787946605</v>
      </c>
      <c r="L85" s="39">
        <f t="shared" si="31"/>
        <v>-0.91115319629849278</v>
      </c>
      <c r="M85" s="39">
        <f t="shared" si="32"/>
        <v>5.2083272723203726E-2</v>
      </c>
      <c r="O85" s="57"/>
      <c r="P85" s="57"/>
      <c r="Q85" s="57"/>
      <c r="R85" s="60"/>
      <c r="S85" s="60"/>
      <c r="T85" s="60"/>
      <c r="U85" s="60"/>
      <c r="V85" s="60"/>
      <c r="W85" s="57"/>
      <c r="X85" s="57"/>
      <c r="Y85" s="57"/>
    </row>
    <row r="86" spans="1:25" s="17" customFormat="1" x14ac:dyDescent="0.2">
      <c r="B86" s="48" t="s">
        <v>79</v>
      </c>
      <c r="C86" s="17" t="s">
        <v>80</v>
      </c>
      <c r="D86" s="18">
        <v>4911504.3900000006</v>
      </c>
      <c r="E86" s="18">
        <v>4911504.3900000006</v>
      </c>
      <c r="F86" s="18">
        <v>133557.14000000001</v>
      </c>
      <c r="G86" s="18">
        <v>141898.86000000002</v>
      </c>
      <c r="H86" s="18">
        <v>0</v>
      </c>
      <c r="I86" s="18">
        <f t="shared" si="28"/>
        <v>141898.86000000002</v>
      </c>
      <c r="J86" s="18">
        <f t="shared" si="29"/>
        <v>4769605.53</v>
      </c>
      <c r="K86" s="39">
        <f t="shared" si="30"/>
        <v>0.97110888055217637</v>
      </c>
      <c r="L86" s="39">
        <f t="shared" si="31"/>
        <v>-0.97280728481645529</v>
      </c>
      <c r="M86" s="39">
        <f t="shared" si="32"/>
        <v>-0.82665328331305843</v>
      </c>
      <c r="O86" s="57"/>
      <c r="P86" s="57"/>
      <c r="Q86" s="57"/>
      <c r="R86" s="60"/>
      <c r="S86" s="60"/>
      <c r="T86" s="60"/>
      <c r="U86" s="60"/>
      <c r="V86" s="60"/>
      <c r="W86" s="57"/>
      <c r="X86" s="57"/>
      <c r="Y86" s="57"/>
    </row>
    <row r="87" spans="1:25" s="17" customFormat="1" x14ac:dyDescent="0.2">
      <c r="B87" s="48" t="s">
        <v>306</v>
      </c>
      <c r="C87" s="17" t="s">
        <v>307</v>
      </c>
      <c r="D87" s="18">
        <v>118977</v>
      </c>
      <c r="E87" s="18">
        <v>118977</v>
      </c>
      <c r="F87" s="18">
        <v>0</v>
      </c>
      <c r="G87" s="18">
        <v>10105.17</v>
      </c>
      <c r="H87" s="18">
        <v>0</v>
      </c>
      <c r="I87" s="18">
        <f t="shared" si="28"/>
        <v>10105.17</v>
      </c>
      <c r="J87" s="18">
        <f t="shared" si="29"/>
        <v>108871.83</v>
      </c>
      <c r="K87" s="39">
        <f t="shared" si="30"/>
        <v>0.91506618926347105</v>
      </c>
      <c r="L87" s="39">
        <f t="shared" si="31"/>
        <v>-1</v>
      </c>
      <c r="M87" s="39">
        <f t="shared" si="32"/>
        <v>-0.49039713558082654</v>
      </c>
      <c r="O87" s="57"/>
      <c r="P87" s="57"/>
      <c r="Q87" s="57"/>
      <c r="R87" s="60"/>
      <c r="S87" s="60"/>
      <c r="T87" s="60"/>
      <c r="U87" s="60"/>
      <c r="V87" s="60"/>
      <c r="W87" s="57"/>
      <c r="X87" s="57"/>
      <c r="Y87" s="57"/>
    </row>
    <row r="88" spans="1:25" s="17" customFormat="1" x14ac:dyDescent="0.2">
      <c r="B88" s="48" t="s">
        <v>81</v>
      </c>
      <c r="C88" s="17" t="s">
        <v>82</v>
      </c>
      <c r="D88" s="18">
        <v>1051272.54</v>
      </c>
      <c r="E88" s="18">
        <v>1051272.54</v>
      </c>
      <c r="F88" s="18">
        <v>0</v>
      </c>
      <c r="G88" s="18">
        <v>0</v>
      </c>
      <c r="H88" s="18">
        <v>0</v>
      </c>
      <c r="I88" s="18">
        <f t="shared" si="28"/>
        <v>0</v>
      </c>
      <c r="J88" s="18">
        <f t="shared" si="29"/>
        <v>1051272.54</v>
      </c>
      <c r="K88" s="39">
        <f t="shared" si="30"/>
        <v>1</v>
      </c>
      <c r="L88" s="39">
        <f t="shared" si="31"/>
        <v>-1</v>
      </c>
      <c r="M88" s="39">
        <f t="shared" si="32"/>
        <v>-1</v>
      </c>
      <c r="O88" s="57"/>
      <c r="P88" s="57"/>
      <c r="Q88" s="57"/>
      <c r="R88" s="60"/>
      <c r="S88" s="60"/>
      <c r="T88" s="60"/>
      <c r="U88" s="60"/>
      <c r="V88" s="60"/>
      <c r="W88" s="57"/>
      <c r="X88" s="57"/>
      <c r="Y88" s="57"/>
    </row>
    <row r="89" spans="1:25" s="17" customFormat="1" x14ac:dyDescent="0.2">
      <c r="B89" s="48" t="s">
        <v>235</v>
      </c>
      <c r="C89" s="17" t="s">
        <v>236</v>
      </c>
      <c r="D89" s="18">
        <v>8709649.1499999985</v>
      </c>
      <c r="E89" s="18">
        <v>8709649.1499999985</v>
      </c>
      <c r="F89" s="18">
        <v>60792.030000000013</v>
      </c>
      <c r="G89" s="18">
        <v>60792.030000000013</v>
      </c>
      <c r="H89" s="18">
        <v>0</v>
      </c>
      <c r="I89" s="18">
        <f t="shared" si="28"/>
        <v>60792.030000000013</v>
      </c>
      <c r="J89" s="18">
        <f t="shared" si="29"/>
        <v>8648857.1199999992</v>
      </c>
      <c r="K89" s="39">
        <f t="shared" si="30"/>
        <v>0.9930201516785554</v>
      </c>
      <c r="L89" s="39">
        <f t="shared" si="31"/>
        <v>-0.9930201516785554</v>
      </c>
      <c r="M89" s="39">
        <f t="shared" si="32"/>
        <v>-0.9581209100713316</v>
      </c>
      <c r="O89" s="57"/>
      <c r="P89" s="57"/>
      <c r="Q89" s="57"/>
      <c r="R89" s="60"/>
      <c r="S89" s="60"/>
      <c r="T89" s="60"/>
      <c r="U89" s="60"/>
      <c r="V89" s="60"/>
      <c r="W89" s="57"/>
      <c r="X89" s="57"/>
      <c r="Y89" s="57"/>
    </row>
    <row r="90" spans="1:25" s="17" customFormat="1" x14ac:dyDescent="0.2">
      <c r="B90" s="48" t="s">
        <v>83</v>
      </c>
      <c r="C90" s="17" t="s">
        <v>84</v>
      </c>
      <c r="D90" s="18">
        <v>14635214.000000002</v>
      </c>
      <c r="E90" s="18">
        <v>14635214.000000002</v>
      </c>
      <c r="F90" s="18">
        <v>451688.43999999994</v>
      </c>
      <c r="G90" s="18">
        <v>460509.86999999994</v>
      </c>
      <c r="H90" s="18">
        <v>0</v>
      </c>
      <c r="I90" s="18">
        <f t="shared" si="28"/>
        <v>460509.86999999994</v>
      </c>
      <c r="J90" s="18">
        <f t="shared" si="29"/>
        <v>14174704.130000003</v>
      </c>
      <c r="K90" s="39">
        <f t="shared" si="30"/>
        <v>0.96853412119563131</v>
      </c>
      <c r="L90" s="39">
        <f t="shared" si="31"/>
        <v>-0.9691368749373942</v>
      </c>
      <c r="M90" s="39">
        <f t="shared" si="32"/>
        <v>-0.81120472717378789</v>
      </c>
      <c r="O90" s="57"/>
      <c r="P90" s="57"/>
      <c r="Q90" s="57"/>
      <c r="R90" s="60"/>
      <c r="S90" s="60"/>
      <c r="T90" s="60"/>
      <c r="U90" s="60"/>
      <c r="V90" s="60"/>
      <c r="W90" s="57"/>
      <c r="X90" s="57"/>
      <c r="Y90" s="57"/>
    </row>
    <row r="91" spans="1:25" s="17" customFormat="1" x14ac:dyDescent="0.2">
      <c r="B91" s="48" t="s">
        <v>85</v>
      </c>
      <c r="C91" s="17" t="s">
        <v>86</v>
      </c>
      <c r="D91" s="18">
        <v>4385743</v>
      </c>
      <c r="E91" s="18">
        <v>4385743</v>
      </c>
      <c r="F91" s="18">
        <v>22771.18</v>
      </c>
      <c r="G91" s="18">
        <v>31237.95</v>
      </c>
      <c r="H91" s="18">
        <v>0</v>
      </c>
      <c r="I91" s="18">
        <f t="shared" si="28"/>
        <v>31237.95</v>
      </c>
      <c r="J91" s="18">
        <f t="shared" si="29"/>
        <v>4354505.05</v>
      </c>
      <c r="K91" s="39">
        <f t="shared" si="30"/>
        <v>0.99287738702427386</v>
      </c>
      <c r="L91" s="39">
        <f t="shared" si="31"/>
        <v>-0.99480790826092647</v>
      </c>
      <c r="M91" s="39">
        <f t="shared" si="32"/>
        <v>-0.95726432214564339</v>
      </c>
      <c r="O91" s="57"/>
      <c r="P91" s="57"/>
      <c r="Q91" s="57"/>
      <c r="R91" s="60"/>
      <c r="S91" s="60"/>
      <c r="T91" s="60"/>
      <c r="U91" s="60"/>
      <c r="V91" s="60"/>
      <c r="W91" s="57"/>
      <c r="X91" s="57"/>
      <c r="Y91" s="57"/>
    </row>
    <row r="92" spans="1:25" s="17" customFormat="1" x14ac:dyDescent="0.2">
      <c r="B92" s="48" t="s">
        <v>87</v>
      </c>
      <c r="C92" s="17" t="s">
        <v>88</v>
      </c>
      <c r="D92" s="18">
        <v>3859985.97</v>
      </c>
      <c r="E92" s="18">
        <v>3859985.97</v>
      </c>
      <c r="F92" s="18">
        <v>27578.97</v>
      </c>
      <c r="G92" s="18">
        <v>48738.17</v>
      </c>
      <c r="H92" s="18">
        <v>0</v>
      </c>
      <c r="I92" s="18">
        <f t="shared" si="28"/>
        <v>48738.17</v>
      </c>
      <c r="J92" s="18">
        <f t="shared" si="29"/>
        <v>3811247.8000000003</v>
      </c>
      <c r="K92" s="39">
        <f t="shared" si="30"/>
        <v>0.98737348519429979</v>
      </c>
      <c r="L92" s="39">
        <f t="shared" si="31"/>
        <v>-0.99285516314972511</v>
      </c>
      <c r="M92" s="39">
        <f t="shared" si="32"/>
        <v>-0.92424091116579876</v>
      </c>
      <c r="O92" s="57"/>
      <c r="P92" s="57"/>
      <c r="Q92" s="57"/>
      <c r="R92" s="60"/>
      <c r="S92" s="60"/>
      <c r="T92" s="60"/>
      <c r="U92" s="60"/>
      <c r="V92" s="60"/>
      <c r="W92" s="57"/>
      <c r="X92" s="57"/>
      <c r="Y92" s="57"/>
    </row>
    <row r="93" spans="1:25" s="17" customFormat="1" x14ac:dyDescent="0.2">
      <c r="B93" s="48" t="s">
        <v>89</v>
      </c>
      <c r="C93" s="17" t="s">
        <v>90</v>
      </c>
      <c r="D93" s="18">
        <v>2732849.5999999996</v>
      </c>
      <c r="E93" s="18">
        <v>2732849.5999999996</v>
      </c>
      <c r="F93" s="18">
        <v>141006.35999999999</v>
      </c>
      <c r="G93" s="18">
        <v>197090.74</v>
      </c>
      <c r="H93" s="18">
        <v>0</v>
      </c>
      <c r="I93" s="18">
        <f t="shared" si="28"/>
        <v>197090.74</v>
      </c>
      <c r="J93" s="18">
        <f t="shared" si="29"/>
        <v>2535758.8599999994</v>
      </c>
      <c r="K93" s="39">
        <f t="shared" si="30"/>
        <v>0.92788086838002348</v>
      </c>
      <c r="L93" s="39">
        <f t="shared" si="31"/>
        <v>-0.94840317593767332</v>
      </c>
      <c r="M93" s="39">
        <f t="shared" si="32"/>
        <v>-0.56728521028014123</v>
      </c>
      <c r="O93" s="57"/>
      <c r="P93" s="57"/>
      <c r="Q93" s="57"/>
      <c r="R93" s="60"/>
      <c r="S93" s="60"/>
      <c r="T93" s="60"/>
      <c r="U93" s="60"/>
      <c r="V93" s="60"/>
      <c r="W93" s="57"/>
      <c r="X93" s="57"/>
      <c r="Y93" s="57"/>
    </row>
    <row r="94" spans="1:25" s="17" customFormat="1" x14ac:dyDescent="0.2">
      <c r="B94" s="48" t="s">
        <v>27</v>
      </c>
      <c r="C94" s="17" t="s">
        <v>28</v>
      </c>
      <c r="D94" s="18">
        <v>3281874.3</v>
      </c>
      <c r="E94" s="18">
        <v>3281874.3</v>
      </c>
      <c r="F94" s="18">
        <v>128208.13999999998</v>
      </c>
      <c r="G94" s="18">
        <v>257537.25999999998</v>
      </c>
      <c r="H94" s="18">
        <v>0</v>
      </c>
      <c r="I94" s="18">
        <f t="shared" si="28"/>
        <v>257537.25999999998</v>
      </c>
      <c r="J94" s="18">
        <f t="shared" si="29"/>
        <v>3024337.04</v>
      </c>
      <c r="K94" s="39">
        <f t="shared" si="30"/>
        <v>0.92152738451926697</v>
      </c>
      <c r="L94" s="39">
        <f t="shared" si="31"/>
        <v>-0.96093447576587554</v>
      </c>
      <c r="M94" s="39">
        <f t="shared" si="32"/>
        <v>-0.52916430711560147</v>
      </c>
      <c r="O94" s="57"/>
      <c r="P94" s="57"/>
      <c r="Q94" s="57"/>
      <c r="R94" s="60"/>
      <c r="S94" s="60"/>
      <c r="T94" s="60"/>
      <c r="U94" s="60"/>
      <c r="V94" s="60"/>
      <c r="W94" s="57"/>
      <c r="X94" s="57"/>
      <c r="Y94" s="57"/>
    </row>
    <row r="95" spans="1:25" s="17" customFormat="1" x14ac:dyDescent="0.2">
      <c r="B95" s="48" t="s">
        <v>91</v>
      </c>
      <c r="C95" s="17" t="s">
        <v>92</v>
      </c>
      <c r="D95" s="18">
        <v>7820469.3600000003</v>
      </c>
      <c r="E95" s="18">
        <v>7820469.3600000003</v>
      </c>
      <c r="F95" s="18">
        <v>117396.76000000001</v>
      </c>
      <c r="G95" s="18">
        <v>193405.31</v>
      </c>
      <c r="H95" s="18">
        <v>0</v>
      </c>
      <c r="I95" s="18">
        <f t="shared" si="28"/>
        <v>193405.31</v>
      </c>
      <c r="J95" s="18">
        <f t="shared" si="29"/>
        <v>7627064.0500000007</v>
      </c>
      <c r="K95" s="39">
        <f t="shared" si="30"/>
        <v>0.97526934751650252</v>
      </c>
      <c r="L95" s="39">
        <f t="shared" si="31"/>
        <v>-0.98498852759394995</v>
      </c>
      <c r="M95" s="39">
        <f t="shared" si="32"/>
        <v>-0.8516160850990151</v>
      </c>
      <c r="O95" s="57"/>
      <c r="P95" s="57"/>
      <c r="Q95" s="57"/>
      <c r="R95" s="60"/>
      <c r="S95" s="60"/>
      <c r="T95" s="60"/>
      <c r="U95" s="60"/>
      <c r="V95" s="60"/>
      <c r="W95" s="57"/>
      <c r="X95" s="57"/>
      <c r="Y95" s="57"/>
    </row>
    <row r="96" spans="1:25" s="17" customFormat="1" x14ac:dyDescent="0.2">
      <c r="B96" s="48" t="s">
        <v>29</v>
      </c>
      <c r="C96" s="17" t="s">
        <v>30</v>
      </c>
      <c r="D96" s="18">
        <v>767000</v>
      </c>
      <c r="E96" s="18">
        <v>767000</v>
      </c>
      <c r="F96" s="18">
        <v>5230.22</v>
      </c>
      <c r="G96" s="18">
        <v>15126.630000000001</v>
      </c>
      <c r="H96" s="18">
        <v>0</v>
      </c>
      <c r="I96" s="18">
        <f t="shared" si="28"/>
        <v>15126.630000000001</v>
      </c>
      <c r="J96" s="18">
        <f t="shared" si="29"/>
        <v>751873.37</v>
      </c>
      <c r="K96" s="39">
        <f t="shared" si="30"/>
        <v>0.98027818774445896</v>
      </c>
      <c r="L96" s="39">
        <f t="shared" si="31"/>
        <v>-0.99318093872229474</v>
      </c>
      <c r="M96" s="39">
        <f t="shared" si="32"/>
        <v>-0.88166912646675355</v>
      </c>
      <c r="O96" s="57"/>
      <c r="P96" s="57"/>
      <c r="Q96" s="57"/>
      <c r="R96" s="60"/>
      <c r="S96" s="60"/>
      <c r="T96" s="60"/>
      <c r="U96" s="60"/>
      <c r="V96" s="60"/>
      <c r="W96" s="57"/>
      <c r="X96" s="57"/>
      <c r="Y96" s="57"/>
    </row>
    <row r="97" spans="2:25" s="17" customFormat="1" x14ac:dyDescent="0.2">
      <c r="B97" s="48" t="s">
        <v>349</v>
      </c>
      <c r="C97" s="17" t="s">
        <v>351</v>
      </c>
      <c r="D97" s="18">
        <v>90000</v>
      </c>
      <c r="E97" s="18">
        <v>125000</v>
      </c>
      <c r="F97" s="18">
        <v>0</v>
      </c>
      <c r="G97" s="18">
        <v>0</v>
      </c>
      <c r="H97" s="18">
        <v>0</v>
      </c>
      <c r="I97" s="18">
        <f t="shared" si="28"/>
        <v>0</v>
      </c>
      <c r="J97" s="18">
        <f t="shared" si="29"/>
        <v>125000</v>
      </c>
      <c r="K97" s="39">
        <f t="shared" si="30"/>
        <v>1</v>
      </c>
      <c r="L97" s="39">
        <f t="shared" si="31"/>
        <v>-1</v>
      </c>
      <c r="M97" s="39">
        <f t="shared" si="32"/>
        <v>-1</v>
      </c>
      <c r="O97" s="57"/>
      <c r="P97" s="57"/>
      <c r="Q97" s="57"/>
      <c r="R97" s="60"/>
      <c r="S97" s="60"/>
      <c r="T97" s="60"/>
      <c r="U97" s="60"/>
      <c r="V97" s="60"/>
      <c r="W97" s="57"/>
      <c r="X97" s="57"/>
      <c r="Y97" s="57"/>
    </row>
    <row r="98" spans="2:25" s="17" customFormat="1" x14ac:dyDescent="0.2">
      <c r="B98" s="48" t="s">
        <v>31</v>
      </c>
      <c r="C98" s="17" t="s">
        <v>32</v>
      </c>
      <c r="D98" s="18">
        <v>7453451.7300000004</v>
      </c>
      <c r="E98" s="18">
        <v>7453451.7300000004</v>
      </c>
      <c r="F98" s="18">
        <v>165315.94</v>
      </c>
      <c r="G98" s="18">
        <v>236190.94</v>
      </c>
      <c r="H98" s="18">
        <v>0</v>
      </c>
      <c r="I98" s="18">
        <f t="shared" si="28"/>
        <v>236190.94</v>
      </c>
      <c r="J98" s="18">
        <f t="shared" si="29"/>
        <v>7217260.79</v>
      </c>
      <c r="K98" s="39">
        <f t="shared" si="30"/>
        <v>0.96831120015853378</v>
      </c>
      <c r="L98" s="39">
        <f t="shared" si="31"/>
        <v>-0.97782021726462565</v>
      </c>
      <c r="M98" s="39">
        <f t="shared" si="32"/>
        <v>-0.80986720095120279</v>
      </c>
      <c r="O98" s="57"/>
      <c r="P98" s="57"/>
      <c r="Q98" s="57"/>
      <c r="R98" s="60"/>
      <c r="S98" s="60"/>
      <c r="T98" s="60"/>
      <c r="U98" s="60"/>
      <c r="V98" s="60"/>
      <c r="W98" s="57"/>
      <c r="X98" s="57"/>
      <c r="Y98" s="57"/>
    </row>
    <row r="99" spans="2:25" s="17" customFormat="1" x14ac:dyDescent="0.2">
      <c r="B99" s="48" t="s">
        <v>33</v>
      </c>
      <c r="C99" s="17" t="s">
        <v>34</v>
      </c>
      <c r="D99" s="18">
        <v>10253344.499999998</v>
      </c>
      <c r="E99" s="18">
        <v>10253344.499999998</v>
      </c>
      <c r="F99" s="18">
        <v>254019.40000000005</v>
      </c>
      <c r="G99" s="18">
        <v>358308.69000000006</v>
      </c>
      <c r="H99" s="18">
        <v>0</v>
      </c>
      <c r="I99" s="18">
        <f t="shared" si="28"/>
        <v>358308.69000000006</v>
      </c>
      <c r="J99" s="18">
        <f t="shared" si="29"/>
        <v>9895035.8099999987</v>
      </c>
      <c r="K99" s="39">
        <f t="shared" si="30"/>
        <v>0.96505445710909254</v>
      </c>
      <c r="L99" s="39">
        <f t="shared" si="31"/>
        <v>-0.97522570318397084</v>
      </c>
      <c r="M99" s="39">
        <f t="shared" si="32"/>
        <v>-0.79032674265455516</v>
      </c>
      <c r="O99" s="57"/>
      <c r="P99" s="57"/>
      <c r="Q99" s="57"/>
      <c r="R99" s="60"/>
      <c r="S99" s="60"/>
      <c r="T99" s="60"/>
      <c r="U99" s="60"/>
      <c r="V99" s="60"/>
      <c r="W99" s="57"/>
      <c r="X99" s="57"/>
      <c r="Y99" s="57"/>
    </row>
    <row r="100" spans="2:25" s="17" customFormat="1" x14ac:dyDescent="0.2">
      <c r="B100" s="48" t="s">
        <v>35</v>
      </c>
      <c r="C100" s="17" t="s">
        <v>36</v>
      </c>
      <c r="D100" s="18">
        <v>6000</v>
      </c>
      <c r="E100" s="18">
        <v>6000</v>
      </c>
      <c r="F100" s="18">
        <v>0</v>
      </c>
      <c r="G100" s="18">
        <v>0</v>
      </c>
      <c r="H100" s="18">
        <v>0</v>
      </c>
      <c r="I100" s="18">
        <f t="shared" si="28"/>
        <v>0</v>
      </c>
      <c r="J100" s="18">
        <f t="shared" si="29"/>
        <v>6000</v>
      </c>
      <c r="K100" s="39">
        <f t="shared" si="30"/>
        <v>1</v>
      </c>
      <c r="L100" s="39">
        <f t="shared" si="31"/>
        <v>-1</v>
      </c>
      <c r="M100" s="39">
        <f t="shared" si="32"/>
        <v>-1</v>
      </c>
      <c r="O100" s="57"/>
      <c r="P100" s="57"/>
      <c r="Q100" s="57"/>
      <c r="R100" s="60"/>
      <c r="S100" s="60"/>
      <c r="T100" s="60"/>
      <c r="U100" s="60"/>
      <c r="V100" s="60"/>
      <c r="W100" s="57"/>
      <c r="X100" s="57"/>
      <c r="Y100" s="57"/>
    </row>
    <row r="101" spans="2:25" s="17" customFormat="1" x14ac:dyDescent="0.2">
      <c r="B101" s="48" t="s">
        <v>39</v>
      </c>
      <c r="C101" s="17" t="s">
        <v>40</v>
      </c>
      <c r="D101" s="18">
        <v>1409811.9299999992</v>
      </c>
      <c r="E101" s="18">
        <v>1409811.9299999992</v>
      </c>
      <c r="F101" s="18">
        <v>49748.720000000088</v>
      </c>
      <c r="G101" s="18">
        <v>71521.410000000091</v>
      </c>
      <c r="H101" s="18">
        <v>0</v>
      </c>
      <c r="I101" s="18">
        <f t="shared" si="28"/>
        <v>71521.410000000091</v>
      </c>
      <c r="J101" s="18">
        <f t="shared" si="29"/>
        <v>1338290.5199999991</v>
      </c>
      <c r="K101" s="39">
        <f t="shared" si="30"/>
        <v>0.949268829069988</v>
      </c>
      <c r="L101" s="39">
        <f t="shared" si="31"/>
        <v>-0.96471251310804251</v>
      </c>
      <c r="M101" s="39">
        <f t="shared" si="32"/>
        <v>-0.69561297441992798</v>
      </c>
      <c r="O101" s="57"/>
      <c r="P101" s="57"/>
      <c r="Q101" s="57"/>
      <c r="R101" s="60"/>
      <c r="S101" s="60"/>
      <c r="T101" s="60"/>
      <c r="U101" s="60"/>
      <c r="V101" s="60"/>
      <c r="W101" s="57"/>
      <c r="X101" s="57"/>
      <c r="Y101" s="57"/>
    </row>
    <row r="102" spans="2:25" s="17" customFormat="1" x14ac:dyDescent="0.2">
      <c r="B102" s="48" t="s">
        <v>41</v>
      </c>
      <c r="C102" s="17" t="s">
        <v>42</v>
      </c>
      <c r="D102" s="18">
        <v>5088965</v>
      </c>
      <c r="E102" s="18">
        <v>5153965</v>
      </c>
      <c r="F102" s="18">
        <v>37961.040000000001</v>
      </c>
      <c r="G102" s="18">
        <v>41163.19</v>
      </c>
      <c r="H102" s="18">
        <v>822051.12</v>
      </c>
      <c r="I102" s="18">
        <f t="shared" si="28"/>
        <v>863214.31</v>
      </c>
      <c r="J102" s="18">
        <f t="shared" si="29"/>
        <v>4290750.6899999995</v>
      </c>
      <c r="K102" s="39">
        <f t="shared" si="30"/>
        <v>0.83251451843386581</v>
      </c>
      <c r="L102" s="39">
        <f t="shared" si="31"/>
        <v>-0.99263459491866946</v>
      </c>
      <c r="M102" s="39">
        <f t="shared" si="32"/>
        <v>-0.95207977935434163</v>
      </c>
      <c r="O102" s="57"/>
      <c r="P102" s="57"/>
      <c r="Q102" s="57"/>
      <c r="R102" s="60"/>
      <c r="S102" s="60"/>
      <c r="T102" s="60"/>
      <c r="U102" s="60"/>
      <c r="V102" s="60"/>
      <c r="W102" s="57"/>
      <c r="X102" s="57"/>
      <c r="Y102" s="57"/>
    </row>
    <row r="103" spans="2:25" s="17" customFormat="1" x14ac:dyDescent="0.2">
      <c r="B103" s="48" t="s">
        <v>368</v>
      </c>
      <c r="C103" s="17" t="s">
        <v>369</v>
      </c>
      <c r="D103" s="18">
        <v>500000</v>
      </c>
      <c r="E103" s="18">
        <v>187000</v>
      </c>
      <c r="F103" s="18">
        <v>3720</v>
      </c>
      <c r="G103" s="18">
        <v>3720</v>
      </c>
      <c r="H103" s="18">
        <v>0</v>
      </c>
      <c r="I103" s="18">
        <f t="shared" si="28"/>
        <v>3720</v>
      </c>
      <c r="J103" s="18">
        <f t="shared" si="29"/>
        <v>183280</v>
      </c>
      <c r="K103" s="39">
        <f t="shared" si="30"/>
        <v>0.98010695187165775</v>
      </c>
      <c r="L103" s="39">
        <f t="shared" si="31"/>
        <v>-0.98010695187165775</v>
      </c>
      <c r="M103" s="39">
        <f t="shared" si="32"/>
        <v>-0.8806417112299465</v>
      </c>
      <c r="O103" s="57"/>
      <c r="P103" s="57"/>
      <c r="Q103" s="57"/>
      <c r="R103" s="60"/>
      <c r="S103" s="60"/>
      <c r="T103" s="60"/>
      <c r="U103" s="60"/>
      <c r="V103" s="60"/>
      <c r="W103" s="57"/>
      <c r="X103" s="57"/>
      <c r="Y103" s="57"/>
    </row>
    <row r="104" spans="2:25" s="17" customFormat="1" x14ac:dyDescent="0.2">
      <c r="B104" s="48" t="s">
        <v>93</v>
      </c>
      <c r="C104" s="17" t="s">
        <v>94</v>
      </c>
      <c r="D104" s="18">
        <v>305000</v>
      </c>
      <c r="E104" s="18">
        <v>305000</v>
      </c>
      <c r="F104" s="18">
        <v>0</v>
      </c>
      <c r="G104" s="18">
        <v>0</v>
      </c>
      <c r="H104" s="18">
        <v>0</v>
      </c>
      <c r="I104" s="18">
        <f t="shared" si="28"/>
        <v>0</v>
      </c>
      <c r="J104" s="18">
        <f t="shared" si="29"/>
        <v>305000</v>
      </c>
      <c r="K104" s="39">
        <f t="shared" si="30"/>
        <v>1</v>
      </c>
      <c r="L104" s="39">
        <f t="shared" si="31"/>
        <v>-1</v>
      </c>
      <c r="M104" s="39">
        <f t="shared" si="32"/>
        <v>-1</v>
      </c>
      <c r="O104" s="57"/>
      <c r="P104" s="57"/>
      <c r="Q104" s="57"/>
      <c r="R104" s="60"/>
      <c r="S104" s="60"/>
      <c r="T104" s="60"/>
      <c r="U104" s="60"/>
      <c r="V104" s="60"/>
      <c r="W104" s="57"/>
      <c r="X104" s="57"/>
      <c r="Y104" s="57"/>
    </row>
    <row r="105" spans="2:25" s="17" customFormat="1" x14ac:dyDescent="0.2">
      <c r="B105" s="48" t="s">
        <v>239</v>
      </c>
      <c r="C105" s="17" t="s">
        <v>240</v>
      </c>
      <c r="D105" s="18">
        <v>9500</v>
      </c>
      <c r="E105" s="18">
        <v>9500</v>
      </c>
      <c r="F105" s="18">
        <v>0</v>
      </c>
      <c r="G105" s="18">
        <v>0</v>
      </c>
      <c r="H105" s="18">
        <v>0</v>
      </c>
      <c r="I105" s="18">
        <f t="shared" si="28"/>
        <v>0</v>
      </c>
      <c r="J105" s="18">
        <f t="shared" si="29"/>
        <v>9500</v>
      </c>
      <c r="K105" s="39">
        <f t="shared" si="30"/>
        <v>1</v>
      </c>
      <c r="L105" s="39">
        <f t="shared" si="31"/>
        <v>-1</v>
      </c>
      <c r="M105" s="39">
        <f t="shared" si="32"/>
        <v>-1</v>
      </c>
      <c r="O105" s="57"/>
      <c r="P105" s="57"/>
      <c r="Q105" s="57"/>
      <c r="R105" s="60"/>
      <c r="S105" s="60"/>
      <c r="T105" s="60"/>
      <c r="U105" s="60"/>
      <c r="V105" s="60"/>
      <c r="W105" s="57"/>
      <c r="X105" s="57"/>
      <c r="Y105" s="57"/>
    </row>
    <row r="106" spans="2:25" s="17" customFormat="1" x14ac:dyDescent="0.2">
      <c r="B106" s="48" t="s">
        <v>45</v>
      </c>
      <c r="C106" s="17" t="s">
        <v>46</v>
      </c>
      <c r="D106" s="18">
        <v>4350</v>
      </c>
      <c r="E106" s="18">
        <v>4350</v>
      </c>
      <c r="F106" s="18">
        <v>0</v>
      </c>
      <c r="G106" s="18">
        <v>0</v>
      </c>
      <c r="H106" s="18">
        <v>253.52</v>
      </c>
      <c r="I106" s="18">
        <f t="shared" si="28"/>
        <v>253.52</v>
      </c>
      <c r="J106" s="18">
        <f t="shared" si="29"/>
        <v>4096.4799999999996</v>
      </c>
      <c r="K106" s="39">
        <f t="shared" si="30"/>
        <v>0.94171954022988491</v>
      </c>
      <c r="L106" s="39">
        <f t="shared" si="31"/>
        <v>-1</v>
      </c>
      <c r="M106" s="39">
        <f t="shared" si="32"/>
        <v>-1</v>
      </c>
      <c r="O106" s="57"/>
      <c r="P106" s="57"/>
      <c r="Q106" s="57"/>
      <c r="R106" s="60"/>
      <c r="S106" s="60"/>
      <c r="T106" s="60"/>
      <c r="U106" s="60"/>
      <c r="V106" s="60"/>
      <c r="W106" s="57"/>
      <c r="X106" s="57"/>
      <c r="Y106" s="57"/>
    </row>
    <row r="107" spans="2:25" s="17" customFormat="1" x14ac:dyDescent="0.2">
      <c r="B107" s="48" t="s">
        <v>47</v>
      </c>
      <c r="C107" s="17" t="s">
        <v>48</v>
      </c>
      <c r="D107" s="18">
        <v>0</v>
      </c>
      <c r="E107" s="18">
        <v>199</v>
      </c>
      <c r="F107" s="18">
        <v>0</v>
      </c>
      <c r="G107" s="18">
        <v>0</v>
      </c>
      <c r="H107" s="18">
        <v>199</v>
      </c>
      <c r="I107" s="18">
        <f t="shared" si="28"/>
        <v>199</v>
      </c>
      <c r="J107" s="18">
        <f t="shared" si="29"/>
        <v>0</v>
      </c>
      <c r="K107" s="39">
        <f t="shared" si="30"/>
        <v>0</v>
      </c>
      <c r="L107" s="39">
        <f t="shared" si="31"/>
        <v>-1</v>
      </c>
      <c r="M107" s="39">
        <f t="shared" si="32"/>
        <v>-1</v>
      </c>
      <c r="O107" s="57"/>
      <c r="P107" s="57"/>
      <c r="Q107" s="57"/>
      <c r="R107" s="60"/>
      <c r="S107" s="60"/>
      <c r="T107" s="60"/>
      <c r="U107" s="60"/>
      <c r="V107" s="60"/>
      <c r="W107" s="57"/>
      <c r="X107" s="57"/>
      <c r="Y107" s="57"/>
    </row>
    <row r="108" spans="2:25" s="17" customFormat="1" x14ac:dyDescent="0.2">
      <c r="B108" s="48" t="s">
        <v>49</v>
      </c>
      <c r="C108" s="17" t="s">
        <v>50</v>
      </c>
      <c r="D108" s="18">
        <v>80600</v>
      </c>
      <c r="E108" s="18">
        <v>80600</v>
      </c>
      <c r="F108" s="18">
        <v>121.68</v>
      </c>
      <c r="G108" s="18">
        <v>201.83</v>
      </c>
      <c r="H108" s="18">
        <v>0</v>
      </c>
      <c r="I108" s="18">
        <f t="shared" si="28"/>
        <v>201.83</v>
      </c>
      <c r="J108" s="18">
        <f t="shared" si="29"/>
        <v>80398.17</v>
      </c>
      <c r="K108" s="39">
        <f t="shared" si="30"/>
        <v>0.99749590570719604</v>
      </c>
      <c r="L108" s="39">
        <f t="shared" si="31"/>
        <v>-0.9984903225806453</v>
      </c>
      <c r="M108" s="39">
        <f t="shared" si="32"/>
        <v>-0.98497543424317624</v>
      </c>
      <c r="O108" s="57"/>
      <c r="P108" s="57"/>
      <c r="Q108" s="57"/>
      <c r="R108" s="60"/>
      <c r="S108" s="60"/>
      <c r="T108" s="60"/>
      <c r="U108" s="60"/>
      <c r="V108" s="60"/>
      <c r="W108" s="57"/>
      <c r="X108" s="57"/>
      <c r="Y108" s="57"/>
    </row>
    <row r="109" spans="2:25" s="17" customFormat="1" x14ac:dyDescent="0.2">
      <c r="B109" s="48" t="s">
        <v>51</v>
      </c>
      <c r="C109" s="17" t="s">
        <v>52</v>
      </c>
      <c r="D109" s="18">
        <v>1000</v>
      </c>
      <c r="E109" s="18">
        <v>1000</v>
      </c>
      <c r="F109" s="18">
        <v>0</v>
      </c>
      <c r="G109" s="18">
        <v>0</v>
      </c>
      <c r="H109" s="18">
        <v>0</v>
      </c>
      <c r="I109" s="18">
        <f t="shared" si="28"/>
        <v>0</v>
      </c>
      <c r="J109" s="18">
        <f t="shared" si="29"/>
        <v>1000</v>
      </c>
      <c r="K109" s="39">
        <f t="shared" si="30"/>
        <v>1</v>
      </c>
      <c r="L109" s="39">
        <f t="shared" si="31"/>
        <v>-1</v>
      </c>
      <c r="M109" s="39">
        <f t="shared" si="32"/>
        <v>-1</v>
      </c>
      <c r="O109" s="57"/>
      <c r="P109" s="57"/>
      <c r="Q109" s="57"/>
      <c r="R109" s="60"/>
      <c r="S109" s="60"/>
      <c r="T109" s="60"/>
      <c r="U109" s="60"/>
      <c r="V109" s="60"/>
      <c r="W109" s="57"/>
      <c r="X109" s="57"/>
      <c r="Y109" s="57"/>
    </row>
    <row r="110" spans="2:25" s="17" customFormat="1" x14ac:dyDescent="0.2">
      <c r="B110" s="48" t="s">
        <v>53</v>
      </c>
      <c r="C110" s="17" t="s">
        <v>54</v>
      </c>
      <c r="D110" s="18">
        <v>659000</v>
      </c>
      <c r="E110" s="18">
        <v>594000</v>
      </c>
      <c r="F110" s="18">
        <v>2749.37</v>
      </c>
      <c r="G110" s="18">
        <v>2749.37</v>
      </c>
      <c r="H110" s="18">
        <v>4460.42</v>
      </c>
      <c r="I110" s="18">
        <f t="shared" si="28"/>
        <v>7209.79</v>
      </c>
      <c r="J110" s="18">
        <f t="shared" si="29"/>
        <v>586790.21</v>
      </c>
      <c r="K110" s="39">
        <f t="shared" si="30"/>
        <v>0.98786230639730632</v>
      </c>
      <c r="L110" s="39">
        <f t="shared" si="31"/>
        <v>-0.99537143097643099</v>
      </c>
      <c r="M110" s="39">
        <f t="shared" si="32"/>
        <v>-0.97222858585858596</v>
      </c>
      <c r="O110" s="57"/>
      <c r="P110" s="57"/>
      <c r="Q110" s="57"/>
      <c r="R110" s="60"/>
      <c r="S110" s="60"/>
      <c r="T110" s="60"/>
      <c r="U110" s="60"/>
      <c r="V110" s="60"/>
      <c r="W110" s="57"/>
      <c r="X110" s="57"/>
      <c r="Y110" s="57"/>
    </row>
    <row r="111" spans="2:25" s="17" customFormat="1" x14ac:dyDescent="0.2">
      <c r="B111" s="48" t="s">
        <v>55</v>
      </c>
      <c r="C111" s="17" t="s">
        <v>56</v>
      </c>
      <c r="D111" s="18">
        <v>5000</v>
      </c>
      <c r="E111" s="18">
        <v>5000</v>
      </c>
      <c r="F111" s="18">
        <v>0</v>
      </c>
      <c r="G111" s="18">
        <v>0</v>
      </c>
      <c r="H111" s="18">
        <v>0</v>
      </c>
      <c r="I111" s="18">
        <f t="shared" si="28"/>
        <v>0</v>
      </c>
      <c r="J111" s="18">
        <f t="shared" si="29"/>
        <v>5000</v>
      </c>
      <c r="K111" s="39">
        <f t="shared" si="30"/>
        <v>1</v>
      </c>
      <c r="L111" s="39">
        <f t="shared" si="31"/>
        <v>-1</v>
      </c>
      <c r="M111" s="39">
        <f t="shared" si="32"/>
        <v>-1</v>
      </c>
      <c r="O111" s="57"/>
      <c r="P111" s="57"/>
      <c r="Q111" s="57"/>
      <c r="R111" s="60"/>
      <c r="S111" s="60"/>
      <c r="T111" s="60"/>
      <c r="U111" s="60"/>
      <c r="V111" s="60"/>
      <c r="W111" s="57"/>
      <c r="X111" s="57"/>
      <c r="Y111" s="57"/>
    </row>
    <row r="112" spans="2:25" s="17" customFormat="1" x14ac:dyDescent="0.2">
      <c r="B112" s="48" t="s">
        <v>57</v>
      </c>
      <c r="C112" s="17" t="s">
        <v>58</v>
      </c>
      <c r="D112" s="18">
        <v>122950</v>
      </c>
      <c r="E112" s="18">
        <v>122950</v>
      </c>
      <c r="F112" s="18">
        <v>0</v>
      </c>
      <c r="G112" s="18">
        <v>0</v>
      </c>
      <c r="H112" s="18">
        <v>0</v>
      </c>
      <c r="I112" s="18">
        <f t="shared" si="28"/>
        <v>0</v>
      </c>
      <c r="J112" s="18">
        <f t="shared" si="29"/>
        <v>122950</v>
      </c>
      <c r="K112" s="39">
        <f t="shared" si="30"/>
        <v>1</v>
      </c>
      <c r="L112" s="39">
        <f t="shared" si="31"/>
        <v>-1</v>
      </c>
      <c r="M112" s="39">
        <f t="shared" si="32"/>
        <v>-1</v>
      </c>
      <c r="O112" s="57"/>
      <c r="P112" s="57"/>
      <c r="Q112" s="57"/>
      <c r="R112" s="60"/>
      <c r="S112" s="60"/>
      <c r="T112" s="60"/>
      <c r="U112" s="60"/>
      <c r="V112" s="60"/>
      <c r="W112" s="57"/>
      <c r="X112" s="57"/>
      <c r="Y112" s="57"/>
    </row>
    <row r="113" spans="1:25" s="17" customFormat="1" x14ac:dyDescent="0.2">
      <c r="B113" s="48" t="s">
        <v>59</v>
      </c>
      <c r="C113" s="17" t="s">
        <v>60</v>
      </c>
      <c r="D113" s="18">
        <v>1000</v>
      </c>
      <c r="E113" s="18">
        <v>1000</v>
      </c>
      <c r="F113" s="18">
        <v>12747.68</v>
      </c>
      <c r="G113" s="18">
        <v>12747.68</v>
      </c>
      <c r="H113" s="18">
        <v>54510.879999999997</v>
      </c>
      <c r="I113" s="18">
        <f t="shared" si="28"/>
        <v>67258.559999999998</v>
      </c>
      <c r="J113" s="18">
        <f t="shared" si="29"/>
        <v>-66258.559999999998</v>
      </c>
      <c r="K113" s="39">
        <f t="shared" si="30"/>
        <v>-66.258560000000003</v>
      </c>
      <c r="L113" s="39">
        <f t="shared" si="31"/>
        <v>11.747680000000001</v>
      </c>
      <c r="M113" s="39">
        <f t="shared" si="32"/>
        <v>75.486080000000015</v>
      </c>
      <c r="O113" s="57"/>
      <c r="P113" s="57"/>
      <c r="Q113" s="57"/>
      <c r="R113" s="60"/>
      <c r="S113" s="60"/>
      <c r="T113" s="60"/>
      <c r="U113" s="60"/>
      <c r="V113" s="60"/>
      <c r="W113" s="57"/>
      <c r="X113" s="57"/>
      <c r="Y113" s="57"/>
    </row>
    <row r="114" spans="1:25" s="17" customFormat="1" x14ac:dyDescent="0.2">
      <c r="B114" s="48" t="s">
        <v>61</v>
      </c>
      <c r="C114" s="17" t="s">
        <v>62</v>
      </c>
      <c r="D114" s="18">
        <v>52000</v>
      </c>
      <c r="E114" s="18">
        <v>52000</v>
      </c>
      <c r="F114" s="18">
        <v>5252</v>
      </c>
      <c r="G114" s="18">
        <v>5252</v>
      </c>
      <c r="H114" s="18">
        <v>2737.02</v>
      </c>
      <c r="I114" s="18">
        <f t="shared" si="28"/>
        <v>7989.02</v>
      </c>
      <c r="J114" s="18">
        <f t="shared" si="29"/>
        <v>44010.979999999996</v>
      </c>
      <c r="K114" s="39">
        <f t="shared" si="30"/>
        <v>0.84636499999999992</v>
      </c>
      <c r="L114" s="39">
        <f t="shared" si="31"/>
        <v>-0.89900000000000002</v>
      </c>
      <c r="M114" s="39">
        <f t="shared" si="32"/>
        <v>-0.39399999999999996</v>
      </c>
      <c r="O114" s="57"/>
      <c r="P114" s="57"/>
      <c r="Q114" s="57"/>
      <c r="R114" s="60"/>
      <c r="S114" s="60"/>
      <c r="T114" s="60"/>
      <c r="U114" s="60"/>
      <c r="V114" s="60"/>
      <c r="W114" s="57"/>
      <c r="X114" s="57"/>
      <c r="Y114" s="57"/>
    </row>
    <row r="115" spans="1:25" s="17" customFormat="1" x14ac:dyDescent="0.2">
      <c r="B115" s="48" t="s">
        <v>67</v>
      </c>
      <c r="C115" s="17" t="s">
        <v>68</v>
      </c>
      <c r="D115" s="18">
        <v>0</v>
      </c>
      <c r="E115" s="18">
        <v>0</v>
      </c>
      <c r="F115" s="18">
        <v>0</v>
      </c>
      <c r="G115" s="18">
        <v>0</v>
      </c>
      <c r="H115" s="18">
        <v>5620</v>
      </c>
      <c r="I115" s="18">
        <f t="shared" si="28"/>
        <v>5620</v>
      </c>
      <c r="J115" s="18">
        <f t="shared" si="29"/>
        <v>-5620</v>
      </c>
      <c r="K115" s="39" t="str">
        <f t="shared" si="30"/>
        <v>NA</v>
      </c>
      <c r="L115" s="39" t="str">
        <f t="shared" si="31"/>
        <v>NA</v>
      </c>
      <c r="M115" s="39" t="str">
        <f t="shared" si="32"/>
        <v>NA</v>
      </c>
      <c r="O115" s="57"/>
      <c r="P115" s="57"/>
      <c r="Q115" s="57"/>
      <c r="R115" s="60"/>
      <c r="S115" s="60"/>
      <c r="T115" s="60"/>
      <c r="U115" s="60"/>
      <c r="V115" s="60"/>
      <c r="W115" s="57"/>
      <c r="X115" s="57"/>
      <c r="Y115" s="57"/>
    </row>
    <row r="116" spans="1:25" s="17" customFormat="1" x14ac:dyDescent="0.2">
      <c r="B116" s="48" t="s">
        <v>69</v>
      </c>
      <c r="C116" s="17" t="s">
        <v>70</v>
      </c>
      <c r="D116" s="18">
        <v>15000</v>
      </c>
      <c r="E116" s="18">
        <v>15000</v>
      </c>
      <c r="F116" s="18">
        <v>0</v>
      </c>
      <c r="G116" s="18">
        <v>0</v>
      </c>
      <c r="H116" s="18">
        <v>0</v>
      </c>
      <c r="I116" s="18">
        <f t="shared" si="28"/>
        <v>0</v>
      </c>
      <c r="J116" s="18">
        <f t="shared" si="29"/>
        <v>15000</v>
      </c>
      <c r="K116" s="39">
        <f t="shared" si="30"/>
        <v>1</v>
      </c>
      <c r="L116" s="39">
        <f t="shared" si="31"/>
        <v>-1</v>
      </c>
      <c r="M116" s="39">
        <f t="shared" si="32"/>
        <v>-1</v>
      </c>
      <c r="O116" s="57"/>
      <c r="P116" s="57"/>
      <c r="Q116" s="57"/>
      <c r="R116" s="60"/>
      <c r="S116" s="60"/>
      <c r="T116" s="60"/>
      <c r="U116" s="60"/>
      <c r="V116" s="60"/>
      <c r="W116" s="57"/>
      <c r="X116" s="57"/>
      <c r="Y116" s="57"/>
    </row>
    <row r="117" spans="1:25" s="17" customFormat="1" x14ac:dyDescent="0.2">
      <c r="B117" s="48" t="s">
        <v>71</v>
      </c>
      <c r="C117" s="17" t="s">
        <v>72</v>
      </c>
      <c r="D117" s="18">
        <v>14200</v>
      </c>
      <c r="E117" s="18">
        <v>14200</v>
      </c>
      <c r="F117" s="18">
        <v>1395</v>
      </c>
      <c r="G117" s="18">
        <v>1395</v>
      </c>
      <c r="H117" s="18">
        <v>1968</v>
      </c>
      <c r="I117" s="18">
        <f t="shared" si="28"/>
        <v>3363</v>
      </c>
      <c r="J117" s="18">
        <f t="shared" si="29"/>
        <v>10837</v>
      </c>
      <c r="K117" s="39">
        <f t="shared" si="30"/>
        <v>0.76316901408450699</v>
      </c>
      <c r="L117" s="39">
        <f t="shared" si="31"/>
        <v>-0.90176056338028165</v>
      </c>
      <c r="M117" s="39">
        <f t="shared" si="32"/>
        <v>-0.41056338028169009</v>
      </c>
      <c r="O117" s="57"/>
      <c r="P117" s="57"/>
      <c r="Q117" s="57"/>
      <c r="R117" s="60"/>
      <c r="S117" s="60"/>
      <c r="T117" s="60"/>
      <c r="U117" s="60"/>
      <c r="V117" s="60"/>
      <c r="W117" s="57"/>
      <c r="X117" s="57"/>
      <c r="Y117" s="57"/>
    </row>
    <row r="118" spans="1:25" s="17" customFormat="1" x14ac:dyDescent="0.2">
      <c r="B118" s="48" t="s">
        <v>73</v>
      </c>
      <c r="C118" s="17" t="s">
        <v>74</v>
      </c>
      <c r="D118" s="18">
        <v>1005000</v>
      </c>
      <c r="E118" s="18">
        <v>1005000</v>
      </c>
      <c r="F118" s="18">
        <v>0</v>
      </c>
      <c r="G118" s="18">
        <v>0</v>
      </c>
      <c r="H118" s="18">
        <v>0</v>
      </c>
      <c r="I118" s="18">
        <f t="shared" si="28"/>
        <v>0</v>
      </c>
      <c r="J118" s="18">
        <f t="shared" si="29"/>
        <v>1005000</v>
      </c>
      <c r="K118" s="39">
        <f t="shared" si="30"/>
        <v>1</v>
      </c>
      <c r="L118" s="39">
        <f t="shared" si="31"/>
        <v>-1</v>
      </c>
      <c r="M118" s="39">
        <f t="shared" si="32"/>
        <v>-1</v>
      </c>
      <c r="O118" s="57"/>
      <c r="P118" s="57"/>
      <c r="Q118" s="57"/>
      <c r="R118" s="60"/>
      <c r="S118" s="60"/>
      <c r="T118" s="60"/>
      <c r="U118" s="60"/>
      <c r="V118" s="60"/>
      <c r="W118" s="57"/>
      <c r="X118" s="57"/>
      <c r="Y118" s="57"/>
    </row>
    <row r="119" spans="1:25" s="17" customFormat="1" x14ac:dyDescent="0.2">
      <c r="A119" s="47" t="s">
        <v>95</v>
      </c>
      <c r="B119" s="49"/>
      <c r="C119" s="47"/>
      <c r="D119" s="23">
        <v>82361940.929999992</v>
      </c>
      <c r="E119" s="23">
        <v>82084139.929999992</v>
      </c>
      <c r="F119" s="23">
        <v>1863052.6800000002</v>
      </c>
      <c r="G119" s="23">
        <v>2617375.62</v>
      </c>
      <c r="H119" s="23">
        <v>891799.96000000008</v>
      </c>
      <c r="I119" s="23">
        <f t="shared" si="28"/>
        <v>3509175.58</v>
      </c>
      <c r="J119" s="23">
        <f t="shared" si="29"/>
        <v>78574964.349999994</v>
      </c>
      <c r="K119" s="43">
        <f t="shared" si="30"/>
        <v>0.95724904247041431</v>
      </c>
      <c r="L119" s="43">
        <f t="shared" si="31"/>
        <v>-0.97730313454476359</v>
      </c>
      <c r="M119" s="43">
        <f t="shared" si="32"/>
        <v>-0.80868102250456264</v>
      </c>
      <c r="O119" s="57"/>
      <c r="P119" s="57"/>
      <c r="Q119" s="57"/>
      <c r="R119" s="60"/>
      <c r="S119" s="60"/>
      <c r="T119" s="60"/>
      <c r="U119" s="60"/>
      <c r="V119" s="60"/>
      <c r="W119" s="57"/>
      <c r="X119" s="57"/>
      <c r="Y119" s="57"/>
    </row>
    <row r="120" spans="1:25" s="17" customFormat="1" x14ac:dyDescent="0.2">
      <c r="A120" s="17" t="s">
        <v>96</v>
      </c>
      <c r="B120" s="48" t="s">
        <v>12</v>
      </c>
      <c r="C120" s="17" t="s">
        <v>13</v>
      </c>
      <c r="D120" s="18">
        <v>0</v>
      </c>
      <c r="E120" s="18">
        <v>8500</v>
      </c>
      <c r="F120" s="18">
        <v>840.66</v>
      </c>
      <c r="G120" s="18">
        <v>840.66</v>
      </c>
      <c r="H120" s="18">
        <v>0</v>
      </c>
      <c r="I120" s="18">
        <f t="shared" si="28"/>
        <v>840.66</v>
      </c>
      <c r="J120" s="18">
        <f t="shared" si="29"/>
        <v>7659.34</v>
      </c>
      <c r="K120" s="39">
        <f t="shared" si="30"/>
        <v>0.90109882352941173</v>
      </c>
      <c r="L120" s="39">
        <f t="shared" si="31"/>
        <v>-0.90109882352941173</v>
      </c>
      <c r="M120" s="39">
        <f t="shared" si="32"/>
        <v>-0.40659294117647066</v>
      </c>
      <c r="O120" s="57"/>
      <c r="P120" s="57"/>
      <c r="Q120" s="57"/>
      <c r="R120" s="60"/>
      <c r="S120" s="60"/>
      <c r="T120" s="60"/>
      <c r="U120" s="60"/>
      <c r="V120" s="60"/>
      <c r="W120" s="57"/>
      <c r="X120" s="57"/>
      <c r="Y120" s="57"/>
    </row>
    <row r="121" spans="1:25" s="17" customFormat="1" x14ac:dyDescent="0.2">
      <c r="B121" s="48" t="s">
        <v>97</v>
      </c>
      <c r="C121" s="17" t="s">
        <v>98</v>
      </c>
      <c r="D121" s="18">
        <v>5083000</v>
      </c>
      <c r="E121" s="18">
        <v>5074000</v>
      </c>
      <c r="F121" s="18">
        <v>0</v>
      </c>
      <c r="G121" s="18">
        <v>374358.72</v>
      </c>
      <c r="H121" s="18">
        <v>0</v>
      </c>
      <c r="I121" s="18">
        <f t="shared" si="28"/>
        <v>374358.72</v>
      </c>
      <c r="J121" s="18">
        <f t="shared" si="29"/>
        <v>4699641.28</v>
      </c>
      <c r="K121" s="39">
        <f t="shared" si="30"/>
        <v>0.92622019708316916</v>
      </c>
      <c r="L121" s="39">
        <f t="shared" si="31"/>
        <v>-1</v>
      </c>
      <c r="M121" s="39">
        <f t="shared" si="32"/>
        <v>-0.55732118249901463</v>
      </c>
      <c r="O121" s="57"/>
      <c r="P121" s="57"/>
      <c r="Q121" s="57"/>
      <c r="R121" s="60"/>
      <c r="S121" s="60"/>
      <c r="T121" s="60"/>
      <c r="U121" s="60"/>
      <c r="V121" s="60"/>
      <c r="W121" s="57"/>
      <c r="X121" s="57"/>
      <c r="Y121" s="57"/>
    </row>
    <row r="122" spans="1:25" s="17" customFormat="1" x14ac:dyDescent="0.2">
      <c r="B122" s="48" t="s">
        <v>77</v>
      </c>
      <c r="C122" s="17" t="s">
        <v>78</v>
      </c>
      <c r="D122" s="18">
        <v>45395.25</v>
      </c>
      <c r="E122" s="18">
        <v>45395.25</v>
      </c>
      <c r="F122" s="18">
        <v>0</v>
      </c>
      <c r="G122" s="18">
        <v>0</v>
      </c>
      <c r="H122" s="18">
        <v>0</v>
      </c>
      <c r="I122" s="18">
        <f t="shared" si="28"/>
        <v>0</v>
      </c>
      <c r="J122" s="18">
        <f t="shared" si="29"/>
        <v>45395.25</v>
      </c>
      <c r="K122" s="39">
        <f t="shared" si="30"/>
        <v>1</v>
      </c>
      <c r="L122" s="39">
        <f t="shared" si="31"/>
        <v>-1</v>
      </c>
      <c r="M122" s="39">
        <f t="shared" si="32"/>
        <v>-1</v>
      </c>
      <c r="O122" s="57"/>
      <c r="P122" s="57"/>
      <c r="Q122" s="57"/>
      <c r="R122" s="60"/>
      <c r="S122" s="60"/>
      <c r="T122" s="60"/>
      <c r="U122" s="60"/>
      <c r="V122" s="60"/>
      <c r="W122" s="57"/>
      <c r="X122" s="57"/>
      <c r="Y122" s="57"/>
    </row>
    <row r="123" spans="1:25" s="17" customFormat="1" x14ac:dyDescent="0.2">
      <c r="B123" s="48" t="s">
        <v>306</v>
      </c>
      <c r="C123" s="17" t="s">
        <v>307</v>
      </c>
      <c r="D123" s="18"/>
      <c r="E123" s="18"/>
      <c r="F123" s="18">
        <v>9897.44</v>
      </c>
      <c r="G123" s="18">
        <v>9897.44</v>
      </c>
      <c r="H123" s="18">
        <v>0</v>
      </c>
      <c r="I123" s="18">
        <f t="shared" ref="I123:I236" si="33">SUM(G123:H123)</f>
        <v>9897.44</v>
      </c>
      <c r="J123" s="18">
        <f t="shared" ref="J123:J236" si="34">E123-I123</f>
        <v>-9897.44</v>
      </c>
      <c r="K123" s="39" t="str">
        <f t="shared" ref="K123:K236" si="35">IF(E123=0,"NA",J123/E123)</f>
        <v>NA</v>
      </c>
      <c r="L123" s="39" t="str">
        <f t="shared" ref="L123:L236" si="36">IF(E123=0,"NA",(  ( F123 - (E123/$L$6)) / (E123/$L$6)))</f>
        <v>NA</v>
      </c>
      <c r="M123" s="39" t="str">
        <f t="shared" ref="M123:M236" si="37">IF(E123=0,"NA",(  ( G123 - ($M$6*(E123/12))) / ($M$6*(E123/12))))</f>
        <v>NA</v>
      </c>
      <c r="O123" s="57"/>
      <c r="P123" s="57"/>
      <c r="Q123" s="57"/>
      <c r="R123" s="60"/>
      <c r="S123" s="60"/>
      <c r="T123" s="60"/>
      <c r="U123" s="60"/>
      <c r="V123" s="60"/>
      <c r="W123" s="57"/>
      <c r="X123" s="57"/>
      <c r="Y123" s="57"/>
    </row>
    <row r="124" spans="1:25" s="17" customFormat="1" x14ac:dyDescent="0.2">
      <c r="B124" s="48" t="s">
        <v>89</v>
      </c>
      <c r="C124" s="17" t="s">
        <v>90</v>
      </c>
      <c r="D124" s="18">
        <v>270695</v>
      </c>
      <c r="E124" s="18">
        <v>270695</v>
      </c>
      <c r="F124" s="18">
        <v>5481.24</v>
      </c>
      <c r="G124" s="18">
        <v>7037.09</v>
      </c>
      <c r="H124" s="18">
        <v>0</v>
      </c>
      <c r="I124" s="18">
        <f t="shared" si="33"/>
        <v>7037.09</v>
      </c>
      <c r="J124" s="18">
        <f t="shared" si="34"/>
        <v>263657.90999999997</v>
      </c>
      <c r="K124" s="39">
        <f t="shared" si="35"/>
        <v>0.97400362031068166</v>
      </c>
      <c r="L124" s="39">
        <f t="shared" si="36"/>
        <v>-0.97975123293743882</v>
      </c>
      <c r="M124" s="39">
        <f t="shared" si="37"/>
        <v>-0.84402172186409052</v>
      </c>
      <c r="O124" s="57"/>
      <c r="P124" s="57"/>
      <c r="Q124" s="57"/>
      <c r="R124" s="60"/>
      <c r="S124" s="60"/>
      <c r="T124" s="60"/>
      <c r="U124" s="60"/>
      <c r="V124" s="60"/>
      <c r="W124" s="57"/>
      <c r="X124" s="57"/>
      <c r="Y124" s="57"/>
    </row>
    <row r="125" spans="1:25" s="17" customFormat="1" x14ac:dyDescent="0.2">
      <c r="B125" s="48" t="s">
        <v>27</v>
      </c>
      <c r="C125" s="17" t="s">
        <v>28</v>
      </c>
      <c r="D125" s="18">
        <v>3699786.29</v>
      </c>
      <c r="E125" s="18">
        <v>3699786.29</v>
      </c>
      <c r="F125" s="18">
        <v>154944.41999999998</v>
      </c>
      <c r="G125" s="18">
        <v>309642.01999999996</v>
      </c>
      <c r="H125" s="18">
        <v>0</v>
      </c>
      <c r="I125" s="18">
        <f t="shared" si="33"/>
        <v>309642.01999999996</v>
      </c>
      <c r="J125" s="18">
        <f t="shared" si="34"/>
        <v>3390144.27</v>
      </c>
      <c r="K125" s="39">
        <f t="shared" si="35"/>
        <v>0.91630813357060148</v>
      </c>
      <c r="L125" s="39">
        <f t="shared" si="36"/>
        <v>-0.95812071080462324</v>
      </c>
      <c r="M125" s="39">
        <f t="shared" si="37"/>
        <v>-0.49784880142360877</v>
      </c>
      <c r="O125" s="57"/>
      <c r="P125" s="57"/>
      <c r="Q125" s="57"/>
      <c r="R125" s="60"/>
      <c r="S125" s="60"/>
      <c r="T125" s="60"/>
      <c r="U125" s="60"/>
      <c r="V125" s="60"/>
      <c r="W125" s="57"/>
      <c r="X125" s="57"/>
      <c r="Y125" s="57"/>
    </row>
    <row r="126" spans="1:25" s="17" customFormat="1" x14ac:dyDescent="0.2">
      <c r="B126" s="48" t="s">
        <v>91</v>
      </c>
      <c r="C126" s="17" t="s">
        <v>92</v>
      </c>
      <c r="D126" s="18">
        <v>5659295.7299999995</v>
      </c>
      <c r="E126" s="18">
        <v>5659295.7299999995</v>
      </c>
      <c r="F126" s="18">
        <v>344281.19999999995</v>
      </c>
      <c r="G126" s="18">
        <v>726966.66999999993</v>
      </c>
      <c r="H126" s="18">
        <v>0</v>
      </c>
      <c r="I126" s="18">
        <f t="shared" si="33"/>
        <v>726966.66999999993</v>
      </c>
      <c r="J126" s="18">
        <f t="shared" si="34"/>
        <v>4932329.0599999996</v>
      </c>
      <c r="K126" s="39">
        <f t="shared" si="35"/>
        <v>0.87154467540080294</v>
      </c>
      <c r="L126" s="39">
        <f t="shared" si="36"/>
        <v>-0.93916536324918287</v>
      </c>
      <c r="M126" s="39">
        <f t="shared" si="37"/>
        <v>-0.22926805240481757</v>
      </c>
      <c r="O126" s="57"/>
      <c r="P126" s="57"/>
      <c r="Q126" s="57"/>
      <c r="R126" s="60"/>
      <c r="S126" s="60"/>
      <c r="T126" s="60"/>
      <c r="U126" s="60"/>
      <c r="V126" s="60"/>
      <c r="W126" s="57"/>
      <c r="X126" s="57"/>
      <c r="Y126" s="57"/>
    </row>
    <row r="127" spans="1:25" s="17" customFormat="1" ht="12" customHeight="1" x14ac:dyDescent="0.2">
      <c r="B127" s="48" t="s">
        <v>29</v>
      </c>
      <c r="C127" s="17" t="s">
        <v>30</v>
      </c>
      <c r="D127" s="18">
        <v>287043.32999999996</v>
      </c>
      <c r="E127" s="18">
        <v>287043.32999999996</v>
      </c>
      <c r="F127" s="18">
        <v>0</v>
      </c>
      <c r="G127" s="18">
        <v>4799.0600000000004</v>
      </c>
      <c r="H127" s="18">
        <v>0</v>
      </c>
      <c r="I127" s="18">
        <f t="shared" si="33"/>
        <v>4799.0600000000004</v>
      </c>
      <c r="J127" s="18">
        <f t="shared" si="34"/>
        <v>282244.26999999996</v>
      </c>
      <c r="K127" s="39">
        <f t="shared" si="35"/>
        <v>0.9832810607374155</v>
      </c>
      <c r="L127" s="39">
        <f t="shared" si="36"/>
        <v>-1</v>
      </c>
      <c r="M127" s="39">
        <f t="shared" si="37"/>
        <v>-0.89968636442449301</v>
      </c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</row>
    <row r="128" spans="1:25" s="17" customFormat="1" ht="12" customHeight="1" x14ac:dyDescent="0.2">
      <c r="B128" s="48" t="s">
        <v>349</v>
      </c>
      <c r="C128" s="17" t="s">
        <v>351</v>
      </c>
      <c r="D128" s="18">
        <v>51500</v>
      </c>
      <c r="E128" s="18">
        <v>51500</v>
      </c>
      <c r="F128" s="18">
        <v>0</v>
      </c>
      <c r="G128" s="18">
        <v>0</v>
      </c>
      <c r="H128" s="18">
        <v>0</v>
      </c>
      <c r="I128" s="18">
        <f t="shared" si="33"/>
        <v>0</v>
      </c>
      <c r="J128" s="18">
        <f t="shared" si="34"/>
        <v>51500</v>
      </c>
      <c r="K128" s="39">
        <f t="shared" si="35"/>
        <v>1</v>
      </c>
      <c r="L128" s="39">
        <f t="shared" si="36"/>
        <v>-1</v>
      </c>
      <c r="M128" s="39">
        <f t="shared" si="37"/>
        <v>-1</v>
      </c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</row>
    <row r="129" spans="2:25" s="17" customFormat="1" ht="12" customHeight="1" x14ac:dyDescent="0.2">
      <c r="B129" s="48" t="s">
        <v>31</v>
      </c>
      <c r="C129" s="17" t="s">
        <v>32</v>
      </c>
      <c r="D129" s="18">
        <v>1026270</v>
      </c>
      <c r="E129" s="18">
        <v>1026270</v>
      </c>
      <c r="F129" s="18">
        <v>32354.91</v>
      </c>
      <c r="G129" s="18">
        <v>64484.91</v>
      </c>
      <c r="H129" s="18">
        <v>0</v>
      </c>
      <c r="I129" s="18">
        <f t="shared" si="33"/>
        <v>64484.91</v>
      </c>
      <c r="J129" s="18">
        <f t="shared" si="34"/>
        <v>961785.09</v>
      </c>
      <c r="K129" s="39">
        <f t="shared" si="35"/>
        <v>0.93716574585635359</v>
      </c>
      <c r="L129" s="39">
        <f t="shared" si="36"/>
        <v>-0.96847329650092073</v>
      </c>
      <c r="M129" s="39">
        <f t="shared" si="37"/>
        <v>-0.62299447513812156</v>
      </c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</row>
    <row r="130" spans="2:25" s="17" customFormat="1" ht="12" customHeight="1" x14ac:dyDescent="0.2">
      <c r="B130" s="48" t="s">
        <v>33</v>
      </c>
      <c r="C130" s="17" t="s">
        <v>34</v>
      </c>
      <c r="D130" s="18">
        <v>1820259.4</v>
      </c>
      <c r="E130" s="18">
        <v>1820259.4</v>
      </c>
      <c r="F130" s="18">
        <v>68324.23000000001</v>
      </c>
      <c r="G130" s="18">
        <v>135781.87000000002</v>
      </c>
      <c r="H130" s="18">
        <v>0</v>
      </c>
      <c r="I130" s="18">
        <f t="shared" si="33"/>
        <v>135781.87000000002</v>
      </c>
      <c r="J130" s="18">
        <f t="shared" si="34"/>
        <v>1684477.5299999998</v>
      </c>
      <c r="K130" s="39">
        <f t="shared" si="35"/>
        <v>0.92540520873014032</v>
      </c>
      <c r="L130" s="39">
        <f t="shared" si="36"/>
        <v>-0.96246456411652104</v>
      </c>
      <c r="M130" s="39">
        <f t="shared" si="37"/>
        <v>-0.5524312523808419</v>
      </c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</row>
    <row r="131" spans="2:25" s="17" customFormat="1" ht="12" customHeight="1" x14ac:dyDescent="0.2">
      <c r="B131" s="48" t="s">
        <v>39</v>
      </c>
      <c r="C131" s="17" t="s">
        <v>40</v>
      </c>
      <c r="D131" s="18">
        <v>271789.09000000003</v>
      </c>
      <c r="E131" s="18">
        <v>271789.09000000003</v>
      </c>
      <c r="F131" s="18">
        <v>11418.910000000003</v>
      </c>
      <c r="G131" s="18">
        <v>22723.190000000002</v>
      </c>
      <c r="H131" s="18">
        <v>0</v>
      </c>
      <c r="I131" s="18">
        <f t="shared" si="33"/>
        <v>22723.190000000002</v>
      </c>
      <c r="J131" s="18">
        <f t="shared" si="34"/>
        <v>249065.90000000002</v>
      </c>
      <c r="K131" s="39">
        <f t="shared" si="35"/>
        <v>0.91639403185757018</v>
      </c>
      <c r="L131" s="39">
        <f t="shared" si="36"/>
        <v>-0.95798613549940503</v>
      </c>
      <c r="M131" s="39">
        <f t="shared" si="37"/>
        <v>-0.49836419114542085</v>
      </c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</row>
    <row r="132" spans="2:25" s="17" customFormat="1" ht="12" customHeight="1" x14ac:dyDescent="0.2">
      <c r="B132" s="48" t="s">
        <v>41</v>
      </c>
      <c r="C132" s="17" t="s">
        <v>42</v>
      </c>
      <c r="D132" s="18">
        <v>1846586.23</v>
      </c>
      <c r="E132" s="18">
        <v>1831086.2399999991</v>
      </c>
      <c r="F132" s="18">
        <v>1680</v>
      </c>
      <c r="G132" s="18">
        <v>1680</v>
      </c>
      <c r="H132" s="18">
        <v>69013.52</v>
      </c>
      <c r="I132" s="18">
        <f t="shared" si="33"/>
        <v>70693.52</v>
      </c>
      <c r="J132" s="18">
        <f t="shared" si="34"/>
        <v>1760392.719999999</v>
      </c>
      <c r="K132" s="39">
        <f t="shared" si="35"/>
        <v>0.96139257755549512</v>
      </c>
      <c r="L132" s="39">
        <f t="shared" si="36"/>
        <v>-0.99908251181003904</v>
      </c>
      <c r="M132" s="39">
        <f t="shared" si="37"/>
        <v>-0.99449507086023425</v>
      </c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</row>
    <row r="133" spans="2:25" s="17" customFormat="1" ht="12" customHeight="1" x14ac:dyDescent="0.2">
      <c r="B133" s="48" t="s">
        <v>245</v>
      </c>
      <c r="C133" s="17" t="s">
        <v>246</v>
      </c>
      <c r="D133" s="18">
        <v>100000</v>
      </c>
      <c r="E133" s="18">
        <v>100000</v>
      </c>
      <c r="F133" s="18">
        <v>0</v>
      </c>
      <c r="G133" s="18">
        <v>0</v>
      </c>
      <c r="H133" s="18">
        <v>0</v>
      </c>
      <c r="I133" s="18">
        <f t="shared" si="33"/>
        <v>0</v>
      </c>
      <c r="J133" s="18">
        <f t="shared" si="34"/>
        <v>100000</v>
      </c>
      <c r="K133" s="39">
        <f t="shared" si="35"/>
        <v>1</v>
      </c>
      <c r="L133" s="39">
        <f t="shared" si="36"/>
        <v>-1</v>
      </c>
      <c r="M133" s="39">
        <f t="shared" si="37"/>
        <v>-1</v>
      </c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</row>
    <row r="134" spans="2:25" s="17" customFormat="1" ht="12" customHeight="1" x14ac:dyDescent="0.2">
      <c r="B134" s="48" t="s">
        <v>398</v>
      </c>
      <c r="C134" s="17" t="s">
        <v>399</v>
      </c>
      <c r="D134" s="18">
        <v>0</v>
      </c>
      <c r="E134" s="18">
        <v>0</v>
      </c>
      <c r="F134" s="18">
        <v>0</v>
      </c>
      <c r="G134" s="18">
        <v>9480</v>
      </c>
      <c r="H134" s="18">
        <v>0</v>
      </c>
      <c r="I134" s="18">
        <f t="shared" si="33"/>
        <v>9480</v>
      </c>
      <c r="J134" s="18">
        <f t="shared" si="34"/>
        <v>-9480</v>
      </c>
      <c r="K134" s="39" t="str">
        <f t="shared" si="35"/>
        <v>NA</v>
      </c>
      <c r="L134" s="39" t="str">
        <f t="shared" si="36"/>
        <v>NA</v>
      </c>
      <c r="M134" s="39" t="str">
        <f t="shared" si="37"/>
        <v>NA</v>
      </c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</row>
    <row r="135" spans="2:25" s="17" customFormat="1" ht="12" customHeight="1" x14ac:dyDescent="0.2">
      <c r="B135" s="48" t="s">
        <v>93</v>
      </c>
      <c r="C135" s="17" t="s">
        <v>94</v>
      </c>
      <c r="D135" s="18">
        <v>318080.01</v>
      </c>
      <c r="E135" s="18">
        <v>318080.01</v>
      </c>
      <c r="F135" s="18">
        <v>0</v>
      </c>
      <c r="G135" s="18">
        <v>0</v>
      </c>
      <c r="H135" s="18">
        <v>87511.7</v>
      </c>
      <c r="I135" s="18">
        <f t="shared" si="33"/>
        <v>87511.7</v>
      </c>
      <c r="J135" s="18">
        <f t="shared" si="34"/>
        <v>230568.31</v>
      </c>
      <c r="K135" s="39">
        <f t="shared" si="35"/>
        <v>0.72487519728133809</v>
      </c>
      <c r="L135" s="39">
        <f t="shared" si="36"/>
        <v>-1</v>
      </c>
      <c r="M135" s="39">
        <f t="shared" si="37"/>
        <v>-1</v>
      </c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</row>
    <row r="136" spans="2:25" s="17" customFormat="1" ht="12" customHeight="1" x14ac:dyDescent="0.2">
      <c r="B136" s="48" t="s">
        <v>326</v>
      </c>
      <c r="C136" s="17" t="s">
        <v>327</v>
      </c>
      <c r="D136" s="18">
        <v>6740</v>
      </c>
      <c r="E136" s="18">
        <v>6740</v>
      </c>
      <c r="F136" s="18">
        <v>0</v>
      </c>
      <c r="G136" s="18">
        <v>0</v>
      </c>
      <c r="H136" s="18">
        <v>0</v>
      </c>
      <c r="I136" s="18">
        <f t="shared" si="33"/>
        <v>0</v>
      </c>
      <c r="J136" s="18">
        <f t="shared" si="34"/>
        <v>6740</v>
      </c>
      <c r="K136" s="39">
        <f t="shared" si="35"/>
        <v>1</v>
      </c>
      <c r="L136" s="39">
        <f t="shared" si="36"/>
        <v>-1</v>
      </c>
      <c r="M136" s="39">
        <f t="shared" si="37"/>
        <v>-1</v>
      </c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</row>
    <row r="137" spans="2:25" s="17" customFormat="1" ht="12" customHeight="1" x14ac:dyDescent="0.2">
      <c r="B137" s="48" t="s">
        <v>239</v>
      </c>
      <c r="C137" s="17" t="s">
        <v>240</v>
      </c>
      <c r="D137" s="18">
        <v>0</v>
      </c>
      <c r="E137" s="18">
        <v>600</v>
      </c>
      <c r="F137" s="18">
        <v>525</v>
      </c>
      <c r="G137" s="18">
        <v>525</v>
      </c>
      <c r="H137" s="18">
        <v>0</v>
      </c>
      <c r="I137" s="18">
        <f t="shared" si="33"/>
        <v>525</v>
      </c>
      <c r="J137" s="18">
        <f t="shared" si="34"/>
        <v>75</v>
      </c>
      <c r="K137" s="39">
        <f t="shared" si="35"/>
        <v>0.125</v>
      </c>
      <c r="L137" s="39">
        <f t="shared" si="36"/>
        <v>-0.125</v>
      </c>
      <c r="M137" s="39">
        <f t="shared" si="37"/>
        <v>4.25</v>
      </c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</row>
    <row r="138" spans="2:25" s="17" customFormat="1" ht="12" customHeight="1" x14ac:dyDescent="0.2">
      <c r="B138" s="48" t="s">
        <v>45</v>
      </c>
      <c r="C138" s="17" t="s">
        <v>46</v>
      </c>
      <c r="D138" s="18">
        <v>5750</v>
      </c>
      <c r="E138" s="18">
        <v>5750</v>
      </c>
      <c r="F138" s="18">
        <v>0</v>
      </c>
      <c r="G138" s="18">
        <v>0</v>
      </c>
      <c r="H138" s="18">
        <v>0</v>
      </c>
      <c r="I138" s="18">
        <f t="shared" si="33"/>
        <v>0</v>
      </c>
      <c r="J138" s="18">
        <f t="shared" si="34"/>
        <v>5750</v>
      </c>
      <c r="K138" s="39">
        <f t="shared" si="35"/>
        <v>1</v>
      </c>
      <c r="L138" s="39">
        <f t="shared" si="36"/>
        <v>-1</v>
      </c>
      <c r="M138" s="39">
        <f t="shared" si="37"/>
        <v>-1</v>
      </c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</row>
    <row r="139" spans="2:25" s="17" customFormat="1" ht="12" customHeight="1" x14ac:dyDescent="0.2">
      <c r="B139" s="48" t="s">
        <v>47</v>
      </c>
      <c r="C139" s="17" t="s">
        <v>48</v>
      </c>
      <c r="D139" s="18">
        <v>1220000</v>
      </c>
      <c r="E139" s="18">
        <v>1220000</v>
      </c>
      <c r="F139" s="18">
        <v>1152733.54</v>
      </c>
      <c r="G139" s="18">
        <v>1152733.54</v>
      </c>
      <c r="H139" s="18">
        <v>47266.46</v>
      </c>
      <c r="I139" s="18">
        <f t="shared" si="33"/>
        <v>1200000</v>
      </c>
      <c r="J139" s="18">
        <f t="shared" si="34"/>
        <v>20000</v>
      </c>
      <c r="K139" s="39">
        <f t="shared" si="35"/>
        <v>1.6393442622950821E-2</v>
      </c>
      <c r="L139" s="39">
        <f t="shared" si="36"/>
        <v>-5.5136442622950789E-2</v>
      </c>
      <c r="M139" s="39">
        <f t="shared" si="37"/>
        <v>4.6691813442622951</v>
      </c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</row>
    <row r="140" spans="2:25" s="17" customFormat="1" ht="12" customHeight="1" x14ac:dyDescent="0.2">
      <c r="B140" s="48" t="s">
        <v>49</v>
      </c>
      <c r="C140" s="17" t="s">
        <v>50</v>
      </c>
      <c r="D140" s="18">
        <v>329528</v>
      </c>
      <c r="E140" s="18">
        <v>332778</v>
      </c>
      <c r="F140" s="18">
        <v>2070.79</v>
      </c>
      <c r="G140" s="18">
        <v>6178.0000000000009</v>
      </c>
      <c r="H140" s="18">
        <v>52.7</v>
      </c>
      <c r="I140" s="18">
        <f t="shared" si="33"/>
        <v>6230.7000000000007</v>
      </c>
      <c r="J140" s="18">
        <f t="shared" si="34"/>
        <v>326547.3</v>
      </c>
      <c r="K140" s="39">
        <f t="shared" si="35"/>
        <v>0.98127670699385172</v>
      </c>
      <c r="L140" s="39">
        <f t="shared" si="36"/>
        <v>-0.99377726292002477</v>
      </c>
      <c r="M140" s="39">
        <f t="shared" si="37"/>
        <v>-0.88861042496799669</v>
      </c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</row>
    <row r="141" spans="2:25" s="17" customFormat="1" ht="12" customHeight="1" x14ac:dyDescent="0.2">
      <c r="B141" s="48" t="s">
        <v>53</v>
      </c>
      <c r="C141" s="17" t="s">
        <v>54</v>
      </c>
      <c r="D141" s="18">
        <v>428956.17</v>
      </c>
      <c r="E141" s="18">
        <v>368014.15</v>
      </c>
      <c r="F141" s="18">
        <v>9457.4600000000009</v>
      </c>
      <c r="G141" s="18">
        <v>22598.99</v>
      </c>
      <c r="H141" s="18">
        <v>14387.769999999997</v>
      </c>
      <c r="I141" s="18">
        <f t="shared" si="33"/>
        <v>36986.759999999995</v>
      </c>
      <c r="J141" s="18">
        <f t="shared" si="34"/>
        <v>331027.39</v>
      </c>
      <c r="K141" s="39">
        <f t="shared" si="35"/>
        <v>0.89949636447402903</v>
      </c>
      <c r="L141" s="39">
        <f t="shared" si="36"/>
        <v>-0.97430136857509408</v>
      </c>
      <c r="M141" s="39">
        <f t="shared" si="37"/>
        <v>-0.63155237373345574</v>
      </c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</row>
    <row r="142" spans="2:25" s="17" customFormat="1" ht="12" customHeight="1" x14ac:dyDescent="0.2">
      <c r="B142" s="48" t="s">
        <v>55</v>
      </c>
      <c r="C142" s="17" t="s">
        <v>56</v>
      </c>
      <c r="D142" s="18">
        <v>18398</v>
      </c>
      <c r="E142" s="18">
        <v>15918</v>
      </c>
      <c r="F142" s="18">
        <v>0</v>
      </c>
      <c r="G142" s="18">
        <v>0</v>
      </c>
      <c r="H142" s="18">
        <v>834.45</v>
      </c>
      <c r="I142" s="18">
        <f t="shared" si="33"/>
        <v>834.45</v>
      </c>
      <c r="J142" s="18">
        <f t="shared" si="34"/>
        <v>15083.55</v>
      </c>
      <c r="K142" s="39">
        <f t="shared" si="35"/>
        <v>0.94757821334338477</v>
      </c>
      <c r="L142" s="39">
        <f t="shared" si="36"/>
        <v>-1</v>
      </c>
      <c r="M142" s="39">
        <f t="shared" si="37"/>
        <v>-1</v>
      </c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</row>
    <row r="143" spans="2:25" s="17" customFormat="1" ht="12" customHeight="1" x14ac:dyDescent="0.2">
      <c r="B143" s="48" t="s">
        <v>59</v>
      </c>
      <c r="C143" s="17" t="s">
        <v>60</v>
      </c>
      <c r="D143" s="18">
        <v>714008</v>
      </c>
      <c r="E143" s="18">
        <v>747088</v>
      </c>
      <c r="F143" s="18">
        <v>4870.13</v>
      </c>
      <c r="G143" s="18">
        <v>4870.13</v>
      </c>
      <c r="H143" s="18">
        <v>9593.69</v>
      </c>
      <c r="I143" s="18">
        <f t="shared" si="33"/>
        <v>14463.82</v>
      </c>
      <c r="J143" s="18">
        <f t="shared" si="34"/>
        <v>732624.18</v>
      </c>
      <c r="K143" s="39">
        <f t="shared" si="35"/>
        <v>0.98063973721971176</v>
      </c>
      <c r="L143" s="39">
        <f t="shared" si="36"/>
        <v>-0.99348118293962695</v>
      </c>
      <c r="M143" s="39">
        <f t="shared" si="37"/>
        <v>-0.96088709763776148</v>
      </c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</row>
    <row r="144" spans="2:25" s="17" customFormat="1" ht="12" customHeight="1" x14ac:dyDescent="0.2">
      <c r="B144" s="48" t="s">
        <v>61</v>
      </c>
      <c r="C144" s="17" t="s">
        <v>62</v>
      </c>
      <c r="D144" s="18">
        <v>11500</v>
      </c>
      <c r="E144" s="18">
        <v>11420</v>
      </c>
      <c r="F144" s="18">
        <v>0</v>
      </c>
      <c r="G144" s="18">
        <v>0</v>
      </c>
      <c r="H144" s="18">
        <v>3896.65</v>
      </c>
      <c r="I144" s="18">
        <f t="shared" si="33"/>
        <v>3896.65</v>
      </c>
      <c r="J144" s="18">
        <f t="shared" si="34"/>
        <v>7523.35</v>
      </c>
      <c r="K144" s="39">
        <f t="shared" si="35"/>
        <v>0.65878721541155871</v>
      </c>
      <c r="L144" s="39">
        <f t="shared" si="36"/>
        <v>-1</v>
      </c>
      <c r="M144" s="39">
        <f t="shared" si="37"/>
        <v>-1</v>
      </c>
      <c r="O144" s="57"/>
      <c r="P144" s="57"/>
      <c r="Q144" s="57"/>
      <c r="R144" s="60"/>
      <c r="S144" s="60"/>
      <c r="T144" s="60"/>
      <c r="U144" s="60"/>
      <c r="V144" s="60"/>
      <c r="W144" s="57"/>
      <c r="X144" s="57"/>
      <c r="Y144" s="57"/>
    </row>
    <row r="145" spans="1:25" s="17" customFormat="1" ht="12" customHeight="1" x14ac:dyDescent="0.2">
      <c r="B145" s="48" t="s">
        <v>65</v>
      </c>
      <c r="C145" s="17" t="s">
        <v>66</v>
      </c>
      <c r="D145" s="18">
        <v>51744</v>
      </c>
      <c r="E145" s="18">
        <v>54224</v>
      </c>
      <c r="F145" s="18">
        <v>0</v>
      </c>
      <c r="G145" s="18">
        <v>0</v>
      </c>
      <c r="H145" s="18">
        <v>2466.23</v>
      </c>
      <c r="I145" s="18">
        <f t="shared" si="33"/>
        <v>2466.23</v>
      </c>
      <c r="J145" s="18">
        <f t="shared" si="34"/>
        <v>51757.77</v>
      </c>
      <c r="K145" s="39">
        <f t="shared" si="35"/>
        <v>0.95451774122159927</v>
      </c>
      <c r="L145" s="39">
        <f t="shared" si="36"/>
        <v>-1</v>
      </c>
      <c r="M145" s="39">
        <f t="shared" si="37"/>
        <v>-1</v>
      </c>
      <c r="O145" s="57"/>
      <c r="P145" s="57"/>
      <c r="Q145" s="57"/>
      <c r="R145" s="60"/>
      <c r="S145" s="60"/>
      <c r="T145" s="60"/>
      <c r="U145" s="60"/>
      <c r="V145" s="60"/>
      <c r="W145" s="57"/>
      <c r="X145" s="57"/>
      <c r="Y145" s="57"/>
    </row>
    <row r="146" spans="1:25" s="17" customFormat="1" ht="12" customHeight="1" x14ac:dyDescent="0.2">
      <c r="B146" s="48" t="s">
        <v>67</v>
      </c>
      <c r="C146" s="17" t="s">
        <v>68</v>
      </c>
      <c r="D146" s="18">
        <v>172206</v>
      </c>
      <c r="E146" s="18">
        <v>172206</v>
      </c>
      <c r="F146" s="18">
        <v>0</v>
      </c>
      <c r="G146" s="18">
        <v>0</v>
      </c>
      <c r="H146" s="18">
        <v>47219.040000000001</v>
      </c>
      <c r="I146" s="18">
        <f t="shared" si="33"/>
        <v>47219.040000000001</v>
      </c>
      <c r="J146" s="18">
        <f t="shared" si="34"/>
        <v>124986.95999999999</v>
      </c>
      <c r="K146" s="39">
        <f t="shared" si="35"/>
        <v>0.72579910107661749</v>
      </c>
      <c r="L146" s="39">
        <f t="shared" si="36"/>
        <v>-1</v>
      </c>
      <c r="M146" s="39">
        <f t="shared" si="37"/>
        <v>-1</v>
      </c>
      <c r="O146" s="57"/>
      <c r="P146" s="57"/>
      <c r="Q146" s="57"/>
      <c r="R146" s="60"/>
      <c r="S146" s="60"/>
      <c r="T146" s="60"/>
      <c r="U146" s="60"/>
      <c r="V146" s="60"/>
      <c r="W146" s="57"/>
      <c r="X146" s="57"/>
      <c r="Y146" s="57"/>
    </row>
    <row r="147" spans="1:25" s="17" customFormat="1" x14ac:dyDescent="0.2">
      <c r="B147" s="48" t="s">
        <v>71</v>
      </c>
      <c r="C147" s="17" t="s">
        <v>72</v>
      </c>
      <c r="D147" s="18">
        <v>85400</v>
      </c>
      <c r="E147" s="18">
        <v>89300</v>
      </c>
      <c r="F147" s="18">
        <v>470</v>
      </c>
      <c r="G147" s="18">
        <v>4370</v>
      </c>
      <c r="H147" s="18">
        <v>178</v>
      </c>
      <c r="I147" s="18">
        <f t="shared" si="33"/>
        <v>4548</v>
      </c>
      <c r="J147" s="18">
        <f t="shared" si="34"/>
        <v>84752</v>
      </c>
      <c r="K147" s="39">
        <f t="shared" si="35"/>
        <v>0.94907054871220609</v>
      </c>
      <c r="L147" s="39">
        <f t="shared" si="36"/>
        <v>-0.99473684210526314</v>
      </c>
      <c r="M147" s="39">
        <f t="shared" si="37"/>
        <v>-0.70638297872340428</v>
      </c>
      <c r="O147" s="57"/>
      <c r="P147" s="57"/>
      <c r="Q147" s="57"/>
      <c r="R147" s="60"/>
      <c r="S147" s="60"/>
      <c r="T147" s="60"/>
      <c r="U147" s="60"/>
      <c r="V147" s="60"/>
      <c r="W147" s="57"/>
      <c r="X147" s="57"/>
      <c r="Y147" s="57"/>
    </row>
    <row r="148" spans="1:25" s="17" customFormat="1" x14ac:dyDescent="0.2">
      <c r="B148" s="48" t="s">
        <v>73</v>
      </c>
      <c r="C148" s="17" t="s">
        <v>74</v>
      </c>
      <c r="D148" s="18">
        <v>1001500</v>
      </c>
      <c r="E148" s="18">
        <v>1001500</v>
      </c>
      <c r="F148" s="18">
        <v>0</v>
      </c>
      <c r="G148" s="18">
        <v>0</v>
      </c>
      <c r="H148" s="18">
        <v>750</v>
      </c>
      <c r="I148" s="18">
        <f t="shared" si="33"/>
        <v>750</v>
      </c>
      <c r="J148" s="18">
        <f t="shared" si="34"/>
        <v>1000750</v>
      </c>
      <c r="K148" s="39">
        <f t="shared" si="35"/>
        <v>0.99925112331502741</v>
      </c>
      <c r="L148" s="39">
        <f t="shared" si="36"/>
        <v>-1</v>
      </c>
      <c r="M148" s="39">
        <f t="shared" si="37"/>
        <v>-1</v>
      </c>
      <c r="O148" s="57"/>
      <c r="P148" s="57"/>
      <c r="Q148" s="57"/>
      <c r="R148" s="60"/>
      <c r="S148" s="60"/>
      <c r="T148" s="60"/>
      <c r="U148" s="60"/>
      <c r="V148" s="60"/>
      <c r="W148" s="57"/>
      <c r="X148" s="57"/>
      <c r="Y148" s="57"/>
    </row>
    <row r="149" spans="1:25" s="17" customFormat="1" x14ac:dyDescent="0.2">
      <c r="A149" s="47" t="s">
        <v>99</v>
      </c>
      <c r="B149" s="49"/>
      <c r="C149" s="47"/>
      <c r="D149" s="23">
        <v>24525430.500000004</v>
      </c>
      <c r="E149" s="23">
        <v>24489238.489999998</v>
      </c>
      <c r="F149" s="23">
        <v>1799349.93</v>
      </c>
      <c r="G149" s="23">
        <v>2858967.29</v>
      </c>
      <c r="H149" s="23">
        <v>283170.21000000002</v>
      </c>
      <c r="I149" s="23">
        <f t="shared" si="33"/>
        <v>3142137.5</v>
      </c>
      <c r="J149" s="23">
        <f t="shared" si="34"/>
        <v>21347100.989999998</v>
      </c>
      <c r="K149" s="43">
        <f t="shared" si="35"/>
        <v>0.87169313160623307</v>
      </c>
      <c r="L149" s="43">
        <f t="shared" si="36"/>
        <v>-0.92652487210924295</v>
      </c>
      <c r="M149" s="43">
        <f t="shared" si="37"/>
        <v>-0.29953707025211784</v>
      </c>
      <c r="O149" s="57"/>
      <c r="P149" s="57"/>
      <c r="Q149" s="57"/>
      <c r="R149" s="60"/>
      <c r="S149" s="60"/>
      <c r="T149" s="60"/>
      <c r="U149" s="60"/>
      <c r="V149" s="60"/>
      <c r="W149" s="57"/>
      <c r="X149" s="57"/>
      <c r="Y149" s="57"/>
    </row>
    <row r="150" spans="1:25" s="17" customFormat="1" x14ac:dyDescent="0.2">
      <c r="A150" s="17" t="s">
        <v>100</v>
      </c>
      <c r="B150" s="48" t="s">
        <v>97</v>
      </c>
      <c r="C150" s="17" t="s">
        <v>98</v>
      </c>
      <c r="D150" s="18">
        <v>0</v>
      </c>
      <c r="E150" s="18">
        <v>25000</v>
      </c>
      <c r="F150" s="18">
        <v>0</v>
      </c>
      <c r="G150" s="18">
        <v>0</v>
      </c>
      <c r="H150" s="18">
        <v>0</v>
      </c>
      <c r="I150" s="18">
        <f t="shared" si="33"/>
        <v>0</v>
      </c>
      <c r="J150" s="18">
        <f t="shared" si="34"/>
        <v>25000</v>
      </c>
      <c r="K150" s="39">
        <f t="shared" si="35"/>
        <v>1</v>
      </c>
      <c r="L150" s="39">
        <f t="shared" si="36"/>
        <v>-1</v>
      </c>
      <c r="M150" s="39">
        <f t="shared" si="37"/>
        <v>-1</v>
      </c>
      <c r="O150" s="57"/>
      <c r="P150" s="57"/>
      <c r="Q150" s="57"/>
      <c r="R150" s="60"/>
      <c r="S150" s="60"/>
      <c r="T150" s="60"/>
      <c r="U150" s="60"/>
      <c r="V150" s="60"/>
      <c r="W150" s="57"/>
      <c r="X150" s="57"/>
      <c r="Y150" s="57"/>
    </row>
    <row r="151" spans="1:25" s="17" customFormat="1" x14ac:dyDescent="0.2">
      <c r="B151" s="48" t="s">
        <v>27</v>
      </c>
      <c r="C151" s="17" t="s">
        <v>28</v>
      </c>
      <c r="D151" s="18">
        <v>35735</v>
      </c>
      <c r="E151" s="18">
        <v>10735</v>
      </c>
      <c r="F151" s="18">
        <v>0</v>
      </c>
      <c r="G151" s="18">
        <v>0</v>
      </c>
      <c r="H151" s="18">
        <v>0</v>
      </c>
      <c r="I151" s="18">
        <f t="shared" si="33"/>
        <v>0</v>
      </c>
      <c r="J151" s="18">
        <f t="shared" si="34"/>
        <v>10735</v>
      </c>
      <c r="K151" s="39">
        <f t="shared" si="35"/>
        <v>1</v>
      </c>
      <c r="L151" s="39">
        <f t="shared" si="36"/>
        <v>-1</v>
      </c>
      <c r="M151" s="39">
        <f t="shared" si="37"/>
        <v>-1</v>
      </c>
      <c r="O151" s="57"/>
      <c r="P151" s="57"/>
      <c r="Q151" s="57"/>
      <c r="R151" s="60"/>
      <c r="S151" s="60"/>
      <c r="T151" s="60"/>
      <c r="U151" s="60"/>
      <c r="V151" s="60"/>
      <c r="W151" s="57"/>
      <c r="X151" s="57"/>
      <c r="Y151" s="57"/>
    </row>
    <row r="152" spans="1:25" s="17" customFormat="1" x14ac:dyDescent="0.2">
      <c r="B152" s="48" t="s">
        <v>39</v>
      </c>
      <c r="C152" s="17" t="s">
        <v>40</v>
      </c>
      <c r="D152" s="18">
        <v>946.98</v>
      </c>
      <c r="E152" s="18">
        <v>946.98</v>
      </c>
      <c r="F152" s="18">
        <v>0</v>
      </c>
      <c r="G152" s="18">
        <v>0</v>
      </c>
      <c r="H152" s="18">
        <v>0</v>
      </c>
      <c r="I152" s="18">
        <f t="shared" si="33"/>
        <v>0</v>
      </c>
      <c r="J152" s="18">
        <f t="shared" si="34"/>
        <v>946.98</v>
      </c>
      <c r="K152" s="39">
        <f t="shared" si="35"/>
        <v>1</v>
      </c>
      <c r="L152" s="39">
        <f t="shared" si="36"/>
        <v>-1</v>
      </c>
      <c r="M152" s="39">
        <f t="shared" si="37"/>
        <v>-1</v>
      </c>
      <c r="O152" s="57"/>
      <c r="P152" s="57"/>
      <c r="Q152" s="57"/>
      <c r="R152" s="60"/>
      <c r="S152" s="60"/>
      <c r="T152" s="60"/>
      <c r="U152" s="60"/>
      <c r="V152" s="60"/>
      <c r="W152" s="57"/>
      <c r="X152" s="57"/>
      <c r="Y152" s="57"/>
    </row>
    <row r="153" spans="1:25" s="17" customFormat="1" x14ac:dyDescent="0.2">
      <c r="B153" s="48" t="s">
        <v>41</v>
      </c>
      <c r="C153" s="17" t="s">
        <v>42</v>
      </c>
      <c r="D153" s="18">
        <v>61600</v>
      </c>
      <c r="E153" s="18">
        <v>61600</v>
      </c>
      <c r="F153" s="18">
        <v>350</v>
      </c>
      <c r="G153" s="18">
        <v>350</v>
      </c>
      <c r="H153" s="18">
        <v>1150</v>
      </c>
      <c r="I153" s="18">
        <f t="shared" si="33"/>
        <v>1500</v>
      </c>
      <c r="J153" s="18">
        <f t="shared" si="34"/>
        <v>60100</v>
      </c>
      <c r="K153" s="39">
        <f t="shared" si="35"/>
        <v>0.97564935064935066</v>
      </c>
      <c r="L153" s="39">
        <f t="shared" si="36"/>
        <v>-0.99431818181818177</v>
      </c>
      <c r="M153" s="39">
        <f t="shared" si="37"/>
        <v>-0.96590909090909094</v>
      </c>
      <c r="O153" s="57"/>
      <c r="P153" s="57"/>
      <c r="Q153" s="57"/>
      <c r="R153" s="60"/>
      <c r="S153" s="60"/>
      <c r="T153" s="60"/>
      <c r="U153" s="60"/>
      <c r="V153" s="60"/>
      <c r="W153" s="57"/>
      <c r="X153" s="57"/>
      <c r="Y153" s="57"/>
    </row>
    <row r="154" spans="1:25" s="17" customFormat="1" x14ac:dyDescent="0.2">
      <c r="B154" s="48" t="s">
        <v>47</v>
      </c>
      <c r="C154" s="17" t="s">
        <v>48</v>
      </c>
      <c r="D154" s="18">
        <v>470</v>
      </c>
      <c r="E154" s="18">
        <v>470</v>
      </c>
      <c r="F154" s="18">
        <v>0</v>
      </c>
      <c r="G154" s="18">
        <v>0</v>
      </c>
      <c r="H154" s="18">
        <v>0</v>
      </c>
      <c r="I154" s="18">
        <f t="shared" si="33"/>
        <v>0</v>
      </c>
      <c r="J154" s="18">
        <f t="shared" si="34"/>
        <v>470</v>
      </c>
      <c r="K154" s="39">
        <f t="shared" si="35"/>
        <v>1</v>
      </c>
      <c r="L154" s="39">
        <f t="shared" si="36"/>
        <v>-1</v>
      </c>
      <c r="M154" s="39">
        <f t="shared" si="37"/>
        <v>-1</v>
      </c>
      <c r="O154" s="57"/>
      <c r="P154" s="57"/>
      <c r="Q154" s="57"/>
      <c r="R154" s="60"/>
      <c r="S154" s="60"/>
      <c r="T154" s="60"/>
      <c r="U154" s="60"/>
      <c r="V154" s="60"/>
      <c r="W154" s="57"/>
      <c r="X154" s="57"/>
      <c r="Y154" s="57"/>
    </row>
    <row r="155" spans="1:25" s="17" customFormat="1" x14ac:dyDescent="0.2">
      <c r="B155" s="48" t="s">
        <v>49</v>
      </c>
      <c r="C155" s="17" t="s">
        <v>50</v>
      </c>
      <c r="D155" s="18">
        <v>15000</v>
      </c>
      <c r="E155" s="18">
        <v>15000</v>
      </c>
      <c r="F155" s="18">
        <v>0</v>
      </c>
      <c r="G155" s="18">
        <v>0</v>
      </c>
      <c r="H155" s="18">
        <v>0</v>
      </c>
      <c r="I155" s="18">
        <f t="shared" si="33"/>
        <v>0</v>
      </c>
      <c r="J155" s="18">
        <f t="shared" si="34"/>
        <v>15000</v>
      </c>
      <c r="K155" s="39">
        <f t="shared" si="35"/>
        <v>1</v>
      </c>
      <c r="L155" s="39">
        <f t="shared" si="36"/>
        <v>-1</v>
      </c>
      <c r="M155" s="39">
        <f t="shared" si="37"/>
        <v>-1</v>
      </c>
      <c r="O155" s="57"/>
      <c r="P155" s="57"/>
      <c r="Q155" s="57"/>
      <c r="R155" s="60"/>
      <c r="S155" s="60"/>
      <c r="T155" s="60"/>
      <c r="U155" s="60"/>
      <c r="V155" s="60"/>
      <c r="W155" s="57"/>
      <c r="X155" s="57"/>
      <c r="Y155" s="57"/>
    </row>
    <row r="156" spans="1:25" s="17" customFormat="1" x14ac:dyDescent="0.2">
      <c r="B156" s="48" t="s">
        <v>53</v>
      </c>
      <c r="C156" s="17" t="s">
        <v>54</v>
      </c>
      <c r="D156" s="18">
        <v>11750</v>
      </c>
      <c r="E156" s="18">
        <v>11750</v>
      </c>
      <c r="F156" s="18">
        <v>0</v>
      </c>
      <c r="G156" s="18">
        <v>0</v>
      </c>
      <c r="H156" s="18">
        <v>0</v>
      </c>
      <c r="I156" s="18">
        <f t="shared" si="33"/>
        <v>0</v>
      </c>
      <c r="J156" s="18">
        <f t="shared" si="34"/>
        <v>11750</v>
      </c>
      <c r="K156" s="39">
        <f t="shared" si="35"/>
        <v>1</v>
      </c>
      <c r="L156" s="39">
        <f t="shared" si="36"/>
        <v>-1</v>
      </c>
      <c r="M156" s="39">
        <f t="shared" si="37"/>
        <v>-1</v>
      </c>
      <c r="O156" s="57"/>
      <c r="P156" s="57"/>
      <c r="Q156" s="57"/>
      <c r="R156" s="60"/>
      <c r="S156" s="60"/>
      <c r="T156" s="60"/>
      <c r="U156" s="60"/>
      <c r="V156" s="60"/>
      <c r="W156" s="57"/>
      <c r="X156" s="57"/>
      <c r="Y156" s="57"/>
    </row>
    <row r="157" spans="1:25" s="17" customFormat="1" x14ac:dyDescent="0.2">
      <c r="B157" s="48" t="s">
        <v>65</v>
      </c>
      <c r="C157" s="17" t="s">
        <v>66</v>
      </c>
      <c r="D157" s="18">
        <v>25784.5</v>
      </c>
      <c r="E157" s="18">
        <v>25784.5</v>
      </c>
      <c r="F157" s="18">
        <v>0</v>
      </c>
      <c r="G157" s="18">
        <v>0</v>
      </c>
      <c r="H157" s="18">
        <v>0</v>
      </c>
      <c r="I157" s="18">
        <f t="shared" si="33"/>
        <v>0</v>
      </c>
      <c r="J157" s="18">
        <f t="shared" si="34"/>
        <v>25784.5</v>
      </c>
      <c r="K157" s="39">
        <f t="shared" si="35"/>
        <v>1</v>
      </c>
      <c r="L157" s="39">
        <f t="shared" si="36"/>
        <v>-1</v>
      </c>
      <c r="M157" s="39">
        <f t="shared" si="37"/>
        <v>-1</v>
      </c>
      <c r="O157" s="57"/>
      <c r="P157" s="57"/>
      <c r="Q157" s="57"/>
      <c r="R157" s="60"/>
      <c r="S157" s="60"/>
      <c r="T157" s="60"/>
      <c r="U157" s="60"/>
      <c r="V157" s="60"/>
      <c r="W157" s="57"/>
      <c r="X157" s="57"/>
      <c r="Y157" s="57"/>
    </row>
    <row r="158" spans="1:25" s="17" customFormat="1" x14ac:dyDescent="0.2">
      <c r="B158" s="48" t="s">
        <v>71</v>
      </c>
      <c r="C158" s="17" t="s">
        <v>72</v>
      </c>
      <c r="D158" s="18">
        <v>35000</v>
      </c>
      <c r="E158" s="18">
        <v>35000</v>
      </c>
      <c r="F158" s="18">
        <v>0</v>
      </c>
      <c r="G158" s="18">
        <v>0</v>
      </c>
      <c r="H158" s="18">
        <v>0</v>
      </c>
      <c r="I158" s="18">
        <f t="shared" si="33"/>
        <v>0</v>
      </c>
      <c r="J158" s="18">
        <f t="shared" si="34"/>
        <v>35000</v>
      </c>
      <c r="K158" s="39">
        <f t="shared" si="35"/>
        <v>1</v>
      </c>
      <c r="L158" s="39">
        <f t="shared" si="36"/>
        <v>-1</v>
      </c>
      <c r="M158" s="39">
        <f t="shared" si="37"/>
        <v>-1</v>
      </c>
      <c r="O158" s="57"/>
      <c r="P158" s="57"/>
      <c r="Q158" s="57"/>
      <c r="R158" s="60"/>
      <c r="S158" s="60"/>
      <c r="T158" s="60"/>
      <c r="U158" s="60"/>
      <c r="V158" s="60"/>
      <c r="W158" s="57"/>
      <c r="X158" s="57"/>
      <c r="Y158" s="57"/>
    </row>
    <row r="159" spans="1:25" s="17" customFormat="1" x14ac:dyDescent="0.2">
      <c r="B159" s="48" t="s">
        <v>73</v>
      </c>
      <c r="C159" s="17" t="s">
        <v>74</v>
      </c>
      <c r="D159" s="18">
        <v>1000000</v>
      </c>
      <c r="E159" s="18">
        <v>1000000</v>
      </c>
      <c r="F159" s="18">
        <v>0</v>
      </c>
      <c r="G159" s="18">
        <v>0</v>
      </c>
      <c r="H159" s="18">
        <v>0</v>
      </c>
      <c r="I159" s="18">
        <f t="shared" si="33"/>
        <v>0</v>
      </c>
      <c r="J159" s="18">
        <f t="shared" si="34"/>
        <v>1000000</v>
      </c>
      <c r="K159" s="39">
        <f t="shared" si="35"/>
        <v>1</v>
      </c>
      <c r="L159" s="39">
        <f t="shared" si="36"/>
        <v>-1</v>
      </c>
      <c r="M159" s="39">
        <f t="shared" si="37"/>
        <v>-1</v>
      </c>
      <c r="O159" s="57"/>
      <c r="P159" s="57"/>
      <c r="Q159" s="57"/>
      <c r="R159" s="60"/>
      <c r="S159" s="60"/>
      <c r="T159" s="60"/>
      <c r="U159" s="60"/>
      <c r="V159" s="60"/>
      <c r="W159" s="57"/>
      <c r="X159" s="57"/>
      <c r="Y159" s="57"/>
    </row>
    <row r="160" spans="1:25" s="17" customFormat="1" x14ac:dyDescent="0.2">
      <c r="A160" s="47" t="s">
        <v>101</v>
      </c>
      <c r="B160" s="49"/>
      <c r="C160" s="47"/>
      <c r="D160" s="23">
        <v>1186286.48</v>
      </c>
      <c r="E160" s="23">
        <v>1186286.48</v>
      </c>
      <c r="F160" s="23">
        <v>350</v>
      </c>
      <c r="G160" s="23">
        <v>350</v>
      </c>
      <c r="H160" s="23">
        <v>1150</v>
      </c>
      <c r="I160" s="23">
        <f t="shared" si="33"/>
        <v>1500</v>
      </c>
      <c r="J160" s="23">
        <f t="shared" si="34"/>
        <v>1184786.48</v>
      </c>
      <c r="K160" s="43">
        <f t="shared" si="35"/>
        <v>0.99873554994911518</v>
      </c>
      <c r="L160" s="43">
        <f t="shared" si="36"/>
        <v>-0.9997049616547935</v>
      </c>
      <c r="M160" s="43">
        <f t="shared" si="37"/>
        <v>-0.99822976992876122</v>
      </c>
      <c r="O160" s="57"/>
      <c r="P160" s="57"/>
      <c r="Q160" s="57"/>
      <c r="R160" s="60"/>
      <c r="S160" s="60"/>
      <c r="T160" s="60"/>
      <c r="U160" s="60"/>
      <c r="V160" s="60"/>
      <c r="W160" s="57"/>
      <c r="X160" s="57"/>
      <c r="Y160" s="57"/>
    </row>
    <row r="161" spans="1:25" s="17" customFormat="1" x14ac:dyDescent="0.2">
      <c r="A161" s="17" t="s">
        <v>102</v>
      </c>
      <c r="B161" s="48" t="s">
        <v>77</v>
      </c>
      <c r="C161" s="17" t="s">
        <v>78</v>
      </c>
      <c r="D161" s="18">
        <v>121985</v>
      </c>
      <c r="E161" s="18">
        <v>121985</v>
      </c>
      <c r="F161" s="18">
        <v>10909.52</v>
      </c>
      <c r="G161" s="18">
        <v>21446.989999999998</v>
      </c>
      <c r="H161" s="18">
        <v>0</v>
      </c>
      <c r="I161" s="18">
        <f t="shared" si="33"/>
        <v>21446.989999999998</v>
      </c>
      <c r="J161" s="18">
        <f t="shared" si="34"/>
        <v>100538.01000000001</v>
      </c>
      <c r="K161" s="39">
        <f t="shared" si="35"/>
        <v>0.82418338320285289</v>
      </c>
      <c r="L161" s="39">
        <f t="shared" si="36"/>
        <v>-0.91056670902160097</v>
      </c>
      <c r="M161" s="39">
        <f t="shared" si="37"/>
        <v>5.4899700782883101E-2</v>
      </c>
      <c r="O161" s="57"/>
      <c r="P161" s="57"/>
      <c r="Q161" s="57"/>
      <c r="R161" s="60"/>
      <c r="S161" s="60"/>
      <c r="T161" s="60"/>
      <c r="U161" s="60"/>
      <c r="V161" s="60"/>
      <c r="W161" s="57"/>
      <c r="X161" s="57"/>
      <c r="Y161" s="57"/>
    </row>
    <row r="162" spans="1:25" s="17" customFormat="1" x14ac:dyDescent="0.2">
      <c r="B162" s="48" t="s">
        <v>247</v>
      </c>
      <c r="C162" s="17" t="s">
        <v>248</v>
      </c>
      <c r="D162" s="18">
        <v>10643260.27</v>
      </c>
      <c r="E162" s="18">
        <v>10643260.27</v>
      </c>
      <c r="F162" s="18">
        <v>39686.53</v>
      </c>
      <c r="G162" s="18">
        <v>66043.489999999991</v>
      </c>
      <c r="H162" s="18">
        <v>0</v>
      </c>
      <c r="I162" s="18">
        <f t="shared" si="33"/>
        <v>66043.489999999991</v>
      </c>
      <c r="J162" s="18">
        <f t="shared" si="34"/>
        <v>10577216.779999999</v>
      </c>
      <c r="K162" s="39">
        <f t="shared" si="35"/>
        <v>0.99379480644796825</v>
      </c>
      <c r="L162" s="39">
        <f t="shared" si="36"/>
        <v>-0.99627120553352777</v>
      </c>
      <c r="M162" s="39">
        <f t="shared" si="37"/>
        <v>-0.96276883868780938</v>
      </c>
      <c r="O162" s="57"/>
      <c r="P162" s="57"/>
      <c r="Q162" s="57"/>
      <c r="R162" s="60"/>
      <c r="S162" s="60"/>
      <c r="T162" s="60"/>
      <c r="U162" s="60"/>
      <c r="V162" s="60"/>
      <c r="W162" s="57"/>
      <c r="X162" s="57"/>
      <c r="Y162" s="57"/>
    </row>
    <row r="163" spans="1:25" s="17" customFormat="1" x14ac:dyDescent="0.2">
      <c r="B163" s="48" t="s">
        <v>29</v>
      </c>
      <c r="C163" s="17" t="s">
        <v>30</v>
      </c>
      <c r="D163" s="18">
        <v>166320</v>
      </c>
      <c r="E163" s="18">
        <v>166320</v>
      </c>
      <c r="F163" s="18">
        <v>0</v>
      </c>
      <c r="G163" s="18">
        <v>0</v>
      </c>
      <c r="H163" s="18">
        <v>0</v>
      </c>
      <c r="I163" s="18">
        <f t="shared" si="33"/>
        <v>0</v>
      </c>
      <c r="J163" s="18">
        <f t="shared" si="34"/>
        <v>166320</v>
      </c>
      <c r="K163" s="39">
        <f t="shared" si="35"/>
        <v>1</v>
      </c>
      <c r="L163" s="39">
        <f t="shared" si="36"/>
        <v>-1</v>
      </c>
      <c r="M163" s="39">
        <f t="shared" si="37"/>
        <v>-1</v>
      </c>
      <c r="O163" s="57"/>
      <c r="P163" s="57"/>
      <c r="Q163" s="57"/>
      <c r="R163" s="60"/>
      <c r="S163" s="60"/>
      <c r="T163" s="60"/>
      <c r="U163" s="60"/>
      <c r="V163" s="60"/>
      <c r="W163" s="57"/>
      <c r="X163" s="57"/>
      <c r="Y163" s="57"/>
    </row>
    <row r="164" spans="1:25" s="17" customFormat="1" x14ac:dyDescent="0.2">
      <c r="B164" s="48" t="s">
        <v>31</v>
      </c>
      <c r="C164" s="17" t="s">
        <v>32</v>
      </c>
      <c r="D164" s="18">
        <v>1576260</v>
      </c>
      <c r="E164" s="18">
        <v>1576260</v>
      </c>
      <c r="F164" s="18">
        <v>3780</v>
      </c>
      <c r="G164" s="18">
        <v>6615</v>
      </c>
      <c r="H164" s="18">
        <v>0</v>
      </c>
      <c r="I164" s="18">
        <f t="shared" si="33"/>
        <v>6615</v>
      </c>
      <c r="J164" s="18">
        <f t="shared" si="34"/>
        <v>1569645</v>
      </c>
      <c r="K164" s="39">
        <f t="shared" si="35"/>
        <v>0.99580335731414871</v>
      </c>
      <c r="L164" s="39">
        <f t="shared" si="36"/>
        <v>-0.99760191846522783</v>
      </c>
      <c r="M164" s="39">
        <f t="shared" si="37"/>
        <v>-0.97482014388489213</v>
      </c>
      <c r="O164" s="57"/>
      <c r="P164" s="57"/>
      <c r="Q164" s="57"/>
      <c r="R164" s="60"/>
      <c r="S164" s="60"/>
      <c r="T164" s="60"/>
      <c r="U164" s="60"/>
      <c r="V164" s="60"/>
      <c r="W164" s="57"/>
      <c r="X164" s="57"/>
      <c r="Y164" s="57"/>
    </row>
    <row r="165" spans="1:25" s="17" customFormat="1" x14ac:dyDescent="0.2">
      <c r="B165" s="48" t="s">
        <v>33</v>
      </c>
      <c r="C165" s="17" t="s">
        <v>34</v>
      </c>
      <c r="D165" s="18">
        <v>2131315.31</v>
      </c>
      <c r="E165" s="18">
        <v>2131315.31</v>
      </c>
      <c r="F165" s="18">
        <v>9176.1899999999987</v>
      </c>
      <c r="G165" s="18">
        <v>16547.71</v>
      </c>
      <c r="H165" s="18">
        <v>0</v>
      </c>
      <c r="I165" s="18">
        <f t="shared" si="33"/>
        <v>16547.71</v>
      </c>
      <c r="J165" s="18">
        <f t="shared" si="34"/>
        <v>2114767.6</v>
      </c>
      <c r="K165" s="39">
        <f t="shared" si="35"/>
        <v>0.99223591651485865</v>
      </c>
      <c r="L165" s="39">
        <f t="shared" si="36"/>
        <v>-0.99569458823997281</v>
      </c>
      <c r="M165" s="39">
        <f t="shared" si="37"/>
        <v>-0.95341549908915157</v>
      </c>
      <c r="O165" s="57"/>
      <c r="P165" s="57"/>
      <c r="Q165" s="57"/>
      <c r="R165" s="60"/>
      <c r="S165" s="60"/>
      <c r="T165" s="60"/>
      <c r="U165" s="60"/>
      <c r="V165" s="60"/>
      <c r="W165" s="57"/>
      <c r="X165" s="57"/>
      <c r="Y165" s="57"/>
    </row>
    <row r="166" spans="1:25" s="17" customFormat="1" x14ac:dyDescent="0.2">
      <c r="B166" s="48" t="s">
        <v>35</v>
      </c>
      <c r="C166" s="17" t="s">
        <v>36</v>
      </c>
      <c r="D166" s="18">
        <v>1150</v>
      </c>
      <c r="E166" s="18">
        <v>1150</v>
      </c>
      <c r="F166" s="18">
        <v>0</v>
      </c>
      <c r="G166" s="18">
        <v>0</v>
      </c>
      <c r="H166" s="18">
        <v>0</v>
      </c>
      <c r="I166" s="18">
        <f t="shared" si="33"/>
        <v>0</v>
      </c>
      <c r="J166" s="18">
        <f t="shared" si="34"/>
        <v>1150</v>
      </c>
      <c r="K166" s="39">
        <f t="shared" si="35"/>
        <v>1</v>
      </c>
      <c r="L166" s="39">
        <f t="shared" si="36"/>
        <v>-1</v>
      </c>
      <c r="M166" s="39">
        <f t="shared" si="37"/>
        <v>-1</v>
      </c>
      <c r="O166" s="57"/>
      <c r="P166" s="57"/>
      <c r="Q166" s="57"/>
      <c r="R166" s="60"/>
      <c r="S166" s="60"/>
      <c r="T166" s="60"/>
      <c r="U166" s="60"/>
      <c r="V166" s="60"/>
      <c r="W166" s="57"/>
      <c r="X166" s="57"/>
      <c r="Y166" s="57"/>
    </row>
    <row r="167" spans="1:25" s="17" customFormat="1" x14ac:dyDescent="0.2">
      <c r="B167" s="48" t="s">
        <v>39</v>
      </c>
      <c r="C167" s="17" t="s">
        <v>40</v>
      </c>
      <c r="D167" s="18">
        <v>293928.22000000003</v>
      </c>
      <c r="E167" s="18">
        <v>293928.22000000003</v>
      </c>
      <c r="F167" s="18">
        <v>2064.1</v>
      </c>
      <c r="G167" s="18">
        <v>3569.2599999999998</v>
      </c>
      <c r="H167" s="18">
        <v>0</v>
      </c>
      <c r="I167" s="18">
        <f t="shared" si="33"/>
        <v>3569.2599999999998</v>
      </c>
      <c r="J167" s="18">
        <f t="shared" si="34"/>
        <v>290358.96000000002</v>
      </c>
      <c r="K167" s="39">
        <f t="shared" si="35"/>
        <v>0.9878566950801797</v>
      </c>
      <c r="L167" s="39">
        <f t="shared" si="36"/>
        <v>-0.99297753716876869</v>
      </c>
      <c r="M167" s="39">
        <f t="shared" si="37"/>
        <v>-0.92714017048107866</v>
      </c>
      <c r="O167" s="57"/>
      <c r="P167" s="57"/>
      <c r="Q167" s="57"/>
      <c r="R167" s="60"/>
      <c r="S167" s="60"/>
      <c r="T167" s="60"/>
      <c r="U167" s="60"/>
      <c r="V167" s="60"/>
      <c r="W167" s="57"/>
      <c r="X167" s="57"/>
      <c r="Y167" s="57"/>
    </row>
    <row r="168" spans="1:25" s="17" customFormat="1" x14ac:dyDescent="0.2">
      <c r="B168" s="48" t="s">
        <v>41</v>
      </c>
      <c r="C168" s="17" t="s">
        <v>42</v>
      </c>
      <c r="D168" s="18">
        <v>247696</v>
      </c>
      <c r="E168" s="18">
        <v>247696</v>
      </c>
      <c r="F168" s="18">
        <v>0</v>
      </c>
      <c r="G168" s="18">
        <v>0</v>
      </c>
      <c r="H168" s="18">
        <v>0</v>
      </c>
      <c r="I168" s="18">
        <f t="shared" si="33"/>
        <v>0</v>
      </c>
      <c r="J168" s="18">
        <f t="shared" si="34"/>
        <v>247696</v>
      </c>
      <c r="K168" s="39">
        <f t="shared" si="35"/>
        <v>1</v>
      </c>
      <c r="L168" s="39">
        <f t="shared" si="36"/>
        <v>-1</v>
      </c>
      <c r="M168" s="39">
        <f t="shared" si="37"/>
        <v>-1</v>
      </c>
      <c r="O168" s="57"/>
      <c r="P168" s="57"/>
      <c r="Q168" s="57"/>
      <c r="R168" s="60"/>
      <c r="S168" s="60"/>
      <c r="T168" s="60"/>
      <c r="U168" s="60"/>
      <c r="V168" s="60"/>
      <c r="W168" s="57"/>
      <c r="X168" s="57"/>
      <c r="Y168" s="57"/>
    </row>
    <row r="169" spans="1:25" s="17" customFormat="1" x14ac:dyDescent="0.2">
      <c r="B169" s="48" t="s">
        <v>45</v>
      </c>
      <c r="C169" s="17" t="s">
        <v>46</v>
      </c>
      <c r="D169" s="18">
        <v>600</v>
      </c>
      <c r="E169" s="18">
        <v>600</v>
      </c>
      <c r="F169" s="18">
        <v>0</v>
      </c>
      <c r="G169" s="18">
        <v>0</v>
      </c>
      <c r="H169" s="18">
        <v>0</v>
      </c>
      <c r="I169" s="18">
        <f t="shared" si="33"/>
        <v>0</v>
      </c>
      <c r="J169" s="18">
        <f t="shared" si="34"/>
        <v>600</v>
      </c>
      <c r="K169" s="39">
        <f t="shared" si="35"/>
        <v>1</v>
      </c>
      <c r="L169" s="39">
        <f t="shared" si="36"/>
        <v>-1</v>
      </c>
      <c r="M169" s="39">
        <f t="shared" si="37"/>
        <v>-1</v>
      </c>
      <c r="O169" s="57"/>
      <c r="P169" s="57"/>
      <c r="Q169" s="57"/>
      <c r="R169" s="60"/>
      <c r="S169" s="60"/>
      <c r="T169" s="60"/>
      <c r="U169" s="60"/>
      <c r="V169" s="60"/>
      <c r="W169" s="57"/>
      <c r="X169" s="57"/>
      <c r="Y169" s="57"/>
    </row>
    <row r="170" spans="1:25" s="17" customFormat="1" x14ac:dyDescent="0.2">
      <c r="B170" s="48" t="s">
        <v>47</v>
      </c>
      <c r="C170" s="17" t="s">
        <v>48</v>
      </c>
      <c r="D170" s="18">
        <v>16727.66</v>
      </c>
      <c r="E170" s="18">
        <v>24027.66</v>
      </c>
      <c r="F170" s="18">
        <v>0</v>
      </c>
      <c r="G170" s="18">
        <v>0</v>
      </c>
      <c r="H170" s="18">
        <v>0</v>
      </c>
      <c r="I170" s="18">
        <f t="shared" si="33"/>
        <v>0</v>
      </c>
      <c r="J170" s="18">
        <f t="shared" si="34"/>
        <v>24027.66</v>
      </c>
      <c r="K170" s="39">
        <f t="shared" si="35"/>
        <v>1</v>
      </c>
      <c r="L170" s="39">
        <f t="shared" si="36"/>
        <v>-1</v>
      </c>
      <c r="M170" s="39">
        <f t="shared" si="37"/>
        <v>-1</v>
      </c>
      <c r="O170" s="57"/>
      <c r="P170" s="57"/>
      <c r="Q170" s="57"/>
      <c r="R170" s="60"/>
      <c r="S170" s="60"/>
      <c r="T170" s="60"/>
      <c r="U170" s="60"/>
      <c r="V170" s="60"/>
      <c r="W170" s="57"/>
      <c r="X170" s="57"/>
      <c r="Y170" s="57"/>
    </row>
    <row r="171" spans="1:25" s="17" customFormat="1" x14ac:dyDescent="0.2">
      <c r="B171" s="48" t="s">
        <v>49</v>
      </c>
      <c r="C171" s="17" t="s">
        <v>50</v>
      </c>
      <c r="D171" s="18">
        <v>13361</v>
      </c>
      <c r="E171" s="18">
        <v>13361</v>
      </c>
      <c r="F171" s="18">
        <v>0</v>
      </c>
      <c r="G171" s="18">
        <v>0</v>
      </c>
      <c r="H171" s="18">
        <v>0</v>
      </c>
      <c r="I171" s="18">
        <f t="shared" si="33"/>
        <v>0</v>
      </c>
      <c r="J171" s="18">
        <f t="shared" si="34"/>
        <v>13361</v>
      </c>
      <c r="K171" s="39">
        <f t="shared" si="35"/>
        <v>1</v>
      </c>
      <c r="L171" s="39">
        <f t="shared" si="36"/>
        <v>-1</v>
      </c>
      <c r="M171" s="39">
        <f t="shared" si="37"/>
        <v>-1</v>
      </c>
      <c r="O171" s="57"/>
      <c r="P171" s="57"/>
      <c r="Q171" s="57"/>
      <c r="R171" s="60"/>
      <c r="S171" s="60"/>
      <c r="T171" s="60"/>
      <c r="U171" s="60"/>
      <c r="V171" s="60"/>
      <c r="W171" s="57"/>
      <c r="X171" s="57"/>
      <c r="Y171" s="57"/>
    </row>
    <row r="172" spans="1:25" s="17" customFormat="1" x14ac:dyDescent="0.2">
      <c r="B172" s="48" t="s">
        <v>53</v>
      </c>
      <c r="C172" s="17" t="s">
        <v>54</v>
      </c>
      <c r="D172" s="18">
        <v>1221725.0599999998</v>
      </c>
      <c r="E172" s="18">
        <v>1208425.0599999998</v>
      </c>
      <c r="F172" s="18">
        <v>1368.15</v>
      </c>
      <c r="G172" s="18">
        <v>1368.15</v>
      </c>
      <c r="H172" s="18">
        <v>6377.92</v>
      </c>
      <c r="I172" s="18">
        <f t="shared" si="33"/>
        <v>7746.07</v>
      </c>
      <c r="J172" s="18">
        <f t="shared" si="34"/>
        <v>1200678.9899999998</v>
      </c>
      <c r="K172" s="39">
        <f t="shared" si="35"/>
        <v>0.99358994590860272</v>
      </c>
      <c r="L172" s="39">
        <f t="shared" si="36"/>
        <v>-0.9988678238764761</v>
      </c>
      <c r="M172" s="39">
        <f t="shared" si="37"/>
        <v>-0.99320694325885628</v>
      </c>
      <c r="O172" s="57"/>
      <c r="P172" s="57"/>
      <c r="Q172" s="57"/>
      <c r="R172" s="60"/>
      <c r="S172" s="60"/>
      <c r="T172" s="60"/>
      <c r="U172" s="60"/>
      <c r="V172" s="60"/>
      <c r="W172" s="57"/>
      <c r="X172" s="57"/>
      <c r="Y172" s="57"/>
    </row>
    <row r="173" spans="1:25" s="17" customFormat="1" x14ac:dyDescent="0.2">
      <c r="B173" s="48" t="s">
        <v>55</v>
      </c>
      <c r="C173" s="17" t="s">
        <v>56</v>
      </c>
      <c r="D173" s="18">
        <v>154.94999999999999</v>
      </c>
      <c r="E173" s="18">
        <v>154.94999999999999</v>
      </c>
      <c r="F173" s="18">
        <v>0</v>
      </c>
      <c r="G173" s="18">
        <v>0</v>
      </c>
      <c r="H173" s="18">
        <v>0</v>
      </c>
      <c r="I173" s="18">
        <f t="shared" si="33"/>
        <v>0</v>
      </c>
      <c r="J173" s="18">
        <f t="shared" si="34"/>
        <v>154.94999999999999</v>
      </c>
      <c r="K173" s="39">
        <f t="shared" si="35"/>
        <v>1</v>
      </c>
      <c r="L173" s="39">
        <f t="shared" si="36"/>
        <v>-1</v>
      </c>
      <c r="M173" s="39">
        <f t="shared" si="37"/>
        <v>-1</v>
      </c>
      <c r="O173" s="57"/>
      <c r="P173" s="57"/>
      <c r="Q173" s="57"/>
      <c r="R173" s="60"/>
      <c r="S173" s="60"/>
      <c r="T173" s="60"/>
      <c r="U173" s="60"/>
      <c r="V173" s="60"/>
      <c r="W173" s="57"/>
      <c r="X173" s="57"/>
      <c r="Y173" s="57"/>
    </row>
    <row r="174" spans="1:25" s="17" customFormat="1" x14ac:dyDescent="0.2">
      <c r="B174" s="48" t="s">
        <v>59</v>
      </c>
      <c r="C174" s="17" t="s">
        <v>60</v>
      </c>
      <c r="D174" s="18">
        <v>4500</v>
      </c>
      <c r="E174" s="18">
        <v>4500</v>
      </c>
      <c r="F174" s="18">
        <v>0</v>
      </c>
      <c r="G174" s="18">
        <v>0</v>
      </c>
      <c r="H174" s="18">
        <v>0</v>
      </c>
      <c r="I174" s="18">
        <f t="shared" si="33"/>
        <v>0</v>
      </c>
      <c r="J174" s="18">
        <f t="shared" si="34"/>
        <v>4500</v>
      </c>
      <c r="K174" s="39">
        <f t="shared" si="35"/>
        <v>1</v>
      </c>
      <c r="L174" s="39">
        <f t="shared" si="36"/>
        <v>-1</v>
      </c>
      <c r="M174" s="39">
        <f t="shared" si="37"/>
        <v>-1</v>
      </c>
      <c r="O174" s="57"/>
      <c r="P174" s="57"/>
      <c r="Q174" s="57"/>
      <c r="R174" s="60"/>
      <c r="S174" s="60"/>
      <c r="T174" s="60"/>
      <c r="U174" s="60"/>
      <c r="V174" s="60"/>
      <c r="W174" s="57"/>
      <c r="X174" s="57"/>
      <c r="Y174" s="57"/>
    </row>
    <row r="175" spans="1:25" s="17" customFormat="1" x14ac:dyDescent="0.2">
      <c r="B175" s="48" t="s">
        <v>322</v>
      </c>
      <c r="C175" s="17" t="s">
        <v>323</v>
      </c>
      <c r="D175" s="18">
        <v>1930</v>
      </c>
      <c r="E175" s="18">
        <v>1930</v>
      </c>
      <c r="F175" s="18">
        <v>0</v>
      </c>
      <c r="G175" s="18">
        <v>0</v>
      </c>
      <c r="H175" s="18">
        <v>0</v>
      </c>
      <c r="I175" s="18">
        <f t="shared" si="33"/>
        <v>0</v>
      </c>
      <c r="J175" s="18">
        <f t="shared" si="34"/>
        <v>1930</v>
      </c>
      <c r="K175" s="39">
        <f t="shared" si="35"/>
        <v>1</v>
      </c>
      <c r="L175" s="39">
        <f t="shared" si="36"/>
        <v>-1</v>
      </c>
      <c r="M175" s="39">
        <f t="shared" si="37"/>
        <v>-1</v>
      </c>
      <c r="O175" s="57"/>
      <c r="P175" s="57"/>
      <c r="Q175" s="57"/>
      <c r="R175" s="60"/>
      <c r="S175" s="60"/>
      <c r="T175" s="60"/>
      <c r="U175" s="60"/>
      <c r="V175" s="60"/>
      <c r="W175" s="57"/>
      <c r="X175" s="57"/>
      <c r="Y175" s="57"/>
    </row>
    <row r="176" spans="1:25" s="17" customFormat="1" x14ac:dyDescent="0.2">
      <c r="B176" s="48" t="s">
        <v>65</v>
      </c>
      <c r="C176" s="17" t="s">
        <v>66</v>
      </c>
      <c r="D176" s="18">
        <v>149501.93</v>
      </c>
      <c r="E176" s="18">
        <v>155501.93</v>
      </c>
      <c r="F176" s="18">
        <v>254.11</v>
      </c>
      <c r="G176" s="18">
        <v>254.11</v>
      </c>
      <c r="H176" s="18">
        <v>14300.589999999998</v>
      </c>
      <c r="I176" s="18">
        <f t="shared" si="33"/>
        <v>14554.699999999999</v>
      </c>
      <c r="J176" s="18">
        <f t="shared" si="34"/>
        <v>140947.22999999998</v>
      </c>
      <c r="K176" s="39">
        <f t="shared" si="35"/>
        <v>0.90640180478788901</v>
      </c>
      <c r="L176" s="39">
        <f t="shared" si="36"/>
        <v>-0.99836587237213081</v>
      </c>
      <c r="M176" s="39">
        <f t="shared" si="37"/>
        <v>-0.99019523423278411</v>
      </c>
      <c r="O176" s="57"/>
      <c r="P176" s="57"/>
      <c r="Q176" s="57"/>
      <c r="R176" s="60"/>
      <c r="S176" s="60"/>
      <c r="T176" s="60"/>
      <c r="U176" s="60"/>
      <c r="V176" s="60"/>
      <c r="W176" s="57"/>
      <c r="X176" s="57"/>
      <c r="Y176" s="57"/>
    </row>
    <row r="177" spans="1:25" s="17" customFormat="1" x14ac:dyDescent="0.2">
      <c r="B177" s="48" t="s">
        <v>67</v>
      </c>
      <c r="C177" s="17" t="s">
        <v>68</v>
      </c>
      <c r="D177" s="18">
        <v>44000</v>
      </c>
      <c r="E177" s="18">
        <v>44000</v>
      </c>
      <c r="F177" s="18">
        <v>0</v>
      </c>
      <c r="G177" s="18">
        <v>0</v>
      </c>
      <c r="H177" s="18">
        <v>0</v>
      </c>
      <c r="I177" s="18">
        <f t="shared" si="33"/>
        <v>0</v>
      </c>
      <c r="J177" s="18">
        <f t="shared" si="34"/>
        <v>44000</v>
      </c>
      <c r="K177" s="39">
        <f t="shared" si="35"/>
        <v>1</v>
      </c>
      <c r="L177" s="39">
        <f t="shared" si="36"/>
        <v>-1</v>
      </c>
      <c r="M177" s="39">
        <f t="shared" si="37"/>
        <v>-1</v>
      </c>
      <c r="O177" s="57"/>
      <c r="P177" s="57"/>
      <c r="Q177" s="57"/>
      <c r="R177" s="60"/>
      <c r="S177" s="60"/>
      <c r="T177" s="60"/>
      <c r="U177" s="60"/>
      <c r="V177" s="60"/>
      <c r="W177" s="57"/>
      <c r="X177" s="57"/>
      <c r="Y177" s="57"/>
    </row>
    <row r="178" spans="1:25" s="17" customFormat="1" x14ac:dyDescent="0.2">
      <c r="B178" s="48" t="s">
        <v>71</v>
      </c>
      <c r="C178" s="17" t="s">
        <v>72</v>
      </c>
      <c r="D178" s="18">
        <v>2200</v>
      </c>
      <c r="E178" s="18">
        <v>2200</v>
      </c>
      <c r="F178" s="18">
        <v>0</v>
      </c>
      <c r="G178" s="18">
        <v>0</v>
      </c>
      <c r="H178" s="18">
        <v>0</v>
      </c>
      <c r="I178" s="18">
        <f t="shared" si="33"/>
        <v>0</v>
      </c>
      <c r="J178" s="18">
        <f t="shared" si="34"/>
        <v>2200</v>
      </c>
      <c r="K178" s="39">
        <f t="shared" si="35"/>
        <v>1</v>
      </c>
      <c r="L178" s="39">
        <f t="shared" si="36"/>
        <v>-1</v>
      </c>
      <c r="M178" s="39">
        <f t="shared" si="37"/>
        <v>-1</v>
      </c>
      <c r="O178" s="57"/>
      <c r="P178" s="57"/>
      <c r="Q178" s="57"/>
      <c r="R178" s="60"/>
      <c r="S178" s="60"/>
      <c r="T178" s="60"/>
      <c r="U178" s="60"/>
      <c r="V178" s="60"/>
      <c r="W178" s="57"/>
      <c r="X178" s="57"/>
      <c r="Y178" s="57"/>
    </row>
    <row r="179" spans="1:25" s="17" customFormat="1" x14ac:dyDescent="0.2">
      <c r="A179" s="47" t="s">
        <v>103</v>
      </c>
      <c r="B179" s="49"/>
      <c r="C179" s="47"/>
      <c r="D179" s="23">
        <v>16636615.4</v>
      </c>
      <c r="E179" s="23">
        <v>16636615.4</v>
      </c>
      <c r="F179" s="23">
        <v>67238.600000000006</v>
      </c>
      <c r="G179" s="23">
        <v>115844.70999999996</v>
      </c>
      <c r="H179" s="23">
        <v>20678.509999999998</v>
      </c>
      <c r="I179" s="23">
        <f t="shared" si="33"/>
        <v>136523.21999999997</v>
      </c>
      <c r="J179" s="23">
        <f t="shared" si="34"/>
        <v>16500092.18</v>
      </c>
      <c r="K179" s="43">
        <f t="shared" si="35"/>
        <v>0.99179381041651049</v>
      </c>
      <c r="L179" s="43">
        <f t="shared" si="36"/>
        <v>-0.99595839668205588</v>
      </c>
      <c r="M179" s="43">
        <f t="shared" si="37"/>
        <v>-0.95822057291773421</v>
      </c>
      <c r="O179" s="57"/>
      <c r="P179" s="57"/>
      <c r="Q179" s="57"/>
      <c r="R179" s="60"/>
      <c r="S179" s="60"/>
      <c r="T179" s="60"/>
      <c r="U179" s="60"/>
      <c r="V179" s="60"/>
      <c r="W179" s="57"/>
      <c r="X179" s="57"/>
      <c r="Y179" s="57"/>
    </row>
    <row r="180" spans="1:25" s="17" customFormat="1" x14ac:dyDescent="0.2">
      <c r="A180" s="17" t="s">
        <v>104</v>
      </c>
      <c r="B180" s="48" t="s">
        <v>249</v>
      </c>
      <c r="C180" s="17" t="s">
        <v>250</v>
      </c>
      <c r="D180" s="18">
        <v>126000</v>
      </c>
      <c r="E180" s="18">
        <v>126000</v>
      </c>
      <c r="F180" s="18">
        <v>13650</v>
      </c>
      <c r="G180" s="18">
        <v>27300</v>
      </c>
      <c r="H180" s="18">
        <v>0</v>
      </c>
      <c r="I180" s="18">
        <f t="shared" si="33"/>
        <v>27300</v>
      </c>
      <c r="J180" s="18">
        <f t="shared" si="34"/>
        <v>98700</v>
      </c>
      <c r="K180" s="39">
        <f t="shared" si="35"/>
        <v>0.78333333333333333</v>
      </c>
      <c r="L180" s="39">
        <f t="shared" si="36"/>
        <v>-0.89166666666666672</v>
      </c>
      <c r="M180" s="39">
        <f t="shared" si="37"/>
        <v>0.3</v>
      </c>
      <c r="O180" s="57"/>
      <c r="P180" s="57"/>
      <c r="Q180" s="57"/>
      <c r="R180" s="60"/>
      <c r="S180" s="60"/>
      <c r="T180" s="60"/>
      <c r="U180" s="60"/>
      <c r="V180" s="60"/>
      <c r="W180" s="57"/>
      <c r="X180" s="57"/>
      <c r="Y180" s="57"/>
    </row>
    <row r="181" spans="1:25" s="17" customFormat="1" x14ac:dyDescent="0.2">
      <c r="B181" s="48" t="s">
        <v>105</v>
      </c>
      <c r="C181" s="17" t="s">
        <v>106</v>
      </c>
      <c r="D181" s="18">
        <v>325000</v>
      </c>
      <c r="E181" s="18">
        <v>325000</v>
      </c>
      <c r="F181" s="18">
        <v>30270.84</v>
      </c>
      <c r="G181" s="18">
        <v>60629.18</v>
      </c>
      <c r="H181" s="18">
        <v>0</v>
      </c>
      <c r="I181" s="18">
        <f t="shared" si="33"/>
        <v>60629.18</v>
      </c>
      <c r="J181" s="18">
        <f t="shared" si="34"/>
        <v>264370.82</v>
      </c>
      <c r="K181" s="39">
        <f t="shared" si="35"/>
        <v>0.81344867692307699</v>
      </c>
      <c r="L181" s="39">
        <f t="shared" si="36"/>
        <v>-0.90685895384615378</v>
      </c>
      <c r="M181" s="39">
        <f t="shared" si="37"/>
        <v>0.11930793846153852</v>
      </c>
      <c r="O181" s="57"/>
      <c r="P181" s="57"/>
      <c r="Q181" s="57"/>
      <c r="R181" s="60"/>
      <c r="S181" s="60"/>
      <c r="T181" s="60"/>
      <c r="U181" s="60"/>
      <c r="V181" s="60"/>
      <c r="W181" s="57"/>
      <c r="X181" s="57"/>
      <c r="Y181" s="57"/>
    </row>
    <row r="182" spans="1:25" s="17" customFormat="1" x14ac:dyDescent="0.2">
      <c r="B182" s="48" t="s">
        <v>251</v>
      </c>
      <c r="C182" s="17" t="s">
        <v>252</v>
      </c>
      <c r="D182" s="18">
        <v>2172268.34</v>
      </c>
      <c r="E182" s="18">
        <v>2172268.34</v>
      </c>
      <c r="F182" s="18">
        <v>162061.34999999995</v>
      </c>
      <c r="G182" s="18">
        <v>334307.96999999991</v>
      </c>
      <c r="H182" s="18">
        <v>0</v>
      </c>
      <c r="I182" s="18">
        <f t="shared" si="33"/>
        <v>334307.96999999991</v>
      </c>
      <c r="J182" s="18">
        <f t="shared" si="34"/>
        <v>1837960.3699999999</v>
      </c>
      <c r="K182" s="39">
        <f t="shared" si="35"/>
        <v>0.84610190009950614</v>
      </c>
      <c r="L182" s="39">
        <f t="shared" si="36"/>
        <v>-0.92539533582669631</v>
      </c>
      <c r="M182" s="39">
        <f t="shared" si="37"/>
        <v>-7.6611400597036958E-2</v>
      </c>
      <c r="O182" s="57"/>
      <c r="P182" s="57"/>
      <c r="Q182" s="57"/>
      <c r="R182" s="60"/>
      <c r="S182" s="60"/>
      <c r="T182" s="60"/>
      <c r="U182" s="60"/>
      <c r="V182" s="60"/>
      <c r="W182" s="57"/>
      <c r="X182" s="57"/>
      <c r="Y182" s="57"/>
    </row>
    <row r="183" spans="1:25" s="17" customFormat="1" x14ac:dyDescent="0.2">
      <c r="B183" s="48" t="s">
        <v>77</v>
      </c>
      <c r="C183" s="17" t="s">
        <v>78</v>
      </c>
      <c r="D183" s="18">
        <v>3984388</v>
      </c>
      <c r="E183" s="18">
        <v>3984388</v>
      </c>
      <c r="F183" s="18">
        <v>434092.60000000015</v>
      </c>
      <c r="G183" s="18">
        <v>752585.71000000008</v>
      </c>
      <c r="H183" s="18">
        <v>0</v>
      </c>
      <c r="I183" s="18">
        <f t="shared" si="33"/>
        <v>752585.71000000008</v>
      </c>
      <c r="J183" s="18">
        <f t="shared" si="34"/>
        <v>3231802.29</v>
      </c>
      <c r="K183" s="39">
        <f t="shared" si="35"/>
        <v>0.81111635965172069</v>
      </c>
      <c r="L183" s="39">
        <f t="shared" si="36"/>
        <v>-0.891051624490386</v>
      </c>
      <c r="M183" s="39">
        <f t="shared" si="37"/>
        <v>0.13330184208967619</v>
      </c>
      <c r="O183" s="57"/>
      <c r="P183" s="57"/>
      <c r="Q183" s="57"/>
      <c r="R183" s="60"/>
      <c r="S183" s="60"/>
      <c r="T183" s="60"/>
      <c r="U183" s="60"/>
      <c r="V183" s="60"/>
      <c r="W183" s="57"/>
      <c r="X183" s="57"/>
      <c r="Y183" s="57"/>
    </row>
    <row r="184" spans="1:25" s="17" customFormat="1" x14ac:dyDescent="0.2">
      <c r="B184" s="48" t="s">
        <v>284</v>
      </c>
      <c r="C184" s="17" t="s">
        <v>285</v>
      </c>
      <c r="D184" s="18">
        <v>112479</v>
      </c>
      <c r="E184" s="18">
        <v>112479</v>
      </c>
      <c r="F184" s="18">
        <v>0</v>
      </c>
      <c r="G184" s="18">
        <v>0</v>
      </c>
      <c r="H184" s="18">
        <v>0</v>
      </c>
      <c r="I184" s="18">
        <f t="shared" si="33"/>
        <v>0</v>
      </c>
      <c r="J184" s="18">
        <f t="shared" si="34"/>
        <v>112479</v>
      </c>
      <c r="K184" s="39">
        <f t="shared" si="35"/>
        <v>1</v>
      </c>
      <c r="L184" s="39">
        <f t="shared" si="36"/>
        <v>-1</v>
      </c>
      <c r="M184" s="39">
        <f t="shared" si="37"/>
        <v>-1</v>
      </c>
      <c r="O184" s="57"/>
      <c r="P184" s="57"/>
      <c r="Q184" s="57"/>
      <c r="R184" s="60"/>
      <c r="S184" s="60"/>
      <c r="T184" s="60"/>
      <c r="U184" s="60"/>
      <c r="V184" s="60"/>
      <c r="W184" s="57"/>
      <c r="X184" s="57"/>
      <c r="Y184" s="57"/>
    </row>
    <row r="185" spans="1:25" s="17" customFormat="1" x14ac:dyDescent="0.2">
      <c r="B185" s="48" t="s">
        <v>111</v>
      </c>
      <c r="C185" s="17" t="s">
        <v>112</v>
      </c>
      <c r="D185" s="18">
        <v>69052</v>
      </c>
      <c r="E185" s="18">
        <v>69052</v>
      </c>
      <c r="F185" s="18">
        <v>0</v>
      </c>
      <c r="G185" s="18">
        <v>0</v>
      </c>
      <c r="H185" s="18">
        <v>0</v>
      </c>
      <c r="I185" s="18">
        <f t="shared" si="33"/>
        <v>0</v>
      </c>
      <c r="J185" s="18">
        <f t="shared" si="34"/>
        <v>69052</v>
      </c>
      <c r="K185" s="39">
        <f t="shared" si="35"/>
        <v>1</v>
      </c>
      <c r="L185" s="39">
        <f t="shared" si="36"/>
        <v>-1</v>
      </c>
      <c r="M185" s="39">
        <f t="shared" si="37"/>
        <v>-1</v>
      </c>
      <c r="O185" s="57"/>
      <c r="P185" s="57"/>
      <c r="Q185" s="57"/>
      <c r="R185" s="60"/>
      <c r="S185" s="60"/>
      <c r="T185" s="60"/>
      <c r="U185" s="60"/>
      <c r="V185" s="60"/>
      <c r="W185" s="57"/>
      <c r="X185" s="57"/>
      <c r="Y185" s="57"/>
    </row>
    <row r="186" spans="1:25" s="17" customFormat="1" x14ac:dyDescent="0.2">
      <c r="B186" s="48" t="s">
        <v>272</v>
      </c>
      <c r="C186" s="17" t="s">
        <v>273</v>
      </c>
      <c r="D186" s="18">
        <v>147038.26</v>
      </c>
      <c r="E186" s="18">
        <v>147038.26</v>
      </c>
      <c r="F186" s="18">
        <v>0</v>
      </c>
      <c r="G186" s="18">
        <v>0</v>
      </c>
      <c r="H186" s="18">
        <v>0</v>
      </c>
      <c r="I186" s="18">
        <f t="shared" si="33"/>
        <v>0</v>
      </c>
      <c r="J186" s="18">
        <f t="shared" si="34"/>
        <v>147038.26</v>
      </c>
      <c r="K186" s="39">
        <f t="shared" si="35"/>
        <v>1</v>
      </c>
      <c r="L186" s="39">
        <f t="shared" si="36"/>
        <v>-1</v>
      </c>
      <c r="M186" s="39">
        <f t="shared" si="37"/>
        <v>-1</v>
      </c>
      <c r="O186" s="57"/>
      <c r="P186" s="57"/>
      <c r="Q186" s="57"/>
      <c r="R186" s="60"/>
      <c r="S186" s="60"/>
      <c r="T186" s="60"/>
      <c r="U186" s="60"/>
      <c r="V186" s="60"/>
      <c r="W186" s="57"/>
      <c r="X186" s="57"/>
      <c r="Y186" s="57"/>
    </row>
    <row r="187" spans="1:25" s="17" customFormat="1" x14ac:dyDescent="0.2">
      <c r="B187" s="48" t="s">
        <v>27</v>
      </c>
      <c r="C187" s="17" t="s">
        <v>28</v>
      </c>
      <c r="D187" s="18">
        <v>1617971.2000000002</v>
      </c>
      <c r="E187" s="18">
        <v>1781175.2</v>
      </c>
      <c r="F187" s="18">
        <v>57029.65</v>
      </c>
      <c r="G187" s="18">
        <v>112356.01999999999</v>
      </c>
      <c r="H187" s="18">
        <v>0</v>
      </c>
      <c r="I187" s="18">
        <f t="shared" si="33"/>
        <v>112356.01999999999</v>
      </c>
      <c r="J187" s="18">
        <f t="shared" si="34"/>
        <v>1668819.18</v>
      </c>
      <c r="K187" s="39">
        <f t="shared" si="35"/>
        <v>0.93692028723507936</v>
      </c>
      <c r="L187" s="39">
        <f t="shared" si="36"/>
        <v>-0.96798200985506655</v>
      </c>
      <c r="M187" s="39">
        <f t="shared" si="37"/>
        <v>-0.6215217234104764</v>
      </c>
      <c r="O187" s="57"/>
      <c r="P187" s="57"/>
      <c r="Q187" s="57"/>
      <c r="R187" s="60"/>
      <c r="S187" s="60"/>
      <c r="T187" s="60"/>
      <c r="U187" s="60"/>
      <c r="V187" s="60"/>
      <c r="W187" s="57"/>
      <c r="X187" s="57"/>
      <c r="Y187" s="57"/>
    </row>
    <row r="188" spans="1:25" s="17" customFormat="1" x14ac:dyDescent="0.2">
      <c r="B188" s="48" t="s">
        <v>91</v>
      </c>
      <c r="C188" s="17" t="s">
        <v>92</v>
      </c>
      <c r="D188" s="18">
        <v>2439222.16</v>
      </c>
      <c r="E188" s="18">
        <v>2439222.16</v>
      </c>
      <c r="F188" s="18">
        <v>46202.58</v>
      </c>
      <c r="G188" s="18">
        <v>91261</v>
      </c>
      <c r="H188" s="18">
        <v>0</v>
      </c>
      <c r="I188" s="18">
        <f t="shared" si="33"/>
        <v>91261</v>
      </c>
      <c r="J188" s="18">
        <f t="shared" si="34"/>
        <v>2347961.16</v>
      </c>
      <c r="K188" s="39">
        <f t="shared" si="35"/>
        <v>0.96258602373471391</v>
      </c>
      <c r="L188" s="39">
        <f t="shared" si="36"/>
        <v>-0.98105847808466939</v>
      </c>
      <c r="M188" s="39">
        <f t="shared" si="37"/>
        <v>-0.77551614240828315</v>
      </c>
      <c r="O188" s="57"/>
      <c r="P188" s="57"/>
      <c r="Q188" s="57"/>
      <c r="R188" s="60"/>
      <c r="S188" s="60"/>
      <c r="T188" s="60"/>
      <c r="U188" s="60"/>
      <c r="V188" s="60"/>
      <c r="W188" s="57"/>
      <c r="X188" s="57"/>
      <c r="Y188" s="57"/>
    </row>
    <row r="189" spans="1:25" s="17" customFormat="1" x14ac:dyDescent="0.2">
      <c r="B189" s="48" t="s">
        <v>29</v>
      </c>
      <c r="C189" s="17" t="s">
        <v>30</v>
      </c>
      <c r="D189" s="18">
        <v>157250</v>
      </c>
      <c r="E189" s="18">
        <v>157250</v>
      </c>
      <c r="F189" s="18">
        <v>4375</v>
      </c>
      <c r="G189" s="18">
        <v>13116.25</v>
      </c>
      <c r="H189" s="18">
        <v>0</v>
      </c>
      <c r="I189" s="18">
        <f t="shared" si="33"/>
        <v>13116.25</v>
      </c>
      <c r="J189" s="18">
        <f t="shared" si="34"/>
        <v>144133.75</v>
      </c>
      <c r="K189" s="39">
        <f t="shared" si="35"/>
        <v>0.91658982511923692</v>
      </c>
      <c r="L189" s="39">
        <f t="shared" si="36"/>
        <v>-0.97217806041335453</v>
      </c>
      <c r="M189" s="39">
        <f t="shared" si="37"/>
        <v>-0.49953895071542126</v>
      </c>
      <c r="O189" s="57"/>
      <c r="P189" s="57"/>
      <c r="Q189" s="57"/>
      <c r="R189" s="60"/>
      <c r="S189" s="60"/>
      <c r="T189" s="60"/>
      <c r="U189" s="60"/>
      <c r="V189" s="60"/>
      <c r="W189" s="57"/>
      <c r="X189" s="57"/>
      <c r="Y189" s="57"/>
    </row>
    <row r="190" spans="1:25" s="17" customFormat="1" x14ac:dyDescent="0.2">
      <c r="B190" s="48" t="s">
        <v>31</v>
      </c>
      <c r="C190" s="17" t="s">
        <v>32</v>
      </c>
      <c r="D190" s="18">
        <v>1413440</v>
      </c>
      <c r="E190" s="18">
        <v>1413440</v>
      </c>
      <c r="F190" s="18">
        <v>107880.04000000001</v>
      </c>
      <c r="G190" s="18">
        <v>187351.12</v>
      </c>
      <c r="H190" s="18">
        <v>0</v>
      </c>
      <c r="I190" s="18">
        <f t="shared" si="33"/>
        <v>187351.12</v>
      </c>
      <c r="J190" s="18">
        <f t="shared" si="34"/>
        <v>1226088.8799999999</v>
      </c>
      <c r="K190" s="39">
        <f t="shared" si="35"/>
        <v>0.86745024903780843</v>
      </c>
      <c r="L190" s="39">
        <f t="shared" si="36"/>
        <v>-0.9236755433552184</v>
      </c>
      <c r="M190" s="39">
        <f t="shared" si="37"/>
        <v>-0.20470149422685086</v>
      </c>
      <c r="O190" s="57"/>
      <c r="P190" s="57"/>
      <c r="Q190" s="57"/>
      <c r="R190" s="60"/>
      <c r="S190" s="60"/>
      <c r="T190" s="60"/>
      <c r="U190" s="60"/>
      <c r="V190" s="60"/>
      <c r="W190" s="57"/>
      <c r="X190" s="57"/>
      <c r="Y190" s="57"/>
    </row>
    <row r="191" spans="1:25" s="17" customFormat="1" x14ac:dyDescent="0.2">
      <c r="B191" s="48" t="s">
        <v>33</v>
      </c>
      <c r="C191" s="17" t="s">
        <v>34</v>
      </c>
      <c r="D191" s="18">
        <v>2174821.8300000005</v>
      </c>
      <c r="E191" s="18">
        <v>2174821.8300000005</v>
      </c>
      <c r="F191" s="18">
        <v>147291.86000000004</v>
      </c>
      <c r="G191" s="18">
        <v>273422.98000000004</v>
      </c>
      <c r="H191" s="18">
        <v>0</v>
      </c>
      <c r="I191" s="18">
        <f t="shared" si="33"/>
        <v>273422.98000000004</v>
      </c>
      <c r="J191" s="18">
        <f t="shared" si="34"/>
        <v>1901398.8500000006</v>
      </c>
      <c r="K191" s="39">
        <f t="shared" si="35"/>
        <v>0.87427798625692477</v>
      </c>
      <c r="L191" s="39">
        <f t="shared" si="36"/>
        <v>-0.93227405667525409</v>
      </c>
      <c r="M191" s="39">
        <f t="shared" si="37"/>
        <v>-0.24566791754154879</v>
      </c>
      <c r="O191" s="57"/>
      <c r="P191" s="57"/>
      <c r="Q191" s="57"/>
      <c r="R191" s="60"/>
      <c r="S191" s="60"/>
      <c r="T191" s="60"/>
      <c r="U191" s="60"/>
      <c r="V191" s="60"/>
      <c r="W191" s="57"/>
      <c r="X191" s="57"/>
      <c r="Y191" s="57"/>
    </row>
    <row r="192" spans="1:25" s="17" customFormat="1" x14ac:dyDescent="0.2">
      <c r="B192" s="48" t="s">
        <v>35</v>
      </c>
      <c r="C192" s="17" t="s">
        <v>36</v>
      </c>
      <c r="D192" s="18">
        <v>800</v>
      </c>
      <c r="E192" s="18">
        <v>800</v>
      </c>
      <c r="F192" s="18">
        <v>0</v>
      </c>
      <c r="G192" s="18">
        <v>0</v>
      </c>
      <c r="H192" s="18">
        <v>0</v>
      </c>
      <c r="I192" s="18">
        <f t="shared" si="33"/>
        <v>0</v>
      </c>
      <c r="J192" s="18">
        <f t="shared" si="34"/>
        <v>800</v>
      </c>
      <c r="K192" s="39">
        <f t="shared" si="35"/>
        <v>1</v>
      </c>
      <c r="L192" s="39">
        <f t="shared" si="36"/>
        <v>-1</v>
      </c>
      <c r="M192" s="39">
        <f t="shared" si="37"/>
        <v>-1</v>
      </c>
      <c r="O192" s="57"/>
      <c r="P192" s="57"/>
      <c r="Q192" s="57"/>
      <c r="R192" s="60"/>
      <c r="S192" s="60"/>
      <c r="T192" s="60"/>
      <c r="U192" s="60"/>
      <c r="V192" s="60"/>
      <c r="W192" s="57"/>
      <c r="X192" s="57"/>
      <c r="Y192" s="57"/>
    </row>
    <row r="193" spans="2:25" s="17" customFormat="1" x14ac:dyDescent="0.2">
      <c r="B193" s="48" t="s">
        <v>39</v>
      </c>
      <c r="C193" s="17" t="s">
        <v>40</v>
      </c>
      <c r="D193" s="18">
        <v>333608.40999999992</v>
      </c>
      <c r="E193" s="18">
        <v>333608.40999999992</v>
      </c>
      <c r="F193" s="18">
        <v>30124.629999999994</v>
      </c>
      <c r="G193" s="18">
        <v>56180.689999999995</v>
      </c>
      <c r="H193" s="18">
        <v>0</v>
      </c>
      <c r="I193" s="18">
        <f t="shared" si="33"/>
        <v>56180.689999999995</v>
      </c>
      <c r="J193" s="18">
        <f t="shared" si="34"/>
        <v>277427.71999999991</v>
      </c>
      <c r="K193" s="39">
        <f t="shared" si="35"/>
        <v>0.83159690128914909</v>
      </c>
      <c r="L193" s="39">
        <f t="shared" si="36"/>
        <v>-0.90970062775096106</v>
      </c>
      <c r="M193" s="39">
        <f t="shared" si="37"/>
        <v>1.0418592265105277E-2</v>
      </c>
      <c r="O193" s="57"/>
      <c r="P193" s="57"/>
      <c r="Q193" s="57"/>
      <c r="R193" s="60"/>
      <c r="S193" s="60"/>
      <c r="T193" s="60"/>
      <c r="U193" s="60"/>
      <c r="V193" s="60"/>
      <c r="W193" s="57"/>
      <c r="X193" s="57"/>
      <c r="Y193" s="57"/>
    </row>
    <row r="194" spans="2:25" s="17" customFormat="1" x14ac:dyDescent="0.2">
      <c r="B194" s="48" t="s">
        <v>41</v>
      </c>
      <c r="C194" s="17" t="s">
        <v>42</v>
      </c>
      <c r="D194" s="18">
        <v>1727381.28</v>
      </c>
      <c r="E194" s="18">
        <v>1718381.28</v>
      </c>
      <c r="F194" s="18">
        <v>1915.98</v>
      </c>
      <c r="G194" s="18">
        <v>2419.98</v>
      </c>
      <c r="H194" s="18">
        <v>107592.62000000001</v>
      </c>
      <c r="I194" s="18">
        <f t="shared" si="33"/>
        <v>110012.6</v>
      </c>
      <c r="J194" s="18">
        <f t="shared" si="34"/>
        <v>1608368.68</v>
      </c>
      <c r="K194" s="39">
        <f t="shared" si="35"/>
        <v>0.93597893477982952</v>
      </c>
      <c r="L194" s="39">
        <f t="shared" si="36"/>
        <v>-0.99888500880316855</v>
      </c>
      <c r="M194" s="39">
        <f t="shared" si="37"/>
        <v>-0.9915502571117395</v>
      </c>
      <c r="O194" s="57"/>
      <c r="P194" s="57"/>
      <c r="Q194" s="57"/>
      <c r="R194" s="60"/>
      <c r="S194" s="60"/>
      <c r="T194" s="60"/>
      <c r="U194" s="60"/>
      <c r="V194" s="60"/>
      <c r="W194" s="57"/>
      <c r="X194" s="57"/>
      <c r="Y194" s="57"/>
    </row>
    <row r="195" spans="2:25" s="17" customFormat="1" x14ac:dyDescent="0.2">
      <c r="B195" s="48" t="s">
        <v>253</v>
      </c>
      <c r="C195" s="17" t="s">
        <v>400</v>
      </c>
      <c r="D195" s="18">
        <v>22500000</v>
      </c>
      <c r="E195" s="18">
        <v>22500000</v>
      </c>
      <c r="F195" s="18">
        <v>0</v>
      </c>
      <c r="G195" s="18">
        <v>0</v>
      </c>
      <c r="H195" s="18">
        <v>186259.8</v>
      </c>
      <c r="I195" s="18">
        <f t="shared" si="33"/>
        <v>186259.8</v>
      </c>
      <c r="J195" s="18">
        <f t="shared" si="34"/>
        <v>22313740.199999999</v>
      </c>
      <c r="K195" s="39">
        <f t="shared" si="35"/>
        <v>0.99172178666666666</v>
      </c>
      <c r="L195" s="39">
        <f t="shared" si="36"/>
        <v>-1</v>
      </c>
      <c r="M195" s="39">
        <f t="shared" si="37"/>
        <v>-1</v>
      </c>
      <c r="O195" s="57"/>
      <c r="P195" s="57"/>
      <c r="Q195" s="57"/>
      <c r="R195" s="60"/>
      <c r="S195" s="60"/>
      <c r="T195" s="60"/>
      <c r="U195" s="60"/>
      <c r="V195" s="60"/>
      <c r="W195" s="57"/>
      <c r="X195" s="57"/>
      <c r="Y195" s="57"/>
    </row>
    <row r="196" spans="2:25" s="17" customFormat="1" x14ac:dyDescent="0.2">
      <c r="B196" s="48" t="s">
        <v>254</v>
      </c>
      <c r="C196" s="17" t="s">
        <v>255</v>
      </c>
      <c r="D196" s="18">
        <v>270000</v>
      </c>
      <c r="E196" s="18">
        <v>270000</v>
      </c>
      <c r="F196" s="18">
        <v>25041</v>
      </c>
      <c r="G196" s="18">
        <v>43126.75</v>
      </c>
      <c r="H196" s="18">
        <v>0</v>
      </c>
      <c r="I196" s="18">
        <f t="shared" si="33"/>
        <v>43126.75</v>
      </c>
      <c r="J196" s="18">
        <f t="shared" si="34"/>
        <v>226873.25</v>
      </c>
      <c r="K196" s="39">
        <f t="shared" si="35"/>
        <v>0.84027129629629627</v>
      </c>
      <c r="L196" s="39">
        <f t="shared" si="36"/>
        <v>-0.90725555555555559</v>
      </c>
      <c r="M196" s="39">
        <f t="shared" si="37"/>
        <v>-4.1627777777777777E-2</v>
      </c>
      <c r="O196" s="57"/>
      <c r="P196" s="57"/>
      <c r="Q196" s="57"/>
      <c r="R196" s="60"/>
      <c r="S196" s="60"/>
      <c r="T196" s="60"/>
      <c r="U196" s="60"/>
      <c r="V196" s="60"/>
      <c r="W196" s="57"/>
      <c r="X196" s="57"/>
      <c r="Y196" s="57"/>
    </row>
    <row r="197" spans="2:25" s="17" customFormat="1" x14ac:dyDescent="0.2">
      <c r="B197" s="48" t="s">
        <v>368</v>
      </c>
      <c r="C197" s="17" t="s">
        <v>369</v>
      </c>
      <c r="D197" s="18">
        <v>3000000</v>
      </c>
      <c r="E197" s="18">
        <v>2986000</v>
      </c>
      <c r="F197" s="18">
        <v>242794.76</v>
      </c>
      <c r="G197" s="18">
        <v>247794.76</v>
      </c>
      <c r="H197" s="18">
        <v>1054925.17</v>
      </c>
      <c r="I197" s="18">
        <f t="shared" si="33"/>
        <v>1302719.93</v>
      </c>
      <c r="J197" s="18">
        <f t="shared" si="34"/>
        <v>1683280.07</v>
      </c>
      <c r="K197" s="39">
        <f t="shared" si="35"/>
        <v>0.5637240689886136</v>
      </c>
      <c r="L197" s="39">
        <f t="shared" si="36"/>
        <v>-0.91868896182183535</v>
      </c>
      <c r="M197" s="39">
        <f t="shared" si="37"/>
        <v>-0.50208688546550573</v>
      </c>
      <c r="O197" s="57"/>
      <c r="P197" s="57"/>
      <c r="Q197" s="57"/>
      <c r="R197" s="60"/>
      <c r="S197" s="60"/>
      <c r="T197" s="60"/>
      <c r="U197" s="60"/>
      <c r="V197" s="60"/>
      <c r="W197" s="57"/>
      <c r="X197" s="57"/>
      <c r="Y197" s="57"/>
    </row>
    <row r="198" spans="2:25" s="17" customFormat="1" x14ac:dyDescent="0.2">
      <c r="B198" s="48" t="s">
        <v>256</v>
      </c>
      <c r="C198" s="17" t="s">
        <v>257</v>
      </c>
      <c r="D198" s="18">
        <v>1710</v>
      </c>
      <c r="E198" s="18">
        <v>1710</v>
      </c>
      <c r="F198" s="18">
        <v>0</v>
      </c>
      <c r="G198" s="18">
        <v>0</v>
      </c>
      <c r="H198" s="18">
        <v>0</v>
      </c>
      <c r="I198" s="18">
        <f t="shared" si="33"/>
        <v>0</v>
      </c>
      <c r="J198" s="18">
        <f t="shared" si="34"/>
        <v>1710</v>
      </c>
      <c r="K198" s="39">
        <f t="shared" si="35"/>
        <v>1</v>
      </c>
      <c r="L198" s="39">
        <f t="shared" si="36"/>
        <v>-1</v>
      </c>
      <c r="M198" s="39">
        <f t="shared" si="37"/>
        <v>-1</v>
      </c>
      <c r="O198" s="57"/>
      <c r="P198" s="57"/>
      <c r="Q198" s="57"/>
      <c r="R198" s="60"/>
      <c r="S198" s="60"/>
      <c r="T198" s="60"/>
      <c r="U198" s="60"/>
      <c r="V198" s="60"/>
      <c r="W198" s="57"/>
      <c r="X198" s="57"/>
      <c r="Y198" s="57"/>
    </row>
    <row r="199" spans="2:25" s="17" customFormat="1" x14ac:dyDescent="0.2">
      <c r="B199" s="48" t="s">
        <v>45</v>
      </c>
      <c r="C199" s="17" t="s">
        <v>46</v>
      </c>
      <c r="D199" s="18">
        <v>7140</v>
      </c>
      <c r="E199" s="18">
        <v>7140</v>
      </c>
      <c r="F199" s="18">
        <v>0</v>
      </c>
      <c r="G199" s="18">
        <v>0</v>
      </c>
      <c r="H199" s="18">
        <v>0</v>
      </c>
      <c r="I199" s="18">
        <f t="shared" si="33"/>
        <v>0</v>
      </c>
      <c r="J199" s="18">
        <f t="shared" si="34"/>
        <v>7140</v>
      </c>
      <c r="K199" s="39">
        <f t="shared" si="35"/>
        <v>1</v>
      </c>
      <c r="L199" s="39">
        <f t="shared" si="36"/>
        <v>-1</v>
      </c>
      <c r="M199" s="39">
        <f t="shared" si="37"/>
        <v>-1</v>
      </c>
      <c r="O199" s="57"/>
      <c r="P199" s="57"/>
      <c r="Q199" s="57"/>
      <c r="R199" s="60"/>
      <c r="S199" s="60"/>
      <c r="T199" s="60"/>
      <c r="U199" s="60"/>
      <c r="V199" s="60"/>
      <c r="W199" s="57"/>
      <c r="X199" s="57"/>
      <c r="Y199" s="57"/>
    </row>
    <row r="200" spans="2:25" s="17" customFormat="1" x14ac:dyDescent="0.2">
      <c r="B200" s="48" t="s">
        <v>47</v>
      </c>
      <c r="C200" s="17" t="s">
        <v>48</v>
      </c>
      <c r="D200" s="18">
        <v>1000</v>
      </c>
      <c r="E200" s="18">
        <v>1000</v>
      </c>
      <c r="F200" s="18">
        <v>0</v>
      </c>
      <c r="G200" s="18">
        <v>0</v>
      </c>
      <c r="H200" s="18">
        <v>0</v>
      </c>
      <c r="I200" s="18">
        <f t="shared" si="33"/>
        <v>0</v>
      </c>
      <c r="J200" s="18">
        <f t="shared" si="34"/>
        <v>1000</v>
      </c>
      <c r="K200" s="39">
        <f t="shared" si="35"/>
        <v>1</v>
      </c>
      <c r="L200" s="39">
        <f t="shared" si="36"/>
        <v>-1</v>
      </c>
      <c r="M200" s="39">
        <f t="shared" si="37"/>
        <v>-1</v>
      </c>
      <c r="O200" s="57"/>
      <c r="P200" s="57"/>
      <c r="Q200" s="57"/>
      <c r="R200" s="60"/>
      <c r="S200" s="60"/>
      <c r="T200" s="60"/>
      <c r="U200" s="60"/>
      <c r="V200" s="60"/>
      <c r="W200" s="57"/>
      <c r="X200" s="57"/>
      <c r="Y200" s="57"/>
    </row>
    <row r="201" spans="2:25" s="17" customFormat="1" x14ac:dyDescent="0.2">
      <c r="B201" s="48" t="s">
        <v>49</v>
      </c>
      <c r="C201" s="17" t="s">
        <v>50</v>
      </c>
      <c r="D201" s="18">
        <v>29249</v>
      </c>
      <c r="E201" s="18">
        <v>29249</v>
      </c>
      <c r="F201" s="18">
        <v>1131.5899999999999</v>
      </c>
      <c r="G201" s="18">
        <v>1131.5899999999999</v>
      </c>
      <c r="H201" s="18">
        <v>0</v>
      </c>
      <c r="I201" s="18">
        <f t="shared" ref="I201:I204" si="38">SUM(G201:H201)</f>
        <v>1131.5899999999999</v>
      </c>
      <c r="J201" s="18">
        <f t="shared" ref="J201:J204" si="39">E201-I201</f>
        <v>28117.41</v>
      </c>
      <c r="K201" s="39">
        <f t="shared" ref="K201:K204" si="40">IF(E201=0,"NA",J201/E201)</f>
        <v>0.96131183972101608</v>
      </c>
      <c r="L201" s="39">
        <f t="shared" ref="L201:L204" si="41">IF(E201=0,"NA",(  ( F201 - (E201/$L$6)) / (E201/$L$6)))</f>
        <v>-0.96131183972101608</v>
      </c>
      <c r="M201" s="39">
        <f t="shared" ref="M201:M204" si="42">IF(E201=0,"NA",(  ( G201 - ($M$6*(E201/12))) / ($M$6*(E201/12))))</f>
        <v>-0.7678710383260966</v>
      </c>
      <c r="O201" s="57"/>
      <c r="P201" s="57"/>
      <c r="Q201" s="57"/>
      <c r="R201" s="60"/>
      <c r="S201" s="60"/>
      <c r="T201" s="60"/>
      <c r="U201" s="60"/>
      <c r="V201" s="60"/>
      <c r="W201" s="57"/>
      <c r="X201" s="57"/>
      <c r="Y201" s="57"/>
    </row>
    <row r="202" spans="2:25" s="17" customFormat="1" x14ac:dyDescent="0.2">
      <c r="B202" s="48" t="s">
        <v>258</v>
      </c>
      <c r="C202" s="17" t="s">
        <v>259</v>
      </c>
      <c r="D202" s="18">
        <v>8000</v>
      </c>
      <c r="E202" s="18">
        <v>8000</v>
      </c>
      <c r="F202" s="18">
        <v>0</v>
      </c>
      <c r="G202" s="18">
        <v>0</v>
      </c>
      <c r="H202" s="18">
        <v>0</v>
      </c>
      <c r="I202" s="18">
        <f t="shared" si="38"/>
        <v>0</v>
      </c>
      <c r="J202" s="18">
        <f t="shared" si="39"/>
        <v>8000</v>
      </c>
      <c r="K202" s="39">
        <f t="shared" si="40"/>
        <v>1</v>
      </c>
      <c r="L202" s="39">
        <f t="shared" si="41"/>
        <v>-1</v>
      </c>
      <c r="M202" s="39">
        <f t="shared" si="42"/>
        <v>-1</v>
      </c>
      <c r="O202" s="57"/>
      <c r="P202" s="57"/>
      <c r="Q202" s="57"/>
      <c r="R202" s="60"/>
      <c r="S202" s="60"/>
      <c r="T202" s="60"/>
      <c r="U202" s="60"/>
      <c r="V202" s="60"/>
      <c r="W202" s="57"/>
      <c r="X202" s="57"/>
      <c r="Y202" s="57"/>
    </row>
    <row r="203" spans="2:25" s="17" customFormat="1" x14ac:dyDescent="0.2">
      <c r="B203" s="48" t="s">
        <v>260</v>
      </c>
      <c r="C203" s="17" t="s">
        <v>261</v>
      </c>
      <c r="D203" s="18">
        <v>8000</v>
      </c>
      <c r="E203" s="18">
        <v>8000</v>
      </c>
      <c r="F203" s="18">
        <v>0</v>
      </c>
      <c r="G203" s="18">
        <v>0</v>
      </c>
      <c r="H203" s="18">
        <v>0</v>
      </c>
      <c r="I203" s="18">
        <f t="shared" si="38"/>
        <v>0</v>
      </c>
      <c r="J203" s="18">
        <f t="shared" si="39"/>
        <v>8000</v>
      </c>
      <c r="K203" s="39">
        <f t="shared" si="40"/>
        <v>1</v>
      </c>
      <c r="L203" s="39">
        <f t="shared" si="41"/>
        <v>-1</v>
      </c>
      <c r="M203" s="39">
        <f t="shared" si="42"/>
        <v>-1</v>
      </c>
      <c r="O203" s="57"/>
      <c r="P203" s="57"/>
      <c r="Q203" s="57"/>
      <c r="R203" s="60"/>
      <c r="S203" s="60"/>
      <c r="T203" s="60"/>
      <c r="U203" s="60"/>
      <c r="V203" s="60"/>
      <c r="W203" s="57"/>
      <c r="X203" s="57"/>
      <c r="Y203" s="57"/>
    </row>
    <row r="204" spans="2:25" s="17" customFormat="1" x14ac:dyDescent="0.2">
      <c r="B204" s="48" t="s">
        <v>262</v>
      </c>
      <c r="C204" s="17" t="s">
        <v>263</v>
      </c>
      <c r="D204" s="18">
        <v>8000</v>
      </c>
      <c r="E204" s="18">
        <v>8000</v>
      </c>
      <c r="F204" s="18">
        <v>0</v>
      </c>
      <c r="G204" s="18">
        <v>0</v>
      </c>
      <c r="H204" s="18">
        <v>0</v>
      </c>
      <c r="I204" s="18">
        <f t="shared" si="38"/>
        <v>0</v>
      </c>
      <c r="J204" s="18">
        <f t="shared" si="39"/>
        <v>8000</v>
      </c>
      <c r="K204" s="39">
        <f t="shared" si="40"/>
        <v>1</v>
      </c>
      <c r="L204" s="39">
        <f t="shared" si="41"/>
        <v>-1</v>
      </c>
      <c r="M204" s="39">
        <f t="shared" si="42"/>
        <v>-1</v>
      </c>
      <c r="O204" s="57"/>
      <c r="P204" s="57"/>
      <c r="Q204" s="57"/>
      <c r="R204" s="60"/>
      <c r="S204" s="60"/>
      <c r="T204" s="60"/>
      <c r="U204" s="60"/>
      <c r="V204" s="60"/>
      <c r="W204" s="57"/>
      <c r="X204" s="57"/>
      <c r="Y204" s="57"/>
    </row>
    <row r="205" spans="2:25" s="17" customFormat="1" x14ac:dyDescent="0.2">
      <c r="B205" s="48" t="s">
        <v>264</v>
      </c>
      <c r="C205" s="17" t="s">
        <v>265</v>
      </c>
      <c r="D205" s="18">
        <v>8000</v>
      </c>
      <c r="E205" s="18">
        <v>8000</v>
      </c>
      <c r="F205" s="18">
        <v>0</v>
      </c>
      <c r="G205" s="18">
        <v>0</v>
      </c>
      <c r="H205" s="18">
        <v>0</v>
      </c>
      <c r="I205" s="18">
        <f t="shared" si="33"/>
        <v>0</v>
      </c>
      <c r="J205" s="18">
        <f t="shared" si="34"/>
        <v>8000</v>
      </c>
      <c r="K205" s="39">
        <f t="shared" si="35"/>
        <v>1</v>
      </c>
      <c r="L205" s="39">
        <f t="shared" si="36"/>
        <v>-1</v>
      </c>
      <c r="M205" s="39">
        <f t="shared" si="37"/>
        <v>-1</v>
      </c>
      <c r="O205" s="57"/>
      <c r="P205" s="57"/>
      <c r="Q205" s="57"/>
      <c r="R205" s="60"/>
      <c r="S205" s="60"/>
      <c r="T205" s="60"/>
      <c r="U205" s="60"/>
      <c r="V205" s="60"/>
      <c r="W205" s="57"/>
      <c r="X205" s="57"/>
      <c r="Y205" s="57"/>
    </row>
    <row r="206" spans="2:25" s="17" customFormat="1" x14ac:dyDescent="0.2">
      <c r="B206" s="48" t="s">
        <v>266</v>
      </c>
      <c r="C206" s="17" t="s">
        <v>267</v>
      </c>
      <c r="D206" s="18">
        <v>8000</v>
      </c>
      <c r="E206" s="18">
        <v>8000</v>
      </c>
      <c r="F206" s="18">
        <v>0</v>
      </c>
      <c r="G206" s="18">
        <v>0</v>
      </c>
      <c r="H206" s="18">
        <v>0</v>
      </c>
      <c r="I206" s="18">
        <f t="shared" si="33"/>
        <v>0</v>
      </c>
      <c r="J206" s="18">
        <f t="shared" si="34"/>
        <v>8000</v>
      </c>
      <c r="K206" s="39">
        <f t="shared" si="35"/>
        <v>1</v>
      </c>
      <c r="L206" s="39">
        <f t="shared" si="36"/>
        <v>-1</v>
      </c>
      <c r="M206" s="39">
        <f t="shared" si="37"/>
        <v>-1</v>
      </c>
      <c r="O206" s="57"/>
      <c r="P206" s="57"/>
      <c r="Q206" s="57"/>
      <c r="R206" s="60"/>
      <c r="S206" s="60"/>
      <c r="T206" s="60"/>
      <c r="U206" s="60"/>
      <c r="V206" s="60"/>
      <c r="W206" s="57"/>
      <c r="X206" s="57"/>
      <c r="Y206" s="57"/>
    </row>
    <row r="207" spans="2:25" s="17" customFormat="1" x14ac:dyDescent="0.2">
      <c r="B207" s="48" t="s">
        <v>328</v>
      </c>
      <c r="C207" s="17" t="s">
        <v>329</v>
      </c>
      <c r="D207" s="18">
        <v>8000</v>
      </c>
      <c r="E207" s="18">
        <v>8000</v>
      </c>
      <c r="F207" s="18">
        <v>0</v>
      </c>
      <c r="G207" s="18">
        <v>0</v>
      </c>
      <c r="H207" s="18">
        <v>0</v>
      </c>
      <c r="I207" s="18">
        <f t="shared" si="33"/>
        <v>0</v>
      </c>
      <c r="J207" s="18">
        <f t="shared" si="34"/>
        <v>8000</v>
      </c>
      <c r="K207" s="39">
        <f t="shared" si="35"/>
        <v>1</v>
      </c>
      <c r="L207" s="39">
        <f t="shared" si="36"/>
        <v>-1</v>
      </c>
      <c r="M207" s="39">
        <f t="shared" si="37"/>
        <v>-1</v>
      </c>
      <c r="O207" s="57"/>
      <c r="P207" s="57"/>
      <c r="Q207" s="57"/>
      <c r="R207" s="60"/>
      <c r="S207" s="60"/>
      <c r="T207" s="60"/>
      <c r="U207" s="60"/>
      <c r="V207" s="60"/>
      <c r="W207" s="57"/>
      <c r="X207" s="57"/>
      <c r="Y207" s="57"/>
    </row>
    <row r="208" spans="2:25" s="17" customFormat="1" x14ac:dyDescent="0.2">
      <c r="B208" s="48" t="s">
        <v>330</v>
      </c>
      <c r="C208" s="17" t="s">
        <v>331</v>
      </c>
      <c r="D208" s="18">
        <v>8000</v>
      </c>
      <c r="E208" s="18">
        <v>8000</v>
      </c>
      <c r="F208" s="18">
        <v>0</v>
      </c>
      <c r="G208" s="18">
        <v>0</v>
      </c>
      <c r="H208" s="18">
        <v>0</v>
      </c>
      <c r="I208" s="18">
        <f t="shared" si="33"/>
        <v>0</v>
      </c>
      <c r="J208" s="18">
        <f t="shared" si="34"/>
        <v>8000</v>
      </c>
      <c r="K208" s="39">
        <f t="shared" si="35"/>
        <v>1</v>
      </c>
      <c r="L208" s="39">
        <f t="shared" si="36"/>
        <v>-1</v>
      </c>
      <c r="M208" s="39">
        <f t="shared" si="37"/>
        <v>-1</v>
      </c>
      <c r="O208" s="57"/>
      <c r="P208" s="57"/>
      <c r="Q208" s="57"/>
      <c r="R208" s="60"/>
      <c r="S208" s="60"/>
      <c r="T208" s="60"/>
      <c r="U208" s="60"/>
      <c r="V208" s="60"/>
      <c r="W208" s="57"/>
      <c r="X208" s="57"/>
      <c r="Y208" s="57"/>
    </row>
    <row r="209" spans="1:25" s="17" customFormat="1" x14ac:dyDescent="0.2">
      <c r="B209" s="48" t="s">
        <v>268</v>
      </c>
      <c r="C209" s="17" t="s">
        <v>269</v>
      </c>
      <c r="D209" s="18">
        <v>28000</v>
      </c>
      <c r="E209" s="18">
        <v>28000</v>
      </c>
      <c r="F209" s="18">
        <v>0</v>
      </c>
      <c r="G209" s="18">
        <v>0</v>
      </c>
      <c r="H209" s="18">
        <v>0</v>
      </c>
      <c r="I209" s="18">
        <f t="shared" si="33"/>
        <v>0</v>
      </c>
      <c r="J209" s="18">
        <f t="shared" si="34"/>
        <v>28000</v>
      </c>
      <c r="K209" s="39">
        <f t="shared" si="35"/>
        <v>1</v>
      </c>
      <c r="L209" s="39">
        <f t="shared" si="36"/>
        <v>-1</v>
      </c>
      <c r="M209" s="39">
        <f t="shared" si="37"/>
        <v>-1</v>
      </c>
      <c r="O209" s="57"/>
      <c r="P209" s="57"/>
      <c r="Q209" s="57"/>
      <c r="R209" s="60"/>
      <c r="S209" s="60"/>
      <c r="T209" s="60"/>
      <c r="U209" s="60"/>
      <c r="V209" s="60"/>
      <c r="W209" s="57"/>
      <c r="X209" s="57"/>
      <c r="Y209" s="57"/>
    </row>
    <row r="210" spans="1:25" s="17" customFormat="1" x14ac:dyDescent="0.2">
      <c r="B210" s="48" t="s">
        <v>53</v>
      </c>
      <c r="C210" s="17" t="s">
        <v>54</v>
      </c>
      <c r="D210" s="18">
        <v>412829</v>
      </c>
      <c r="E210" s="18">
        <v>412829</v>
      </c>
      <c r="F210" s="18">
        <v>5304.86</v>
      </c>
      <c r="G210" s="18">
        <v>8192.1500000000015</v>
      </c>
      <c r="H210" s="18">
        <v>9356.2999999999993</v>
      </c>
      <c r="I210" s="18">
        <f t="shared" si="33"/>
        <v>17548.45</v>
      </c>
      <c r="J210" s="18">
        <f t="shared" si="34"/>
        <v>395280.55</v>
      </c>
      <c r="K210" s="39">
        <f t="shared" si="35"/>
        <v>0.95749220621613307</v>
      </c>
      <c r="L210" s="39">
        <f t="shared" si="36"/>
        <v>-0.98714998219601824</v>
      </c>
      <c r="M210" s="39">
        <f t="shared" si="37"/>
        <v>-0.88093641677304646</v>
      </c>
      <c r="O210" s="57"/>
      <c r="P210" s="57"/>
      <c r="Q210" s="57"/>
      <c r="R210" s="60"/>
      <c r="S210" s="60"/>
      <c r="T210" s="60"/>
      <c r="U210" s="60"/>
      <c r="V210" s="60"/>
      <c r="W210" s="57"/>
      <c r="X210" s="57"/>
      <c r="Y210" s="57"/>
    </row>
    <row r="211" spans="1:25" s="17" customFormat="1" x14ac:dyDescent="0.2">
      <c r="B211" s="48" t="s">
        <v>55</v>
      </c>
      <c r="C211" s="17" t="s">
        <v>56</v>
      </c>
      <c r="D211" s="18">
        <v>9500</v>
      </c>
      <c r="E211" s="18">
        <v>9500</v>
      </c>
      <c r="F211" s="18">
        <v>4601.43</v>
      </c>
      <c r="G211" s="18">
        <v>4601.43</v>
      </c>
      <c r="H211" s="18">
        <v>1218.3399999999999</v>
      </c>
      <c r="I211" s="18">
        <f t="shared" si="33"/>
        <v>5819.77</v>
      </c>
      <c r="J211" s="18">
        <f t="shared" si="34"/>
        <v>3680.2299999999996</v>
      </c>
      <c r="K211" s="39">
        <f t="shared" si="35"/>
        <v>0.38739263157894732</v>
      </c>
      <c r="L211" s="39">
        <f t="shared" si="36"/>
        <v>-0.51563894736842097</v>
      </c>
      <c r="M211" s="39">
        <f t="shared" si="37"/>
        <v>1.9061663157894742</v>
      </c>
      <c r="O211" s="57"/>
      <c r="P211" s="57"/>
      <c r="Q211" s="57"/>
      <c r="R211" s="60"/>
      <c r="S211" s="60"/>
      <c r="T211" s="60"/>
      <c r="U211" s="60"/>
      <c r="V211" s="60"/>
      <c r="W211" s="57"/>
      <c r="X211" s="57"/>
      <c r="Y211" s="57"/>
    </row>
    <row r="212" spans="1:25" s="17" customFormat="1" x14ac:dyDescent="0.2">
      <c r="B212" s="48" t="s">
        <v>57</v>
      </c>
      <c r="C212" s="17" t="s">
        <v>58</v>
      </c>
      <c r="D212" s="18">
        <v>121534</v>
      </c>
      <c r="E212" s="18">
        <v>121534</v>
      </c>
      <c r="F212" s="18">
        <v>0</v>
      </c>
      <c r="G212" s="18">
        <v>0</v>
      </c>
      <c r="H212" s="18">
        <v>1</v>
      </c>
      <c r="I212" s="18">
        <f t="shared" si="33"/>
        <v>1</v>
      </c>
      <c r="J212" s="18">
        <f t="shared" si="34"/>
        <v>121533</v>
      </c>
      <c r="K212" s="39">
        <f t="shared" si="35"/>
        <v>0.99999177184985266</v>
      </c>
      <c r="L212" s="39">
        <f t="shared" si="36"/>
        <v>-1</v>
      </c>
      <c r="M212" s="39">
        <f t="shared" si="37"/>
        <v>-1</v>
      </c>
      <c r="O212" s="57"/>
      <c r="P212" s="57"/>
      <c r="Q212" s="57"/>
      <c r="R212" s="60"/>
      <c r="S212" s="60"/>
      <c r="T212" s="60"/>
      <c r="U212" s="60"/>
      <c r="V212" s="60"/>
      <c r="W212" s="57"/>
      <c r="X212" s="57"/>
      <c r="Y212" s="57"/>
    </row>
    <row r="213" spans="1:25" s="17" customFormat="1" x14ac:dyDescent="0.2">
      <c r="B213" s="48" t="s">
        <v>59</v>
      </c>
      <c r="C213" s="17" t="s">
        <v>60</v>
      </c>
      <c r="D213" s="18">
        <v>83000</v>
      </c>
      <c r="E213" s="18">
        <v>84500</v>
      </c>
      <c r="F213" s="18">
        <v>0</v>
      </c>
      <c r="G213" s="18">
        <v>0</v>
      </c>
      <c r="H213" s="18">
        <v>0</v>
      </c>
      <c r="I213" s="18">
        <f t="shared" si="33"/>
        <v>0</v>
      </c>
      <c r="J213" s="18">
        <f t="shared" si="34"/>
        <v>84500</v>
      </c>
      <c r="K213" s="39">
        <f t="shared" si="35"/>
        <v>1</v>
      </c>
      <c r="L213" s="39">
        <f t="shared" si="36"/>
        <v>-1</v>
      </c>
      <c r="M213" s="39">
        <f t="shared" si="37"/>
        <v>-1</v>
      </c>
      <c r="O213" s="57"/>
      <c r="P213" s="57"/>
      <c r="Q213" s="57"/>
      <c r="R213" s="60"/>
      <c r="S213" s="60"/>
      <c r="T213" s="60"/>
      <c r="U213" s="60"/>
      <c r="V213" s="60"/>
      <c r="W213" s="57"/>
      <c r="X213" s="57"/>
      <c r="Y213" s="57"/>
    </row>
    <row r="214" spans="1:25" s="17" customFormat="1" x14ac:dyDescent="0.2">
      <c r="B214" s="48" t="s">
        <v>61</v>
      </c>
      <c r="C214" s="17" t="s">
        <v>62</v>
      </c>
      <c r="D214" s="18">
        <v>29600</v>
      </c>
      <c r="E214" s="18">
        <v>31100</v>
      </c>
      <c r="F214" s="18">
        <v>709.98</v>
      </c>
      <c r="G214" s="18">
        <v>709.98</v>
      </c>
      <c r="H214" s="18">
        <v>0</v>
      </c>
      <c r="I214" s="18">
        <f t="shared" si="33"/>
        <v>709.98</v>
      </c>
      <c r="J214" s="18">
        <f t="shared" si="34"/>
        <v>30390.02</v>
      </c>
      <c r="K214" s="39">
        <f t="shared" si="35"/>
        <v>0.97717106109324758</v>
      </c>
      <c r="L214" s="39">
        <f t="shared" si="36"/>
        <v>-0.97717106109324758</v>
      </c>
      <c r="M214" s="39">
        <f t="shared" si="37"/>
        <v>-0.86302636655948539</v>
      </c>
      <c r="O214" s="57"/>
      <c r="P214" s="57"/>
      <c r="Q214" s="57"/>
      <c r="R214" s="60"/>
      <c r="S214" s="60"/>
      <c r="T214" s="60"/>
      <c r="U214" s="60"/>
      <c r="V214" s="60"/>
      <c r="W214" s="57"/>
      <c r="X214" s="57"/>
      <c r="Y214" s="57"/>
    </row>
    <row r="215" spans="1:25" s="17" customFormat="1" x14ac:dyDescent="0.2">
      <c r="B215" s="48" t="s">
        <v>322</v>
      </c>
      <c r="C215" s="17" t="s">
        <v>323</v>
      </c>
      <c r="D215" s="18">
        <v>3600</v>
      </c>
      <c r="E215" s="18">
        <v>3600</v>
      </c>
      <c r="F215" s="18">
        <v>0</v>
      </c>
      <c r="G215" s="18">
        <v>0</v>
      </c>
      <c r="H215" s="18">
        <v>0</v>
      </c>
      <c r="I215" s="18">
        <f t="shared" si="33"/>
        <v>0</v>
      </c>
      <c r="J215" s="18">
        <f t="shared" si="34"/>
        <v>3600</v>
      </c>
      <c r="K215" s="39">
        <f t="shared" si="35"/>
        <v>1</v>
      </c>
      <c r="L215" s="39">
        <f t="shared" si="36"/>
        <v>-1</v>
      </c>
      <c r="M215" s="39">
        <f t="shared" si="37"/>
        <v>-1</v>
      </c>
      <c r="O215" s="57"/>
      <c r="P215" s="57"/>
      <c r="Q215" s="57"/>
      <c r="R215" s="60"/>
      <c r="S215" s="60"/>
      <c r="T215" s="60"/>
      <c r="U215" s="60"/>
      <c r="V215" s="60"/>
      <c r="W215" s="57"/>
      <c r="X215" s="57"/>
      <c r="Y215" s="57"/>
    </row>
    <row r="216" spans="1:25" s="17" customFormat="1" x14ac:dyDescent="0.2">
      <c r="B216" s="48" t="s">
        <v>65</v>
      </c>
      <c r="C216" s="17" t="s">
        <v>66</v>
      </c>
      <c r="D216" s="18">
        <v>500</v>
      </c>
      <c r="E216" s="18">
        <v>500</v>
      </c>
      <c r="F216" s="18">
        <v>0</v>
      </c>
      <c r="G216" s="18">
        <v>0</v>
      </c>
      <c r="H216" s="18">
        <v>0</v>
      </c>
      <c r="I216" s="18">
        <f t="shared" si="33"/>
        <v>0</v>
      </c>
      <c r="J216" s="18">
        <f t="shared" si="34"/>
        <v>500</v>
      </c>
      <c r="K216" s="39">
        <f t="shared" si="35"/>
        <v>1</v>
      </c>
      <c r="L216" s="39">
        <f t="shared" si="36"/>
        <v>-1</v>
      </c>
      <c r="M216" s="39">
        <f t="shared" si="37"/>
        <v>-1</v>
      </c>
      <c r="O216" s="57"/>
      <c r="P216" s="57"/>
      <c r="Q216" s="57"/>
      <c r="R216" s="60"/>
      <c r="S216" s="60"/>
      <c r="T216" s="60"/>
      <c r="U216" s="60"/>
      <c r="V216" s="60"/>
      <c r="W216" s="57"/>
      <c r="X216" s="57"/>
      <c r="Y216" s="57"/>
    </row>
    <row r="217" spans="1:25" s="17" customFormat="1" x14ac:dyDescent="0.2">
      <c r="B217" s="48" t="s">
        <v>67</v>
      </c>
      <c r="C217" s="17" t="s">
        <v>68</v>
      </c>
      <c r="D217" s="18">
        <v>15787</v>
      </c>
      <c r="E217" s="18">
        <v>15787</v>
      </c>
      <c r="F217" s="18">
        <v>0</v>
      </c>
      <c r="G217" s="18">
        <v>0</v>
      </c>
      <c r="H217" s="18">
        <v>0</v>
      </c>
      <c r="I217" s="18">
        <f t="shared" si="33"/>
        <v>0</v>
      </c>
      <c r="J217" s="18">
        <f t="shared" si="34"/>
        <v>15787</v>
      </c>
      <c r="K217" s="39">
        <f t="shared" si="35"/>
        <v>1</v>
      </c>
      <c r="L217" s="39">
        <f t="shared" si="36"/>
        <v>-1</v>
      </c>
      <c r="M217" s="39">
        <f t="shared" si="37"/>
        <v>-1</v>
      </c>
      <c r="O217" s="57"/>
      <c r="P217" s="57"/>
      <c r="Q217" s="57"/>
      <c r="R217" s="60"/>
      <c r="S217" s="60"/>
      <c r="T217" s="60"/>
      <c r="U217" s="60"/>
      <c r="V217" s="60"/>
      <c r="W217" s="57"/>
      <c r="X217" s="57"/>
      <c r="Y217" s="57"/>
    </row>
    <row r="218" spans="1:25" s="17" customFormat="1" x14ac:dyDescent="0.2">
      <c r="B218" s="48" t="s">
        <v>69</v>
      </c>
      <c r="C218" s="17" t="s">
        <v>70</v>
      </c>
      <c r="D218" s="18">
        <v>21000</v>
      </c>
      <c r="E218" s="18">
        <v>21000</v>
      </c>
      <c r="F218" s="18">
        <v>0</v>
      </c>
      <c r="G218" s="18">
        <v>0</v>
      </c>
      <c r="H218" s="18">
        <v>0</v>
      </c>
      <c r="I218" s="18">
        <f t="shared" si="33"/>
        <v>0</v>
      </c>
      <c r="J218" s="18">
        <f t="shared" si="34"/>
        <v>21000</v>
      </c>
      <c r="K218" s="39">
        <f t="shared" si="35"/>
        <v>1</v>
      </c>
      <c r="L218" s="39">
        <f t="shared" si="36"/>
        <v>-1</v>
      </c>
      <c r="M218" s="39">
        <f t="shared" si="37"/>
        <v>-1</v>
      </c>
      <c r="O218" s="57"/>
      <c r="P218" s="57"/>
      <c r="Q218" s="57"/>
      <c r="R218" s="60"/>
      <c r="S218" s="60"/>
      <c r="T218" s="60"/>
      <c r="U218" s="60"/>
      <c r="V218" s="60"/>
      <c r="W218" s="57"/>
      <c r="X218" s="57"/>
      <c r="Y218" s="57"/>
    </row>
    <row r="219" spans="1:25" s="17" customFormat="1" x14ac:dyDescent="0.2">
      <c r="B219" s="48" t="s">
        <v>324</v>
      </c>
      <c r="C219" s="17" t="s">
        <v>325</v>
      </c>
      <c r="D219" s="18">
        <v>4500</v>
      </c>
      <c r="E219" s="18">
        <v>4500</v>
      </c>
      <c r="F219" s="18">
        <v>0</v>
      </c>
      <c r="G219" s="18">
        <v>0</v>
      </c>
      <c r="H219" s="18">
        <v>0</v>
      </c>
      <c r="I219" s="18">
        <f t="shared" si="33"/>
        <v>0</v>
      </c>
      <c r="J219" s="18">
        <f t="shared" si="34"/>
        <v>4500</v>
      </c>
      <c r="K219" s="39">
        <f t="shared" si="35"/>
        <v>1</v>
      </c>
      <c r="L219" s="39">
        <f t="shared" si="36"/>
        <v>-1</v>
      </c>
      <c r="M219" s="39">
        <f t="shared" si="37"/>
        <v>-1</v>
      </c>
      <c r="O219" s="57"/>
      <c r="P219" s="57"/>
      <c r="Q219" s="57"/>
      <c r="R219" s="60"/>
      <c r="S219" s="60"/>
      <c r="T219" s="60"/>
      <c r="U219" s="60"/>
      <c r="V219" s="60"/>
      <c r="W219" s="57"/>
      <c r="X219" s="57"/>
      <c r="Y219" s="57"/>
    </row>
    <row r="220" spans="1:25" s="17" customFormat="1" x14ac:dyDescent="0.2">
      <c r="B220" s="48" t="s">
        <v>71</v>
      </c>
      <c r="C220" s="17" t="s">
        <v>72</v>
      </c>
      <c r="D220" s="18">
        <v>111946</v>
      </c>
      <c r="E220" s="18">
        <v>111946</v>
      </c>
      <c r="F220" s="18">
        <v>3250</v>
      </c>
      <c r="G220" s="18">
        <v>3250</v>
      </c>
      <c r="H220" s="18">
        <v>0</v>
      </c>
      <c r="I220" s="18">
        <f t="shared" si="33"/>
        <v>3250</v>
      </c>
      <c r="J220" s="18">
        <f t="shared" si="34"/>
        <v>108696</v>
      </c>
      <c r="K220" s="39">
        <f t="shared" si="35"/>
        <v>0.97096814535579656</v>
      </c>
      <c r="L220" s="39">
        <f t="shared" si="36"/>
        <v>-0.97096814535579656</v>
      </c>
      <c r="M220" s="39">
        <f t="shared" si="37"/>
        <v>-0.82580887213477927</v>
      </c>
      <c r="O220" s="57"/>
      <c r="P220" s="57"/>
      <c r="Q220" s="57"/>
      <c r="R220" s="60"/>
      <c r="S220" s="60"/>
      <c r="T220" s="60"/>
      <c r="U220" s="60"/>
      <c r="V220" s="60"/>
      <c r="W220" s="57"/>
      <c r="X220" s="57"/>
      <c r="Y220" s="57"/>
    </row>
    <row r="221" spans="1:25" s="17" customFormat="1" x14ac:dyDescent="0.2">
      <c r="B221" s="48" t="s">
        <v>73</v>
      </c>
      <c r="C221" s="17" t="s">
        <v>74</v>
      </c>
      <c r="D221" s="18">
        <v>1000000</v>
      </c>
      <c r="E221" s="18">
        <v>1000000</v>
      </c>
      <c r="F221" s="18">
        <v>0</v>
      </c>
      <c r="G221" s="18">
        <v>0</v>
      </c>
      <c r="H221" s="18">
        <v>0</v>
      </c>
      <c r="I221" s="18">
        <f t="shared" si="33"/>
        <v>0</v>
      </c>
      <c r="J221" s="18">
        <f t="shared" si="34"/>
        <v>1000000</v>
      </c>
      <c r="K221" s="39">
        <f t="shared" si="35"/>
        <v>1</v>
      </c>
      <c r="L221" s="39">
        <f t="shared" si="36"/>
        <v>-1</v>
      </c>
      <c r="M221" s="39">
        <f t="shared" si="37"/>
        <v>-1</v>
      </c>
      <c r="O221" s="57"/>
      <c r="P221" s="57"/>
      <c r="Q221" s="57"/>
      <c r="R221" s="60"/>
      <c r="S221" s="60"/>
      <c r="T221" s="60"/>
      <c r="U221" s="60"/>
      <c r="V221" s="60"/>
      <c r="W221" s="57"/>
      <c r="X221" s="57"/>
      <c r="Y221" s="57"/>
    </row>
    <row r="222" spans="1:25" s="17" customFormat="1" x14ac:dyDescent="0.2">
      <c r="A222" s="47" t="s">
        <v>107</v>
      </c>
      <c r="B222" s="49"/>
      <c r="C222" s="47"/>
      <c r="D222" s="23">
        <v>44507615.480000004</v>
      </c>
      <c r="E222" s="23">
        <v>44650819.480000004</v>
      </c>
      <c r="F222" s="23">
        <v>1317728.1500000004</v>
      </c>
      <c r="G222" s="23">
        <v>2219737.56</v>
      </c>
      <c r="H222" s="23">
        <v>1359353.23</v>
      </c>
      <c r="I222" s="23">
        <f t="shared" si="33"/>
        <v>3579090.79</v>
      </c>
      <c r="J222" s="23">
        <f t="shared" si="34"/>
        <v>41071728.690000005</v>
      </c>
      <c r="K222" s="43">
        <f t="shared" si="35"/>
        <v>0.91984266287423577</v>
      </c>
      <c r="L222" s="43">
        <f t="shared" si="36"/>
        <v>-0.97048815306536007</v>
      </c>
      <c r="M222" s="43">
        <f t="shared" si="37"/>
        <v>-0.70172047198449317</v>
      </c>
      <c r="O222" s="57"/>
      <c r="P222" s="57"/>
      <c r="Q222" s="57"/>
      <c r="R222" s="60"/>
      <c r="S222" s="60"/>
      <c r="T222" s="60"/>
      <c r="U222" s="60"/>
      <c r="V222" s="60"/>
      <c r="W222" s="57"/>
      <c r="X222" s="57"/>
      <c r="Y222" s="57"/>
    </row>
    <row r="223" spans="1:25" s="17" customFormat="1" x14ac:dyDescent="0.2">
      <c r="A223" s="17" t="s">
        <v>108</v>
      </c>
      <c r="B223" s="48" t="s">
        <v>21</v>
      </c>
      <c r="C223" s="17" t="s">
        <v>22</v>
      </c>
      <c r="D223" s="18">
        <v>15266093.59</v>
      </c>
      <c r="E223" s="18">
        <v>15266093.59</v>
      </c>
      <c r="F223" s="18">
        <v>1347859.18</v>
      </c>
      <c r="G223" s="18">
        <v>2663580.7700000005</v>
      </c>
      <c r="H223" s="18">
        <v>0</v>
      </c>
      <c r="I223" s="18">
        <f t="shared" si="33"/>
        <v>2663580.7700000005</v>
      </c>
      <c r="J223" s="18">
        <f t="shared" si="34"/>
        <v>12602512.82</v>
      </c>
      <c r="K223" s="39">
        <f t="shared" si="35"/>
        <v>0.82552309441200011</v>
      </c>
      <c r="L223" s="39">
        <f t="shared" si="36"/>
        <v>-0.91170896653726075</v>
      </c>
      <c r="M223" s="39">
        <f t="shared" si="37"/>
        <v>4.6861433527999423E-2</v>
      </c>
      <c r="O223" s="57"/>
      <c r="P223" s="57"/>
      <c r="Q223" s="57"/>
      <c r="R223" s="60"/>
      <c r="S223" s="60"/>
      <c r="T223" s="60"/>
      <c r="U223" s="60"/>
      <c r="V223" s="60"/>
      <c r="W223" s="57"/>
      <c r="X223" s="57"/>
      <c r="Y223" s="57"/>
    </row>
    <row r="224" spans="1:25" s="17" customFormat="1" x14ac:dyDescent="0.2">
      <c r="B224" s="48" t="s">
        <v>270</v>
      </c>
      <c r="C224" s="17" t="s">
        <v>271</v>
      </c>
      <c r="D224" s="18">
        <v>24016283.259999998</v>
      </c>
      <c r="E224" s="18">
        <v>24016283.259999998</v>
      </c>
      <c r="F224" s="18">
        <v>2089858.6800000011</v>
      </c>
      <c r="G224" s="18">
        <v>2089991.7300000011</v>
      </c>
      <c r="H224" s="18">
        <v>0</v>
      </c>
      <c r="I224" s="18">
        <f t="shared" si="33"/>
        <v>2089991.7300000011</v>
      </c>
      <c r="J224" s="18">
        <f t="shared" si="34"/>
        <v>21926291.529999997</v>
      </c>
      <c r="K224" s="39">
        <f t="shared" si="35"/>
        <v>0.91297605431390971</v>
      </c>
      <c r="L224" s="39">
        <f t="shared" si="36"/>
        <v>-0.91298159430519643</v>
      </c>
      <c r="M224" s="39">
        <f t="shared" si="37"/>
        <v>-0.47785632588345783</v>
      </c>
      <c r="O224" s="57"/>
      <c r="P224" s="57"/>
      <c r="Q224" s="57"/>
      <c r="R224" s="60"/>
      <c r="S224" s="60"/>
      <c r="T224" s="60"/>
      <c r="U224" s="60"/>
      <c r="V224" s="60"/>
      <c r="W224" s="57"/>
      <c r="X224" s="57"/>
      <c r="Y224" s="57"/>
    </row>
    <row r="225" spans="1:25" s="17" customFormat="1" x14ac:dyDescent="0.2">
      <c r="B225" s="48" t="s">
        <v>77</v>
      </c>
      <c r="C225" s="17" t="s">
        <v>78</v>
      </c>
      <c r="D225" s="18">
        <v>13604554.519999994</v>
      </c>
      <c r="E225" s="18">
        <v>13604554.519999994</v>
      </c>
      <c r="F225" s="18">
        <v>1188550.7800000007</v>
      </c>
      <c r="G225" s="18">
        <v>1695385.2600000007</v>
      </c>
      <c r="H225" s="18">
        <v>0</v>
      </c>
      <c r="I225" s="18">
        <f t="shared" si="33"/>
        <v>1695385.2600000007</v>
      </c>
      <c r="J225" s="18">
        <f t="shared" si="34"/>
        <v>11909169.259999994</v>
      </c>
      <c r="K225" s="39">
        <f t="shared" si="35"/>
        <v>0.8753810529034507</v>
      </c>
      <c r="L225" s="39">
        <f t="shared" si="36"/>
        <v>-0.91263581778787994</v>
      </c>
      <c r="M225" s="39">
        <f t="shared" si="37"/>
        <v>-0.2522863174207039</v>
      </c>
      <c r="O225" s="57"/>
      <c r="P225" s="57"/>
      <c r="Q225" s="57"/>
      <c r="R225" s="60"/>
      <c r="S225" s="60"/>
      <c r="T225" s="60"/>
      <c r="U225" s="60"/>
      <c r="V225" s="60"/>
      <c r="W225" s="57"/>
      <c r="X225" s="57"/>
      <c r="Y225" s="57"/>
    </row>
    <row r="226" spans="1:25" s="17" customFormat="1" x14ac:dyDescent="0.2">
      <c r="B226" s="48" t="s">
        <v>27</v>
      </c>
      <c r="C226" s="17" t="s">
        <v>28</v>
      </c>
      <c r="D226" s="18">
        <v>12957</v>
      </c>
      <c r="E226" s="18">
        <v>12957</v>
      </c>
      <c r="F226" s="18">
        <v>0</v>
      </c>
      <c r="G226" s="18">
        <v>0</v>
      </c>
      <c r="H226" s="18">
        <v>0</v>
      </c>
      <c r="I226" s="18">
        <f t="shared" si="33"/>
        <v>0</v>
      </c>
      <c r="J226" s="18">
        <f t="shared" si="34"/>
        <v>12957</v>
      </c>
      <c r="K226" s="39">
        <f t="shared" si="35"/>
        <v>1</v>
      </c>
      <c r="L226" s="39">
        <f t="shared" si="36"/>
        <v>-1</v>
      </c>
      <c r="M226" s="39">
        <f t="shared" si="37"/>
        <v>-1</v>
      </c>
      <c r="O226" s="57"/>
      <c r="P226" s="57"/>
      <c r="Q226" s="57"/>
      <c r="R226" s="60"/>
      <c r="S226" s="60"/>
      <c r="T226" s="60"/>
      <c r="U226" s="60"/>
      <c r="V226" s="60"/>
      <c r="W226" s="57"/>
      <c r="X226" s="57"/>
      <c r="Y226" s="57"/>
    </row>
    <row r="227" spans="1:25" s="17" customFormat="1" x14ac:dyDescent="0.2">
      <c r="B227" s="48" t="s">
        <v>29</v>
      </c>
      <c r="C227" s="17" t="s">
        <v>30</v>
      </c>
      <c r="D227" s="18">
        <v>851171</v>
      </c>
      <c r="E227" s="18">
        <v>851171</v>
      </c>
      <c r="F227" s="18">
        <v>0</v>
      </c>
      <c r="G227" s="18">
        <v>0</v>
      </c>
      <c r="H227" s="18">
        <v>0</v>
      </c>
      <c r="I227" s="18">
        <f t="shared" si="33"/>
        <v>0</v>
      </c>
      <c r="J227" s="18">
        <f t="shared" si="34"/>
        <v>851171</v>
      </c>
      <c r="K227" s="39">
        <f t="shared" si="35"/>
        <v>1</v>
      </c>
      <c r="L227" s="39">
        <f t="shared" si="36"/>
        <v>-1</v>
      </c>
      <c r="M227" s="39">
        <f t="shared" si="37"/>
        <v>-1</v>
      </c>
      <c r="O227" s="57"/>
      <c r="P227" s="57"/>
      <c r="Q227" s="57"/>
      <c r="R227" s="60"/>
      <c r="S227" s="60"/>
      <c r="T227" s="60"/>
      <c r="U227" s="60"/>
      <c r="V227" s="60"/>
      <c r="W227" s="57"/>
      <c r="X227" s="57"/>
      <c r="Y227" s="57"/>
    </row>
    <row r="228" spans="1:25" s="17" customFormat="1" x14ac:dyDescent="0.2">
      <c r="B228" s="48" t="s">
        <v>31</v>
      </c>
      <c r="C228" s="17" t="s">
        <v>32</v>
      </c>
      <c r="D228" s="18">
        <v>7325640</v>
      </c>
      <c r="E228" s="18">
        <v>7325640</v>
      </c>
      <c r="F228" s="18">
        <v>573556.04</v>
      </c>
      <c r="G228" s="18">
        <v>789961.04</v>
      </c>
      <c r="H228" s="18">
        <v>0</v>
      </c>
      <c r="I228" s="18">
        <f t="shared" si="33"/>
        <v>789961.04</v>
      </c>
      <c r="J228" s="18">
        <f t="shared" si="34"/>
        <v>6535678.96</v>
      </c>
      <c r="K228" s="39">
        <f t="shared" si="35"/>
        <v>0.89216491118864705</v>
      </c>
      <c r="L228" s="39">
        <f t="shared" si="36"/>
        <v>-0.92170567486253763</v>
      </c>
      <c r="M228" s="39">
        <f t="shared" si="37"/>
        <v>-0.35298946713188195</v>
      </c>
      <c r="O228" s="57"/>
      <c r="P228" s="57"/>
      <c r="Q228" s="57"/>
      <c r="R228" s="60"/>
      <c r="S228" s="60"/>
      <c r="T228" s="60"/>
      <c r="U228" s="60"/>
      <c r="V228" s="60"/>
      <c r="W228" s="57"/>
      <c r="X228" s="57"/>
      <c r="Y228" s="57"/>
    </row>
    <row r="229" spans="1:25" s="17" customFormat="1" x14ac:dyDescent="0.2">
      <c r="B229" s="48" t="s">
        <v>33</v>
      </c>
      <c r="C229" s="17" t="s">
        <v>34</v>
      </c>
      <c r="D229" s="18">
        <v>10624597.119999997</v>
      </c>
      <c r="E229" s="18">
        <v>10624597.119999997</v>
      </c>
      <c r="F229" s="18">
        <v>922427.58000000019</v>
      </c>
      <c r="G229" s="18">
        <v>1271514.7000000002</v>
      </c>
      <c r="H229" s="18">
        <v>0</v>
      </c>
      <c r="I229" s="18">
        <f t="shared" si="33"/>
        <v>1271514.7000000002</v>
      </c>
      <c r="J229" s="18">
        <f t="shared" si="34"/>
        <v>9353082.4199999981</v>
      </c>
      <c r="K229" s="39">
        <f t="shared" si="35"/>
        <v>0.88032349032732082</v>
      </c>
      <c r="L229" s="39">
        <f t="shared" si="36"/>
        <v>-0.91317999453705401</v>
      </c>
      <c r="M229" s="39">
        <f t="shared" si="37"/>
        <v>-0.28194094196392433</v>
      </c>
      <c r="O229" s="57"/>
      <c r="P229" s="57"/>
      <c r="Q229" s="57"/>
      <c r="R229" s="60"/>
      <c r="S229" s="60"/>
      <c r="T229" s="60"/>
      <c r="U229" s="60"/>
      <c r="V229" s="60"/>
      <c r="W229" s="57"/>
      <c r="X229" s="57"/>
      <c r="Y229" s="57"/>
    </row>
    <row r="230" spans="1:25" s="17" customFormat="1" x14ac:dyDescent="0.2">
      <c r="B230" s="48" t="s">
        <v>35</v>
      </c>
      <c r="C230" s="17" t="s">
        <v>36</v>
      </c>
      <c r="D230" s="18">
        <v>12200</v>
      </c>
      <c r="E230" s="18">
        <v>12200</v>
      </c>
      <c r="F230" s="18">
        <v>0</v>
      </c>
      <c r="G230" s="18">
        <v>0</v>
      </c>
      <c r="H230" s="18">
        <v>0</v>
      </c>
      <c r="I230" s="18">
        <f t="shared" si="33"/>
        <v>0</v>
      </c>
      <c r="J230" s="18">
        <f t="shared" si="34"/>
        <v>12200</v>
      </c>
      <c r="K230" s="39">
        <f t="shared" si="35"/>
        <v>1</v>
      </c>
      <c r="L230" s="39">
        <f t="shared" si="36"/>
        <v>-1</v>
      </c>
      <c r="M230" s="39">
        <f t="shared" si="37"/>
        <v>-1</v>
      </c>
      <c r="O230" s="57"/>
      <c r="P230" s="57"/>
      <c r="Q230" s="57"/>
      <c r="R230" s="60"/>
      <c r="S230" s="60"/>
      <c r="T230" s="60"/>
      <c r="U230" s="60"/>
      <c r="V230" s="60"/>
      <c r="W230" s="57"/>
      <c r="X230" s="57"/>
      <c r="Y230" s="57"/>
    </row>
    <row r="231" spans="1:25" s="17" customFormat="1" x14ac:dyDescent="0.2">
      <c r="B231" s="48" t="s">
        <v>39</v>
      </c>
      <c r="C231" s="17" t="s">
        <v>40</v>
      </c>
      <c r="D231" s="18">
        <v>1411407.1199999996</v>
      </c>
      <c r="E231" s="18">
        <v>1411407.1199999996</v>
      </c>
      <c r="F231" s="18">
        <v>182516.67999999988</v>
      </c>
      <c r="G231" s="18">
        <v>253595.90999999986</v>
      </c>
      <c r="H231" s="18">
        <v>0</v>
      </c>
      <c r="I231" s="18">
        <f t="shared" si="33"/>
        <v>253595.90999999986</v>
      </c>
      <c r="J231" s="18">
        <f t="shared" si="34"/>
        <v>1157811.2099999997</v>
      </c>
      <c r="K231" s="39">
        <f t="shared" si="35"/>
        <v>0.82032405362954386</v>
      </c>
      <c r="L231" s="39">
        <f t="shared" si="36"/>
        <v>-0.87068459736833415</v>
      </c>
      <c r="M231" s="39">
        <f t="shared" si="37"/>
        <v>7.8055678222736749E-2</v>
      </c>
      <c r="O231" s="57"/>
      <c r="P231" s="57"/>
      <c r="Q231" s="57"/>
      <c r="R231" s="60"/>
      <c r="S231" s="60"/>
      <c r="T231" s="60"/>
      <c r="U231" s="60"/>
      <c r="V231" s="60"/>
      <c r="W231" s="57"/>
      <c r="X231" s="57"/>
      <c r="Y231" s="57"/>
    </row>
    <row r="232" spans="1:25" s="17" customFormat="1" x14ac:dyDescent="0.2">
      <c r="B232" s="48" t="s">
        <v>55</v>
      </c>
      <c r="C232" s="17" t="s">
        <v>56</v>
      </c>
      <c r="D232" s="18">
        <v>0</v>
      </c>
      <c r="E232" s="18">
        <v>5000</v>
      </c>
      <c r="F232" s="18">
        <v>0</v>
      </c>
      <c r="G232" s="18">
        <v>0</v>
      </c>
      <c r="H232" s="18">
        <v>0</v>
      </c>
      <c r="I232" s="18">
        <f t="shared" si="33"/>
        <v>0</v>
      </c>
      <c r="J232" s="18">
        <f t="shared" si="34"/>
        <v>5000</v>
      </c>
      <c r="K232" s="39">
        <f t="shared" si="35"/>
        <v>1</v>
      </c>
      <c r="L232" s="39">
        <f t="shared" si="36"/>
        <v>-1</v>
      </c>
      <c r="M232" s="39">
        <f t="shared" si="37"/>
        <v>-1</v>
      </c>
      <c r="O232" s="57"/>
      <c r="P232" s="57"/>
      <c r="Q232" s="57"/>
      <c r="R232" s="60"/>
      <c r="S232" s="60"/>
      <c r="T232" s="60"/>
      <c r="U232" s="60"/>
      <c r="V232" s="60"/>
      <c r="W232" s="57"/>
      <c r="X232" s="57"/>
      <c r="Y232" s="57"/>
    </row>
    <row r="233" spans="1:25" s="17" customFormat="1" x14ac:dyDescent="0.2">
      <c r="B233" s="48" t="s">
        <v>59</v>
      </c>
      <c r="C233" s="17" t="s">
        <v>60</v>
      </c>
      <c r="D233" s="18">
        <v>85540</v>
      </c>
      <c r="E233" s="18">
        <v>40540</v>
      </c>
      <c r="F233" s="18">
        <v>0</v>
      </c>
      <c r="G233" s="18">
        <v>0</v>
      </c>
      <c r="H233" s="18">
        <v>0</v>
      </c>
      <c r="I233" s="18">
        <f t="shared" si="33"/>
        <v>0</v>
      </c>
      <c r="J233" s="18">
        <f t="shared" si="34"/>
        <v>40540</v>
      </c>
      <c r="K233" s="39">
        <f t="shared" si="35"/>
        <v>1</v>
      </c>
      <c r="L233" s="39">
        <f t="shared" si="36"/>
        <v>-1</v>
      </c>
      <c r="M233" s="39">
        <f t="shared" si="37"/>
        <v>-1</v>
      </c>
      <c r="O233" s="57"/>
      <c r="P233" s="57"/>
      <c r="Q233" s="57"/>
      <c r="R233" s="60"/>
      <c r="S233" s="60"/>
      <c r="T233" s="60"/>
      <c r="U233" s="60"/>
      <c r="V233" s="60"/>
      <c r="W233" s="57"/>
      <c r="X233" s="57"/>
      <c r="Y233" s="57"/>
    </row>
    <row r="234" spans="1:25" s="17" customFormat="1" x14ac:dyDescent="0.2">
      <c r="B234" s="48" t="s">
        <v>61</v>
      </c>
      <c r="C234" s="17" t="s">
        <v>62</v>
      </c>
      <c r="D234" s="18">
        <v>0</v>
      </c>
      <c r="E234" s="18">
        <v>5000</v>
      </c>
      <c r="F234" s="18">
        <v>0</v>
      </c>
      <c r="G234" s="18">
        <v>0</v>
      </c>
      <c r="H234" s="18">
        <v>0</v>
      </c>
      <c r="I234" s="18">
        <f t="shared" si="33"/>
        <v>0</v>
      </c>
      <c r="J234" s="18">
        <f t="shared" si="34"/>
        <v>5000</v>
      </c>
      <c r="K234" s="39">
        <f t="shared" si="35"/>
        <v>1</v>
      </c>
      <c r="L234" s="39">
        <f t="shared" si="36"/>
        <v>-1</v>
      </c>
      <c r="M234" s="39">
        <f t="shared" si="37"/>
        <v>-1</v>
      </c>
      <c r="O234" s="57"/>
      <c r="P234" s="57"/>
      <c r="Q234" s="57"/>
      <c r="R234" s="60"/>
      <c r="S234" s="60"/>
      <c r="T234" s="60"/>
      <c r="U234" s="60"/>
      <c r="V234" s="60"/>
      <c r="W234" s="57"/>
      <c r="X234" s="57"/>
      <c r="Y234" s="57"/>
    </row>
    <row r="235" spans="1:25" s="17" customFormat="1" x14ac:dyDescent="0.2">
      <c r="B235" s="48" t="s">
        <v>73</v>
      </c>
      <c r="C235" s="17" t="s">
        <v>74</v>
      </c>
      <c r="D235" s="18">
        <v>1000000</v>
      </c>
      <c r="E235" s="18">
        <v>1000000</v>
      </c>
      <c r="F235" s="18">
        <v>0</v>
      </c>
      <c r="G235" s="18">
        <v>0</v>
      </c>
      <c r="H235" s="18">
        <v>0</v>
      </c>
      <c r="I235" s="18">
        <f t="shared" si="33"/>
        <v>0</v>
      </c>
      <c r="J235" s="18">
        <f t="shared" si="34"/>
        <v>1000000</v>
      </c>
      <c r="K235" s="39">
        <f t="shared" si="35"/>
        <v>1</v>
      </c>
      <c r="L235" s="39">
        <f t="shared" si="36"/>
        <v>-1</v>
      </c>
      <c r="M235" s="39">
        <f t="shared" si="37"/>
        <v>-1</v>
      </c>
      <c r="O235" s="57"/>
      <c r="P235" s="57"/>
      <c r="Q235" s="57"/>
      <c r="R235" s="60"/>
      <c r="S235" s="60"/>
      <c r="T235" s="60"/>
      <c r="U235" s="60"/>
      <c r="V235" s="60"/>
      <c r="W235" s="57"/>
      <c r="X235" s="57"/>
      <c r="Y235" s="57"/>
    </row>
    <row r="236" spans="1:25" s="17" customFormat="1" x14ac:dyDescent="0.2">
      <c r="A236" s="47" t="s">
        <v>109</v>
      </c>
      <c r="B236" s="49"/>
      <c r="C236" s="47"/>
      <c r="D236" s="23">
        <v>74210443.609999985</v>
      </c>
      <c r="E236" s="23">
        <v>74175443.609999985</v>
      </c>
      <c r="F236" s="23">
        <v>6304768.9400000023</v>
      </c>
      <c r="G236" s="23">
        <v>8764029.4100000039</v>
      </c>
      <c r="H236" s="23">
        <v>0</v>
      </c>
      <c r="I236" s="23">
        <f t="shared" si="33"/>
        <v>8764029.4100000039</v>
      </c>
      <c r="J236" s="23">
        <f t="shared" si="34"/>
        <v>65411414.199999981</v>
      </c>
      <c r="K236" s="43">
        <f t="shared" si="35"/>
        <v>0.88184729361270076</v>
      </c>
      <c r="L236" s="43">
        <f t="shared" si="36"/>
        <v>-0.91500193820007003</v>
      </c>
      <c r="M236" s="43">
        <f t="shared" si="37"/>
        <v>-0.2910837616762042</v>
      </c>
      <c r="O236" s="57"/>
      <c r="P236" s="57"/>
      <c r="Q236" s="57"/>
      <c r="R236" s="60"/>
      <c r="S236" s="60"/>
      <c r="T236" s="60"/>
      <c r="U236" s="60"/>
      <c r="V236" s="60"/>
      <c r="W236" s="57"/>
      <c r="X236" s="57"/>
      <c r="Y236" s="57"/>
    </row>
    <row r="237" spans="1:25" s="17" customFormat="1" x14ac:dyDescent="0.2">
      <c r="A237" s="17" t="s">
        <v>110</v>
      </c>
      <c r="B237" s="48" t="s">
        <v>77</v>
      </c>
      <c r="C237" s="17" t="s">
        <v>78</v>
      </c>
      <c r="D237" s="18">
        <v>0</v>
      </c>
      <c r="E237" s="18">
        <v>0</v>
      </c>
      <c r="F237" s="18">
        <v>14063.96</v>
      </c>
      <c r="G237" s="18">
        <v>31516.14</v>
      </c>
      <c r="H237" s="18">
        <v>0</v>
      </c>
      <c r="I237" s="18">
        <f t="shared" ref="I237:I276" si="43">SUM(G237:H237)</f>
        <v>31516.14</v>
      </c>
      <c r="J237" s="18">
        <f t="shared" ref="J237:J276" si="44">E237-I237</f>
        <v>-31516.14</v>
      </c>
      <c r="K237" s="39" t="str">
        <f t="shared" ref="K237:K276" si="45">IF(E237=0,"NA",J237/E237)</f>
        <v>NA</v>
      </c>
      <c r="L237" s="39" t="str">
        <f t="shared" ref="L237:L276" si="46">IF(E237=0,"NA",(  ( F237 - (E237/$L$6)) / (E237/$L$6)))</f>
        <v>NA</v>
      </c>
      <c r="M237" s="39" t="str">
        <f t="shared" ref="M237:M276" si="47">IF(E237=0,"NA",(  ( G237 - ($M$6*(E237/12))) / ($M$6*(E237/12))))</f>
        <v>NA</v>
      </c>
      <c r="O237" s="57"/>
      <c r="P237" s="57"/>
      <c r="Q237" s="57"/>
      <c r="R237" s="60"/>
      <c r="S237" s="60"/>
      <c r="T237" s="60"/>
      <c r="U237" s="60"/>
      <c r="V237" s="60"/>
      <c r="W237" s="57"/>
      <c r="X237" s="57"/>
      <c r="Y237" s="57"/>
    </row>
    <row r="238" spans="1:25" s="17" customFormat="1" x14ac:dyDescent="0.2">
      <c r="B238" s="48" t="s">
        <v>111</v>
      </c>
      <c r="C238" s="17" t="s">
        <v>112</v>
      </c>
      <c r="D238" s="18">
        <v>3380774.75</v>
      </c>
      <c r="E238" s="18">
        <v>3380774.75</v>
      </c>
      <c r="F238" s="18">
        <v>246964.9</v>
      </c>
      <c r="G238" s="18">
        <v>478712.07999999996</v>
      </c>
      <c r="H238" s="18">
        <v>0</v>
      </c>
      <c r="I238" s="18">
        <f t="shared" si="43"/>
        <v>478712.07999999996</v>
      </c>
      <c r="J238" s="18">
        <f t="shared" si="44"/>
        <v>2902062.67</v>
      </c>
      <c r="K238" s="39">
        <f t="shared" si="45"/>
        <v>0.85840166370149329</v>
      </c>
      <c r="L238" s="39">
        <f t="shared" si="46"/>
        <v>-0.92695020571837861</v>
      </c>
      <c r="M238" s="39">
        <f t="shared" si="47"/>
        <v>-0.15040998220895979</v>
      </c>
      <c r="O238" s="57"/>
      <c r="P238" s="57"/>
      <c r="Q238" s="57"/>
      <c r="R238" s="60"/>
      <c r="S238" s="60"/>
      <c r="T238" s="60"/>
      <c r="U238" s="60"/>
      <c r="V238" s="60"/>
      <c r="W238" s="57"/>
      <c r="X238" s="57"/>
      <c r="Y238" s="57"/>
    </row>
    <row r="239" spans="1:25" s="17" customFormat="1" x14ac:dyDescent="0.2">
      <c r="B239" s="48" t="s">
        <v>247</v>
      </c>
      <c r="C239" s="17" t="s">
        <v>248</v>
      </c>
      <c r="D239" s="18">
        <v>54204</v>
      </c>
      <c r="E239" s="18">
        <v>54204</v>
      </c>
      <c r="F239" s="18">
        <v>0</v>
      </c>
      <c r="G239" s="18">
        <v>0</v>
      </c>
      <c r="H239" s="18">
        <v>0</v>
      </c>
      <c r="I239" s="18">
        <f t="shared" si="43"/>
        <v>0</v>
      </c>
      <c r="J239" s="18">
        <f t="shared" si="44"/>
        <v>54204</v>
      </c>
      <c r="K239" s="39">
        <f t="shared" si="45"/>
        <v>1</v>
      </c>
      <c r="L239" s="39">
        <f t="shared" si="46"/>
        <v>-1</v>
      </c>
      <c r="M239" s="39">
        <f t="shared" si="47"/>
        <v>-1</v>
      </c>
      <c r="O239" s="57"/>
      <c r="P239" s="57"/>
      <c r="Q239" s="57"/>
      <c r="R239" s="60"/>
      <c r="S239" s="60"/>
      <c r="T239" s="60"/>
      <c r="U239" s="60"/>
      <c r="V239" s="60"/>
      <c r="W239" s="57"/>
      <c r="X239" s="57"/>
      <c r="Y239" s="57"/>
    </row>
    <row r="240" spans="1:25" s="17" customFormat="1" x14ac:dyDescent="0.2">
      <c r="B240" s="48" t="s">
        <v>272</v>
      </c>
      <c r="C240" s="17" t="s">
        <v>273</v>
      </c>
      <c r="D240" s="18">
        <v>87402</v>
      </c>
      <c r="E240" s="18">
        <v>87402</v>
      </c>
      <c r="F240" s="18">
        <v>19739.830000000002</v>
      </c>
      <c r="G240" s="18">
        <v>39935.620000000003</v>
      </c>
      <c r="H240" s="18">
        <v>0</v>
      </c>
      <c r="I240" s="18">
        <f t="shared" si="43"/>
        <v>39935.620000000003</v>
      </c>
      <c r="J240" s="18">
        <f t="shared" si="44"/>
        <v>47466.38</v>
      </c>
      <c r="K240" s="39">
        <f t="shared" si="45"/>
        <v>0.54308116519072791</v>
      </c>
      <c r="L240" s="39">
        <f t="shared" si="46"/>
        <v>-0.77414898972563551</v>
      </c>
      <c r="M240" s="39">
        <f t="shared" si="47"/>
        <v>1.7415130088556328</v>
      </c>
      <c r="O240" s="57"/>
      <c r="P240" s="57"/>
      <c r="Q240" s="57"/>
      <c r="R240" s="60"/>
      <c r="S240" s="60"/>
      <c r="T240" s="60"/>
      <c r="U240" s="60"/>
      <c r="V240" s="60"/>
      <c r="W240" s="57"/>
      <c r="X240" s="57"/>
      <c r="Y240" s="57"/>
    </row>
    <row r="241" spans="2:25" s="17" customFormat="1" x14ac:dyDescent="0.2">
      <c r="B241" s="48" t="s">
        <v>27</v>
      </c>
      <c r="C241" s="17" t="s">
        <v>28</v>
      </c>
      <c r="D241" s="18">
        <v>2143005.0700000003</v>
      </c>
      <c r="E241" s="18">
        <v>1979801.07</v>
      </c>
      <c r="F241" s="18">
        <v>132473.84</v>
      </c>
      <c r="G241" s="18">
        <v>270576.78000000003</v>
      </c>
      <c r="H241" s="18">
        <v>0</v>
      </c>
      <c r="I241" s="18">
        <f t="shared" si="43"/>
        <v>270576.78000000003</v>
      </c>
      <c r="J241" s="18">
        <f t="shared" si="44"/>
        <v>1709224.29</v>
      </c>
      <c r="K241" s="39">
        <f t="shared" si="45"/>
        <v>0.86333132954615488</v>
      </c>
      <c r="L241" s="39">
        <f t="shared" si="46"/>
        <v>-0.93308729750307684</v>
      </c>
      <c r="M241" s="39">
        <f t="shared" si="47"/>
        <v>-0.17998797727692914</v>
      </c>
      <c r="O241" s="57"/>
      <c r="P241" s="57"/>
      <c r="Q241" s="57"/>
      <c r="R241" s="60"/>
      <c r="S241" s="60"/>
      <c r="T241" s="60"/>
      <c r="U241" s="60"/>
      <c r="V241" s="60"/>
      <c r="W241" s="57"/>
      <c r="X241" s="57"/>
      <c r="Y241" s="57"/>
    </row>
    <row r="242" spans="2:25" s="17" customFormat="1" x14ac:dyDescent="0.2">
      <c r="B242" s="48" t="s">
        <v>91</v>
      </c>
      <c r="C242" s="17" t="s">
        <v>92</v>
      </c>
      <c r="D242" s="18">
        <v>1061797.3</v>
      </c>
      <c r="E242" s="18">
        <v>1061797.3</v>
      </c>
      <c r="F242" s="18">
        <v>89274.7</v>
      </c>
      <c r="G242" s="18">
        <v>175336.72999999998</v>
      </c>
      <c r="H242" s="18">
        <v>0</v>
      </c>
      <c r="I242" s="18">
        <f t="shared" si="43"/>
        <v>175336.72999999998</v>
      </c>
      <c r="J242" s="18">
        <f t="shared" si="44"/>
        <v>886460.57000000007</v>
      </c>
      <c r="K242" s="39">
        <f t="shared" si="45"/>
        <v>0.8348679828061345</v>
      </c>
      <c r="L242" s="39">
        <f t="shared" si="46"/>
        <v>-0.91592114615473219</v>
      </c>
      <c r="M242" s="39">
        <f t="shared" si="47"/>
        <v>-9.2078968368069485E-3</v>
      </c>
      <c r="O242" s="57"/>
      <c r="P242" s="57"/>
      <c r="Q242" s="57"/>
      <c r="R242" s="60"/>
      <c r="S242" s="60"/>
      <c r="T242" s="60"/>
      <c r="U242" s="60"/>
      <c r="V242" s="60"/>
      <c r="W242" s="57"/>
      <c r="X242" s="57"/>
      <c r="Y242" s="57"/>
    </row>
    <row r="243" spans="2:25" s="17" customFormat="1" x14ac:dyDescent="0.2">
      <c r="B243" s="48" t="s">
        <v>29</v>
      </c>
      <c r="C243" s="17" t="s">
        <v>30</v>
      </c>
      <c r="D243" s="18">
        <v>119770</v>
      </c>
      <c r="E243" s="18">
        <v>119770</v>
      </c>
      <c r="F243" s="18">
        <v>0</v>
      </c>
      <c r="G243" s="18">
        <v>0</v>
      </c>
      <c r="H243" s="18">
        <v>0</v>
      </c>
      <c r="I243" s="18">
        <f t="shared" si="43"/>
        <v>0</v>
      </c>
      <c r="J243" s="18">
        <f t="shared" si="44"/>
        <v>119770</v>
      </c>
      <c r="K243" s="39">
        <f t="shared" si="45"/>
        <v>1</v>
      </c>
      <c r="L243" s="39">
        <f t="shared" si="46"/>
        <v>-1</v>
      </c>
      <c r="M243" s="39">
        <f t="shared" si="47"/>
        <v>-1</v>
      </c>
      <c r="O243" s="57"/>
      <c r="P243" s="57"/>
      <c r="Q243" s="57"/>
      <c r="R243" s="60"/>
      <c r="S243" s="60"/>
      <c r="T243" s="60"/>
      <c r="U243" s="60"/>
      <c r="V243" s="60"/>
      <c r="W243" s="57"/>
      <c r="X243" s="57"/>
      <c r="Y243" s="57"/>
    </row>
    <row r="244" spans="2:25" s="17" customFormat="1" x14ac:dyDescent="0.2">
      <c r="B244" s="48" t="s">
        <v>31</v>
      </c>
      <c r="C244" s="17" t="s">
        <v>32</v>
      </c>
      <c r="D244" s="18">
        <v>969570</v>
      </c>
      <c r="E244" s="18">
        <v>969570</v>
      </c>
      <c r="F244" s="18">
        <v>66102.75</v>
      </c>
      <c r="G244" s="18">
        <v>131260.5</v>
      </c>
      <c r="H244" s="18">
        <v>0</v>
      </c>
      <c r="I244" s="18">
        <f t="shared" si="43"/>
        <v>131260.5</v>
      </c>
      <c r="J244" s="18">
        <f t="shared" si="44"/>
        <v>838309.5</v>
      </c>
      <c r="K244" s="39">
        <f t="shared" si="45"/>
        <v>0.86461988304093562</v>
      </c>
      <c r="L244" s="39">
        <f t="shared" si="46"/>
        <v>-0.93182261208577</v>
      </c>
      <c r="M244" s="39">
        <f t="shared" si="47"/>
        <v>-0.18771929824561404</v>
      </c>
      <c r="O244" s="57"/>
      <c r="P244" s="57"/>
      <c r="Q244" s="57"/>
      <c r="R244" s="60"/>
      <c r="S244" s="60"/>
      <c r="T244" s="60"/>
      <c r="U244" s="60"/>
      <c r="V244" s="60"/>
      <c r="W244" s="57"/>
      <c r="X244" s="57"/>
      <c r="Y244" s="57"/>
    </row>
    <row r="245" spans="2:25" s="17" customFormat="1" x14ac:dyDescent="0.2">
      <c r="B245" s="48" t="s">
        <v>33</v>
      </c>
      <c r="C245" s="17" t="s">
        <v>34</v>
      </c>
      <c r="D245" s="18">
        <v>1306387.23</v>
      </c>
      <c r="E245" s="18">
        <v>1306387.23</v>
      </c>
      <c r="F245" s="18">
        <v>105295.13</v>
      </c>
      <c r="G245" s="18">
        <v>209926.78</v>
      </c>
      <c r="H245" s="18">
        <v>0</v>
      </c>
      <c r="I245" s="18">
        <f t="shared" si="43"/>
        <v>209926.78</v>
      </c>
      <c r="J245" s="18">
        <f t="shared" si="44"/>
        <v>1096460.45</v>
      </c>
      <c r="K245" s="39">
        <f t="shared" si="45"/>
        <v>0.83930738514643932</v>
      </c>
      <c r="L245" s="39">
        <f t="shared" si="46"/>
        <v>-0.91939975561457388</v>
      </c>
      <c r="M245" s="39">
        <f t="shared" si="47"/>
        <v>-3.5844310878635835E-2</v>
      </c>
      <c r="O245" s="57"/>
      <c r="P245" s="57"/>
      <c r="Q245" s="57"/>
      <c r="R245" s="60"/>
      <c r="S245" s="60"/>
      <c r="T245" s="60"/>
      <c r="U245" s="60"/>
      <c r="V245" s="60"/>
      <c r="W245" s="57"/>
      <c r="X245" s="57"/>
      <c r="Y245" s="57"/>
    </row>
    <row r="246" spans="2:25" s="17" customFormat="1" x14ac:dyDescent="0.2">
      <c r="B246" s="48" t="s">
        <v>332</v>
      </c>
      <c r="C246" s="17" t="s">
        <v>333</v>
      </c>
      <c r="D246" s="18">
        <v>66000</v>
      </c>
      <c r="E246" s="18">
        <v>66000</v>
      </c>
      <c r="F246" s="18">
        <v>0</v>
      </c>
      <c r="G246" s="18">
        <v>0</v>
      </c>
      <c r="H246" s="18">
        <v>0</v>
      </c>
      <c r="I246" s="18">
        <f t="shared" si="43"/>
        <v>0</v>
      </c>
      <c r="J246" s="18">
        <f t="shared" si="44"/>
        <v>66000</v>
      </c>
      <c r="K246" s="39">
        <f t="shared" si="45"/>
        <v>1</v>
      </c>
      <c r="L246" s="39">
        <f t="shared" si="46"/>
        <v>-1</v>
      </c>
      <c r="M246" s="39">
        <f t="shared" si="47"/>
        <v>-1</v>
      </c>
      <c r="O246" s="57"/>
      <c r="P246" s="57"/>
      <c r="Q246" s="57"/>
      <c r="R246" s="60"/>
      <c r="S246" s="60"/>
      <c r="T246" s="60"/>
      <c r="U246" s="60"/>
      <c r="V246" s="60"/>
      <c r="W246" s="57"/>
      <c r="X246" s="57"/>
      <c r="Y246" s="57"/>
    </row>
    <row r="247" spans="2:25" s="17" customFormat="1" x14ac:dyDescent="0.2">
      <c r="B247" s="48" t="s">
        <v>39</v>
      </c>
      <c r="C247" s="17" t="s">
        <v>40</v>
      </c>
      <c r="D247" s="18">
        <v>191154.31</v>
      </c>
      <c r="E247" s="18">
        <v>191154.31</v>
      </c>
      <c r="F247" s="18">
        <v>21796.25</v>
      </c>
      <c r="G247" s="18">
        <v>42004.71</v>
      </c>
      <c r="H247" s="18">
        <v>0</v>
      </c>
      <c r="I247" s="18">
        <f t="shared" si="43"/>
        <v>42004.71</v>
      </c>
      <c r="J247" s="18">
        <f t="shared" si="44"/>
        <v>149149.6</v>
      </c>
      <c r="K247" s="39">
        <f t="shared" si="45"/>
        <v>0.78025758351982755</v>
      </c>
      <c r="L247" s="39">
        <f t="shared" si="46"/>
        <v>-0.88597562879958081</v>
      </c>
      <c r="M247" s="39">
        <f t="shared" si="47"/>
        <v>0.31845449888103489</v>
      </c>
      <c r="O247" s="57"/>
      <c r="P247" s="57"/>
      <c r="Q247" s="57"/>
      <c r="R247" s="60"/>
      <c r="S247" s="60"/>
      <c r="T247" s="60"/>
      <c r="U247" s="60"/>
      <c r="V247" s="60"/>
      <c r="W247" s="57"/>
      <c r="X247" s="57"/>
      <c r="Y247" s="57"/>
    </row>
    <row r="248" spans="2:25" s="17" customFormat="1" x14ac:dyDescent="0.2">
      <c r="B248" s="48" t="s">
        <v>41</v>
      </c>
      <c r="C248" s="17" t="s">
        <v>42</v>
      </c>
      <c r="D248" s="18">
        <v>4750000.1500000004</v>
      </c>
      <c r="E248" s="18">
        <v>4742000.1500000004</v>
      </c>
      <c r="F248" s="18">
        <v>596382.03</v>
      </c>
      <c r="G248" s="18">
        <v>608562.03</v>
      </c>
      <c r="H248" s="18">
        <v>831229.09</v>
      </c>
      <c r="I248" s="18">
        <f t="shared" si="43"/>
        <v>1439791.12</v>
      </c>
      <c r="J248" s="18">
        <f t="shared" si="44"/>
        <v>3302209.0300000003</v>
      </c>
      <c r="K248" s="39">
        <f t="shared" si="45"/>
        <v>0.69637472069670858</v>
      </c>
      <c r="L248" s="39">
        <f t="shared" si="46"/>
        <v>-0.87423407609972337</v>
      </c>
      <c r="M248" s="39">
        <f t="shared" si="47"/>
        <v>-0.22999323819085077</v>
      </c>
      <c r="O248" s="57"/>
      <c r="P248" s="57"/>
      <c r="Q248" s="57"/>
      <c r="R248" s="60"/>
      <c r="S248" s="60"/>
      <c r="T248" s="60"/>
      <c r="U248" s="60"/>
      <c r="V248" s="60"/>
      <c r="W248" s="57"/>
      <c r="X248" s="57"/>
      <c r="Y248" s="57"/>
    </row>
    <row r="249" spans="2:25" s="17" customFormat="1" x14ac:dyDescent="0.2">
      <c r="B249" s="48" t="s">
        <v>237</v>
      </c>
      <c r="C249" s="17" t="s">
        <v>238</v>
      </c>
      <c r="D249" s="18">
        <v>85355.55</v>
      </c>
      <c r="E249" s="18">
        <v>85355.55</v>
      </c>
      <c r="F249" s="18">
        <v>0</v>
      </c>
      <c r="G249" s="18">
        <v>0</v>
      </c>
      <c r="H249" s="18">
        <v>0</v>
      </c>
      <c r="I249" s="18">
        <f t="shared" si="43"/>
        <v>0</v>
      </c>
      <c r="J249" s="18">
        <f t="shared" si="44"/>
        <v>85355.55</v>
      </c>
      <c r="K249" s="39">
        <f t="shared" si="45"/>
        <v>1</v>
      </c>
      <c r="L249" s="39">
        <f t="shared" si="46"/>
        <v>-1</v>
      </c>
      <c r="M249" s="39">
        <f t="shared" si="47"/>
        <v>-1</v>
      </c>
      <c r="O249" s="57"/>
      <c r="P249" s="57"/>
      <c r="Q249" s="57"/>
      <c r="R249" s="60"/>
      <c r="S249" s="60"/>
      <c r="T249" s="60"/>
      <c r="U249" s="60"/>
      <c r="V249" s="60"/>
      <c r="W249" s="57"/>
      <c r="X249" s="57"/>
      <c r="Y249" s="57"/>
    </row>
    <row r="250" spans="2:25" s="17" customFormat="1" x14ac:dyDescent="0.2">
      <c r="B250" s="48" t="s">
        <v>354</v>
      </c>
      <c r="C250" s="17" t="s">
        <v>355</v>
      </c>
      <c r="D250" s="18">
        <v>100000</v>
      </c>
      <c r="E250" s="18">
        <v>100000</v>
      </c>
      <c r="F250" s="18">
        <v>5600</v>
      </c>
      <c r="G250" s="18">
        <v>5600</v>
      </c>
      <c r="H250" s="18">
        <v>69800</v>
      </c>
      <c r="I250" s="18">
        <f t="shared" si="43"/>
        <v>75400</v>
      </c>
      <c r="J250" s="18">
        <f t="shared" si="44"/>
        <v>24600</v>
      </c>
      <c r="K250" s="39">
        <f t="shared" si="45"/>
        <v>0.246</v>
      </c>
      <c r="L250" s="39">
        <f t="shared" si="46"/>
        <v>-0.94399999999999995</v>
      </c>
      <c r="M250" s="39">
        <f t="shared" si="47"/>
        <v>-0.66400000000000003</v>
      </c>
      <c r="O250" s="57"/>
      <c r="P250" s="57"/>
      <c r="Q250" s="57"/>
      <c r="R250" s="60"/>
      <c r="S250" s="60"/>
      <c r="T250" s="60"/>
      <c r="U250" s="60"/>
      <c r="V250" s="60"/>
      <c r="W250" s="57"/>
      <c r="X250" s="57"/>
      <c r="Y250" s="57"/>
    </row>
    <row r="251" spans="2:25" s="17" customFormat="1" x14ac:dyDescent="0.2">
      <c r="B251" s="48" t="s">
        <v>239</v>
      </c>
      <c r="C251" s="17" t="s">
        <v>240</v>
      </c>
      <c r="D251" s="18">
        <v>80000</v>
      </c>
      <c r="E251" s="18">
        <v>80000</v>
      </c>
      <c r="F251" s="18">
        <v>0</v>
      </c>
      <c r="G251" s="18">
        <v>0</v>
      </c>
      <c r="H251" s="18">
        <v>0</v>
      </c>
      <c r="I251" s="18">
        <f t="shared" si="43"/>
        <v>0</v>
      </c>
      <c r="J251" s="18">
        <f t="shared" si="44"/>
        <v>80000</v>
      </c>
      <c r="K251" s="39">
        <f t="shared" si="45"/>
        <v>1</v>
      </c>
      <c r="L251" s="39">
        <f t="shared" si="46"/>
        <v>-1</v>
      </c>
      <c r="M251" s="39">
        <f t="shared" si="47"/>
        <v>-1</v>
      </c>
      <c r="O251" s="57"/>
      <c r="P251" s="57"/>
      <c r="Q251" s="57"/>
      <c r="R251" s="60"/>
      <c r="S251" s="60"/>
      <c r="T251" s="60"/>
      <c r="U251" s="60"/>
      <c r="V251" s="60"/>
      <c r="W251" s="57"/>
      <c r="X251" s="57"/>
      <c r="Y251" s="57"/>
    </row>
    <row r="252" spans="2:25" s="17" customFormat="1" x14ac:dyDescent="0.2">
      <c r="B252" s="48" t="s">
        <v>256</v>
      </c>
      <c r="C252" s="17" t="s">
        <v>257</v>
      </c>
      <c r="D252" s="18">
        <v>2074359</v>
      </c>
      <c r="E252" s="18">
        <v>2074359</v>
      </c>
      <c r="F252" s="18">
        <v>253023.53</v>
      </c>
      <c r="G252" s="18">
        <v>300385.07999999996</v>
      </c>
      <c r="H252" s="18">
        <v>11</v>
      </c>
      <c r="I252" s="18">
        <f t="shared" si="43"/>
        <v>300396.07999999996</v>
      </c>
      <c r="J252" s="18">
        <f t="shared" si="44"/>
        <v>1773962.92</v>
      </c>
      <c r="K252" s="39">
        <f t="shared" si="45"/>
        <v>0.85518606952798426</v>
      </c>
      <c r="L252" s="39">
        <f t="shared" si="46"/>
        <v>-0.87802326887486692</v>
      </c>
      <c r="M252" s="39">
        <f t="shared" si="47"/>
        <v>-0.13114823422560909</v>
      </c>
      <c r="O252" s="57"/>
      <c r="P252" s="57"/>
      <c r="Q252" s="57"/>
      <c r="R252" s="60"/>
      <c r="S252" s="60"/>
      <c r="T252" s="60"/>
      <c r="U252" s="60"/>
      <c r="V252" s="60"/>
      <c r="W252" s="57"/>
      <c r="X252" s="57"/>
      <c r="Y252" s="57"/>
    </row>
    <row r="253" spans="2:25" s="17" customFormat="1" x14ac:dyDescent="0.2">
      <c r="B253" s="48" t="s">
        <v>45</v>
      </c>
      <c r="C253" s="17" t="s">
        <v>46</v>
      </c>
      <c r="D253" s="18">
        <v>16000</v>
      </c>
      <c r="E253" s="18">
        <v>16000</v>
      </c>
      <c r="F253" s="18">
        <v>0</v>
      </c>
      <c r="G253" s="18">
        <v>0</v>
      </c>
      <c r="H253" s="18">
        <v>467.5</v>
      </c>
      <c r="I253" s="18">
        <f t="shared" si="43"/>
        <v>467.5</v>
      </c>
      <c r="J253" s="18">
        <f t="shared" si="44"/>
        <v>15532.5</v>
      </c>
      <c r="K253" s="39">
        <f t="shared" si="45"/>
        <v>0.97078125000000004</v>
      </c>
      <c r="L253" s="39">
        <f t="shared" si="46"/>
        <v>-1</v>
      </c>
      <c r="M253" s="39">
        <f t="shared" si="47"/>
        <v>-1</v>
      </c>
      <c r="O253" s="57"/>
      <c r="P253" s="57"/>
      <c r="Q253" s="57"/>
      <c r="R253" s="60"/>
      <c r="S253" s="60"/>
      <c r="T253" s="60"/>
      <c r="U253" s="60"/>
      <c r="V253" s="60"/>
      <c r="W253" s="57"/>
      <c r="X253" s="57"/>
      <c r="Y253" s="57"/>
    </row>
    <row r="254" spans="2:25" s="17" customFormat="1" x14ac:dyDescent="0.2">
      <c r="B254" s="48" t="s">
        <v>380</v>
      </c>
      <c r="C254" s="17" t="s">
        <v>381</v>
      </c>
      <c r="D254" s="18">
        <v>8000</v>
      </c>
      <c r="E254" s="18">
        <v>8000</v>
      </c>
      <c r="F254" s="18">
        <v>0</v>
      </c>
      <c r="G254" s="18">
        <v>0</v>
      </c>
      <c r="H254" s="18">
        <v>0</v>
      </c>
      <c r="I254" s="18">
        <f t="shared" si="43"/>
        <v>0</v>
      </c>
      <c r="J254" s="18">
        <f t="shared" si="44"/>
        <v>8000</v>
      </c>
      <c r="K254" s="39">
        <f t="shared" si="45"/>
        <v>1</v>
      </c>
      <c r="L254" s="39">
        <f t="shared" si="46"/>
        <v>-1</v>
      </c>
      <c r="M254" s="39">
        <f t="shared" si="47"/>
        <v>-1</v>
      </c>
      <c r="O254" s="57"/>
      <c r="P254" s="57"/>
      <c r="Q254" s="57"/>
      <c r="R254" s="60"/>
      <c r="S254" s="60"/>
      <c r="T254" s="60"/>
      <c r="U254" s="60"/>
      <c r="V254" s="60"/>
      <c r="W254" s="57"/>
      <c r="X254" s="57"/>
      <c r="Y254" s="57"/>
    </row>
    <row r="255" spans="2:25" s="17" customFormat="1" x14ac:dyDescent="0.2">
      <c r="B255" s="48" t="s">
        <v>49</v>
      </c>
      <c r="C255" s="17" t="s">
        <v>50</v>
      </c>
      <c r="D255" s="18">
        <v>133546</v>
      </c>
      <c r="E255" s="18">
        <v>133546</v>
      </c>
      <c r="F255" s="18">
        <v>314.38</v>
      </c>
      <c r="G255" s="18">
        <v>4356.96</v>
      </c>
      <c r="H255" s="18">
        <v>0</v>
      </c>
      <c r="I255" s="18">
        <f t="shared" si="43"/>
        <v>4356.96</v>
      </c>
      <c r="J255" s="18">
        <f t="shared" si="44"/>
        <v>129189.04</v>
      </c>
      <c r="K255" s="39">
        <f t="shared" si="45"/>
        <v>0.96737483713477002</v>
      </c>
      <c r="L255" s="39">
        <f t="shared" si="46"/>
        <v>-0.99764590478187287</v>
      </c>
      <c r="M255" s="39">
        <f t="shared" si="47"/>
        <v>-0.80424902280862032</v>
      </c>
      <c r="O255" s="57"/>
      <c r="P255" s="57"/>
      <c r="Q255" s="57"/>
      <c r="R255" s="60"/>
      <c r="S255" s="60"/>
      <c r="T255" s="60"/>
      <c r="U255" s="60"/>
      <c r="V255" s="60"/>
      <c r="W255" s="57"/>
      <c r="X255" s="57"/>
      <c r="Y255" s="57"/>
    </row>
    <row r="256" spans="2:25" s="17" customFormat="1" x14ac:dyDescent="0.2">
      <c r="B256" s="48" t="s">
        <v>53</v>
      </c>
      <c r="C256" s="17" t="s">
        <v>54</v>
      </c>
      <c r="D256" s="18">
        <v>41200</v>
      </c>
      <c r="E256" s="18">
        <v>41200</v>
      </c>
      <c r="F256" s="18">
        <v>11093.54</v>
      </c>
      <c r="G256" s="18">
        <v>11093.54</v>
      </c>
      <c r="H256" s="18">
        <v>9846.31</v>
      </c>
      <c r="I256" s="18">
        <f t="shared" si="43"/>
        <v>20939.849999999999</v>
      </c>
      <c r="J256" s="18">
        <f t="shared" si="44"/>
        <v>20260.150000000001</v>
      </c>
      <c r="K256" s="39">
        <f t="shared" si="45"/>
        <v>0.49175121359223306</v>
      </c>
      <c r="L256" s="39">
        <f t="shared" si="46"/>
        <v>-0.73073932038834954</v>
      </c>
      <c r="M256" s="39">
        <f t="shared" si="47"/>
        <v>0.61556407766990295</v>
      </c>
      <c r="O256" s="57"/>
      <c r="P256" s="57"/>
      <c r="Q256" s="57"/>
      <c r="R256" s="60"/>
      <c r="S256" s="60"/>
      <c r="T256" s="60"/>
      <c r="U256" s="60"/>
      <c r="V256" s="60"/>
      <c r="W256" s="57"/>
      <c r="X256" s="57"/>
      <c r="Y256" s="57"/>
    </row>
    <row r="257" spans="1:25" s="17" customFormat="1" x14ac:dyDescent="0.2">
      <c r="B257" s="48" t="s">
        <v>55</v>
      </c>
      <c r="C257" s="17" t="s">
        <v>56</v>
      </c>
      <c r="D257" s="18">
        <v>10500</v>
      </c>
      <c r="E257" s="18">
        <v>10500</v>
      </c>
      <c r="F257" s="18">
        <v>0</v>
      </c>
      <c r="G257" s="18">
        <v>0</v>
      </c>
      <c r="H257" s="18">
        <v>0</v>
      </c>
      <c r="I257" s="18">
        <f t="shared" si="43"/>
        <v>0</v>
      </c>
      <c r="J257" s="18">
        <f t="shared" si="44"/>
        <v>10500</v>
      </c>
      <c r="K257" s="39">
        <f t="shared" si="45"/>
        <v>1</v>
      </c>
      <c r="L257" s="39">
        <f t="shared" si="46"/>
        <v>-1</v>
      </c>
      <c r="M257" s="39">
        <f t="shared" si="47"/>
        <v>-1</v>
      </c>
      <c r="O257" s="57"/>
      <c r="P257" s="57"/>
      <c r="Q257" s="57"/>
      <c r="R257" s="60"/>
      <c r="S257" s="60"/>
      <c r="T257" s="60"/>
      <c r="U257" s="60"/>
      <c r="V257" s="60"/>
      <c r="W257" s="57"/>
      <c r="X257" s="57"/>
      <c r="Y257" s="57"/>
    </row>
    <row r="258" spans="1:25" s="17" customFormat="1" x14ac:dyDescent="0.2">
      <c r="B258" s="48" t="s">
        <v>57</v>
      </c>
      <c r="C258" s="17" t="s">
        <v>58</v>
      </c>
      <c r="D258" s="18">
        <v>434537</v>
      </c>
      <c r="E258" s="18">
        <v>442537</v>
      </c>
      <c r="F258" s="18">
        <v>0</v>
      </c>
      <c r="G258" s="18">
        <v>0</v>
      </c>
      <c r="H258" s="18">
        <v>52800</v>
      </c>
      <c r="I258" s="18">
        <f t="shared" si="43"/>
        <v>52800</v>
      </c>
      <c r="J258" s="18">
        <f t="shared" si="44"/>
        <v>389737</v>
      </c>
      <c r="K258" s="39">
        <f t="shared" si="45"/>
        <v>0.88068794247712623</v>
      </c>
      <c r="L258" s="39">
        <f t="shared" si="46"/>
        <v>-1</v>
      </c>
      <c r="M258" s="39">
        <f t="shared" si="47"/>
        <v>-1</v>
      </c>
      <c r="O258" s="57"/>
      <c r="P258" s="57"/>
      <c r="Q258" s="57"/>
      <c r="R258" s="60"/>
      <c r="S258" s="60"/>
      <c r="T258" s="60"/>
      <c r="U258" s="60"/>
      <c r="V258" s="60"/>
      <c r="W258" s="57"/>
      <c r="X258" s="57"/>
      <c r="Y258" s="57"/>
    </row>
    <row r="259" spans="1:25" s="17" customFormat="1" x14ac:dyDescent="0.2">
      <c r="B259" s="48" t="s">
        <v>59</v>
      </c>
      <c r="C259" s="17" t="s">
        <v>60</v>
      </c>
      <c r="D259" s="18">
        <v>13900</v>
      </c>
      <c r="E259" s="18">
        <v>13900</v>
      </c>
      <c r="F259" s="18">
        <v>569.97</v>
      </c>
      <c r="G259" s="18">
        <v>569.97</v>
      </c>
      <c r="H259" s="18">
        <v>53000.76</v>
      </c>
      <c r="I259" s="18">
        <f t="shared" si="43"/>
        <v>53570.73</v>
      </c>
      <c r="J259" s="18">
        <f t="shared" si="44"/>
        <v>-39670.730000000003</v>
      </c>
      <c r="K259" s="39">
        <f t="shared" si="45"/>
        <v>-2.8540093525179859</v>
      </c>
      <c r="L259" s="39">
        <f t="shared" si="46"/>
        <v>-0.95899496402877704</v>
      </c>
      <c r="M259" s="39">
        <f t="shared" si="47"/>
        <v>-0.75396978417266181</v>
      </c>
      <c r="O259" s="57"/>
      <c r="P259" s="57"/>
      <c r="Q259" s="57"/>
      <c r="R259" s="60"/>
      <c r="S259" s="60"/>
      <c r="T259" s="60"/>
      <c r="U259" s="60"/>
      <c r="V259" s="60"/>
      <c r="W259" s="57"/>
      <c r="X259" s="57"/>
      <c r="Y259" s="57"/>
    </row>
    <row r="260" spans="1:25" s="17" customFormat="1" x14ac:dyDescent="0.2">
      <c r="B260" s="48" t="s">
        <v>61</v>
      </c>
      <c r="C260" s="17" t="s">
        <v>62</v>
      </c>
      <c r="D260" s="18">
        <v>2000</v>
      </c>
      <c r="E260" s="18">
        <v>2000</v>
      </c>
      <c r="F260" s="18">
        <v>0</v>
      </c>
      <c r="G260" s="18">
        <v>0</v>
      </c>
      <c r="H260" s="18">
        <v>803.87</v>
      </c>
      <c r="I260" s="18">
        <f t="shared" si="43"/>
        <v>803.87</v>
      </c>
      <c r="J260" s="18">
        <f t="shared" si="44"/>
        <v>1196.1300000000001</v>
      </c>
      <c r="K260" s="39">
        <f t="shared" si="45"/>
        <v>0.59806500000000007</v>
      </c>
      <c r="L260" s="39">
        <f t="shared" si="46"/>
        <v>-1</v>
      </c>
      <c r="M260" s="39">
        <f t="shared" si="47"/>
        <v>-1</v>
      </c>
      <c r="O260" s="57"/>
      <c r="P260" s="57"/>
      <c r="Q260" s="57"/>
      <c r="R260" s="60"/>
      <c r="S260" s="60"/>
      <c r="T260" s="60"/>
      <c r="U260" s="60"/>
      <c r="V260" s="60"/>
      <c r="W260" s="57"/>
      <c r="X260" s="57"/>
      <c r="Y260" s="57"/>
    </row>
    <row r="261" spans="1:25" s="17" customFormat="1" ht="12" customHeight="1" x14ac:dyDescent="0.2">
      <c r="B261" s="48" t="s">
        <v>67</v>
      </c>
      <c r="C261" s="17" t="s">
        <v>68</v>
      </c>
      <c r="D261" s="18">
        <v>170200</v>
      </c>
      <c r="E261" s="18">
        <v>170200</v>
      </c>
      <c r="F261" s="18">
        <v>0</v>
      </c>
      <c r="G261" s="18">
        <v>0</v>
      </c>
      <c r="H261" s="18">
        <v>1150</v>
      </c>
      <c r="I261" s="18">
        <f t="shared" si="43"/>
        <v>1150</v>
      </c>
      <c r="J261" s="18">
        <f t="shared" si="44"/>
        <v>169050</v>
      </c>
      <c r="K261" s="39">
        <f t="shared" si="45"/>
        <v>0.9932432432432432</v>
      </c>
      <c r="L261" s="39">
        <f t="shared" si="46"/>
        <v>-1</v>
      </c>
      <c r="M261" s="39">
        <f t="shared" si="47"/>
        <v>-1</v>
      </c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</row>
    <row r="262" spans="1:25" s="17" customFormat="1" ht="12" customHeight="1" x14ac:dyDescent="0.2">
      <c r="B262" s="48" t="s">
        <v>69</v>
      </c>
      <c r="C262" s="17" t="s">
        <v>70</v>
      </c>
      <c r="D262" s="18">
        <v>10000</v>
      </c>
      <c r="E262" s="18">
        <v>10000</v>
      </c>
      <c r="F262" s="18">
        <v>0</v>
      </c>
      <c r="G262" s="18">
        <v>0</v>
      </c>
      <c r="H262" s="18">
        <v>0</v>
      </c>
      <c r="I262" s="18">
        <f t="shared" si="43"/>
        <v>0</v>
      </c>
      <c r="J262" s="18">
        <f t="shared" si="44"/>
        <v>10000</v>
      </c>
      <c r="K262" s="39">
        <f t="shared" si="45"/>
        <v>1</v>
      </c>
      <c r="L262" s="39">
        <f t="shared" si="46"/>
        <v>-1</v>
      </c>
      <c r="M262" s="39">
        <f t="shared" si="47"/>
        <v>-1</v>
      </c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</row>
    <row r="263" spans="1:25" s="17" customFormat="1" ht="12" customHeight="1" x14ac:dyDescent="0.2">
      <c r="B263" s="48" t="s">
        <v>71</v>
      </c>
      <c r="C263" s="17" t="s">
        <v>72</v>
      </c>
      <c r="D263" s="18">
        <v>161804</v>
      </c>
      <c r="E263" s="18">
        <v>161804</v>
      </c>
      <c r="F263" s="18">
        <v>23251.9</v>
      </c>
      <c r="G263" s="18">
        <v>39587.82</v>
      </c>
      <c r="H263" s="18">
        <v>2615.3000000000002</v>
      </c>
      <c r="I263" s="18">
        <f t="shared" si="43"/>
        <v>42203.12</v>
      </c>
      <c r="J263" s="18">
        <f t="shared" si="44"/>
        <v>119600.88</v>
      </c>
      <c r="K263" s="39">
        <f t="shared" si="45"/>
        <v>0.73917134310647448</v>
      </c>
      <c r="L263" s="39">
        <f t="shared" si="46"/>
        <v>-0.85629588885318042</v>
      </c>
      <c r="M263" s="39">
        <f t="shared" si="47"/>
        <v>0.46799164421151523</v>
      </c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</row>
    <row r="264" spans="1:25" s="17" customFormat="1" ht="12" customHeight="1" x14ac:dyDescent="0.2">
      <c r="B264" s="48" t="s">
        <v>73</v>
      </c>
      <c r="C264" s="17" t="s">
        <v>74</v>
      </c>
      <c r="D264" s="18">
        <v>1000000</v>
      </c>
      <c r="E264" s="18">
        <v>1000000</v>
      </c>
      <c r="F264" s="18">
        <v>1124471.78</v>
      </c>
      <c r="G264" s="18">
        <v>1124471.78</v>
      </c>
      <c r="H264" s="18">
        <v>0</v>
      </c>
      <c r="I264" s="18">
        <f t="shared" si="43"/>
        <v>1124471.78</v>
      </c>
      <c r="J264" s="18">
        <f t="shared" si="44"/>
        <v>-124471.78000000003</v>
      </c>
      <c r="K264" s="39">
        <f t="shared" si="45"/>
        <v>-0.12447178000000003</v>
      </c>
      <c r="L264" s="39">
        <f t="shared" si="46"/>
        <v>0.12447178000000003</v>
      </c>
      <c r="M264" s="39">
        <f t="shared" si="47"/>
        <v>5.7468306800000004</v>
      </c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</row>
    <row r="265" spans="1:25" s="17" customFormat="1" ht="12" customHeight="1" x14ac:dyDescent="0.2">
      <c r="A265" s="47" t="s">
        <v>113</v>
      </c>
      <c r="B265" s="49"/>
      <c r="C265" s="47"/>
      <c r="D265" s="23">
        <v>18471466.359999999</v>
      </c>
      <c r="E265" s="23">
        <v>18308262.359999999</v>
      </c>
      <c r="F265" s="23">
        <v>2710418.49</v>
      </c>
      <c r="G265" s="23">
        <v>3473896.5200000005</v>
      </c>
      <c r="H265" s="23">
        <v>1021723.8300000001</v>
      </c>
      <c r="I265" s="23">
        <f t="shared" si="43"/>
        <v>4495620.3500000006</v>
      </c>
      <c r="J265" s="23">
        <f t="shared" si="44"/>
        <v>13812642.009999998</v>
      </c>
      <c r="K265" s="43">
        <f t="shared" si="45"/>
        <v>0.75444855106391417</v>
      </c>
      <c r="L265" s="43">
        <f t="shared" si="46"/>
        <v>-0.85195654089370387</v>
      </c>
      <c r="M265" s="43">
        <f t="shared" si="47"/>
        <v>0.13846845266641691</v>
      </c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</row>
    <row r="266" spans="1:25" s="17" customFormat="1" ht="12" customHeight="1" x14ac:dyDescent="0.2">
      <c r="A266" s="17" t="s">
        <v>114</v>
      </c>
      <c r="B266" s="48" t="s">
        <v>111</v>
      </c>
      <c r="C266" s="17" t="s">
        <v>112</v>
      </c>
      <c r="D266" s="18">
        <v>150944.54999999999</v>
      </c>
      <c r="E266" s="18">
        <v>150944.54999999999</v>
      </c>
      <c r="F266" s="18">
        <v>0</v>
      </c>
      <c r="G266" s="18">
        <v>0</v>
      </c>
      <c r="H266" s="18">
        <v>0</v>
      </c>
      <c r="I266" s="18">
        <f t="shared" si="43"/>
        <v>0</v>
      </c>
      <c r="J266" s="18">
        <f t="shared" si="44"/>
        <v>150944.54999999999</v>
      </c>
      <c r="K266" s="39">
        <f t="shared" si="45"/>
        <v>1</v>
      </c>
      <c r="L266" s="39">
        <f t="shared" si="46"/>
        <v>-1</v>
      </c>
      <c r="M266" s="39">
        <f t="shared" si="47"/>
        <v>-1</v>
      </c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</row>
    <row r="267" spans="1:25" s="17" customFormat="1" ht="12" customHeight="1" x14ac:dyDescent="0.2">
      <c r="B267" s="48" t="s">
        <v>272</v>
      </c>
      <c r="C267" s="17" t="s">
        <v>273</v>
      </c>
      <c r="D267" s="18">
        <v>22261747.630000003</v>
      </c>
      <c r="E267" s="18">
        <v>22261747.630000003</v>
      </c>
      <c r="F267" s="18">
        <v>1046380.6400000007</v>
      </c>
      <c r="G267" s="18">
        <v>2118828.5900000008</v>
      </c>
      <c r="H267" s="18">
        <v>0</v>
      </c>
      <c r="I267" s="18">
        <f t="shared" si="43"/>
        <v>2118828.5900000008</v>
      </c>
      <c r="J267" s="18">
        <f t="shared" si="44"/>
        <v>20142919.040000003</v>
      </c>
      <c r="K267" s="39">
        <f t="shared" si="45"/>
        <v>0.90482200116469469</v>
      </c>
      <c r="L267" s="39">
        <f t="shared" si="46"/>
        <v>-0.95299647370946317</v>
      </c>
      <c r="M267" s="39">
        <f t="shared" si="47"/>
        <v>-0.42893200698816819</v>
      </c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</row>
    <row r="268" spans="1:25" s="17" customFormat="1" ht="12" customHeight="1" x14ac:dyDescent="0.2">
      <c r="B268" s="48" t="s">
        <v>115</v>
      </c>
      <c r="C268" s="17" t="s">
        <v>116</v>
      </c>
      <c r="D268" s="18">
        <v>19555393.779999997</v>
      </c>
      <c r="E268" s="18">
        <v>19555393.779999997</v>
      </c>
      <c r="F268" s="18">
        <v>1817647.93</v>
      </c>
      <c r="G268" s="18">
        <v>3518558.9699999993</v>
      </c>
      <c r="H268" s="18">
        <v>0</v>
      </c>
      <c r="I268" s="18">
        <f t="shared" si="43"/>
        <v>3518558.9699999993</v>
      </c>
      <c r="J268" s="18">
        <f t="shared" si="44"/>
        <v>16036834.809999999</v>
      </c>
      <c r="K268" s="39">
        <f t="shared" si="45"/>
        <v>0.82007220056092378</v>
      </c>
      <c r="L268" s="39">
        <f t="shared" si="46"/>
        <v>-0.90705132556016477</v>
      </c>
      <c r="M268" s="39">
        <f t="shared" si="47"/>
        <v>7.9566796634457621E-2</v>
      </c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</row>
    <row r="269" spans="1:25" s="17" customFormat="1" ht="12" customHeight="1" x14ac:dyDescent="0.2">
      <c r="B269" s="48" t="s">
        <v>27</v>
      </c>
      <c r="C269" s="17" t="s">
        <v>28</v>
      </c>
      <c r="D269" s="18">
        <v>6937835.4500000002</v>
      </c>
      <c r="E269" s="18">
        <v>6937835.4500000002</v>
      </c>
      <c r="F269" s="18">
        <v>260069.68</v>
      </c>
      <c r="G269" s="18">
        <v>513730.9</v>
      </c>
      <c r="H269" s="18">
        <v>0</v>
      </c>
      <c r="I269" s="18">
        <f t="shared" si="43"/>
        <v>513730.9</v>
      </c>
      <c r="J269" s="18">
        <f t="shared" si="44"/>
        <v>6424104.5499999998</v>
      </c>
      <c r="K269" s="39">
        <f t="shared" si="45"/>
        <v>0.92595227953986714</v>
      </c>
      <c r="L269" s="39">
        <f t="shared" si="46"/>
        <v>-0.96251429111078157</v>
      </c>
      <c r="M269" s="39">
        <f t="shared" si="47"/>
        <v>-0.55571367723920295</v>
      </c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</row>
    <row r="270" spans="1:25" s="17" customFormat="1" ht="12" customHeight="1" x14ac:dyDescent="0.2">
      <c r="B270" s="48" t="s">
        <v>91</v>
      </c>
      <c r="C270" s="17" t="s">
        <v>92</v>
      </c>
      <c r="D270" s="18">
        <v>3848310.92</v>
      </c>
      <c r="E270" s="18">
        <v>3848310.92</v>
      </c>
      <c r="F270" s="18">
        <v>270318.53999999998</v>
      </c>
      <c r="G270" s="18">
        <v>530938.98</v>
      </c>
      <c r="H270" s="18">
        <v>1164</v>
      </c>
      <c r="I270" s="18">
        <f t="shared" si="43"/>
        <v>532102.98</v>
      </c>
      <c r="J270" s="18">
        <f t="shared" si="44"/>
        <v>3316207.94</v>
      </c>
      <c r="K270" s="39">
        <f t="shared" si="45"/>
        <v>0.86173077200321435</v>
      </c>
      <c r="L270" s="39">
        <f t="shared" si="46"/>
        <v>-0.92975657486635721</v>
      </c>
      <c r="M270" s="39">
        <f t="shared" si="47"/>
        <v>-0.17219945419586838</v>
      </c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</row>
    <row r="271" spans="1:25" s="17" customFormat="1" ht="12" customHeight="1" x14ac:dyDescent="0.2">
      <c r="B271" s="48" t="s">
        <v>29</v>
      </c>
      <c r="C271" s="17" t="s">
        <v>30</v>
      </c>
      <c r="D271" s="18">
        <v>881020</v>
      </c>
      <c r="E271" s="18">
        <v>881020</v>
      </c>
      <c r="F271" s="18">
        <v>54117.57</v>
      </c>
      <c r="G271" s="18">
        <v>104688.3</v>
      </c>
      <c r="H271" s="18">
        <v>0</v>
      </c>
      <c r="I271" s="18">
        <f t="shared" si="43"/>
        <v>104688.3</v>
      </c>
      <c r="J271" s="18">
        <f t="shared" si="44"/>
        <v>776331.7</v>
      </c>
      <c r="K271" s="39">
        <f t="shared" si="45"/>
        <v>0.88117375314975821</v>
      </c>
      <c r="L271" s="39">
        <f t="shared" si="46"/>
        <v>-0.93857395972849655</v>
      </c>
      <c r="M271" s="39">
        <f t="shared" si="47"/>
        <v>-0.28704251889854931</v>
      </c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</row>
    <row r="272" spans="1:25" s="17" customFormat="1" ht="12" customHeight="1" x14ac:dyDescent="0.2">
      <c r="B272" s="48" t="s">
        <v>31</v>
      </c>
      <c r="C272" s="17" t="s">
        <v>32</v>
      </c>
      <c r="D272" s="18">
        <v>11044593</v>
      </c>
      <c r="E272" s="18">
        <v>11044593</v>
      </c>
      <c r="F272" s="18">
        <v>635096.69999999995</v>
      </c>
      <c r="G272" s="18">
        <v>1271318.1399999999</v>
      </c>
      <c r="H272" s="18">
        <v>0</v>
      </c>
      <c r="I272" s="18">
        <f t="shared" si="43"/>
        <v>1271318.1399999999</v>
      </c>
      <c r="J272" s="18">
        <f t="shared" si="44"/>
        <v>9773274.8599999994</v>
      </c>
      <c r="K272" s="39">
        <f t="shared" si="45"/>
        <v>0.8848922599501855</v>
      </c>
      <c r="L272" s="39">
        <f t="shared" si="46"/>
        <v>-0.94249704810308543</v>
      </c>
      <c r="M272" s="39">
        <f t="shared" si="47"/>
        <v>-0.30935355970111356</v>
      </c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</row>
    <row r="273" spans="2:25" s="17" customFormat="1" ht="12" customHeight="1" x14ac:dyDescent="0.2">
      <c r="B273" s="48" t="s">
        <v>33</v>
      </c>
      <c r="C273" s="17" t="s">
        <v>34</v>
      </c>
      <c r="D273" s="18">
        <v>6216484.5300000003</v>
      </c>
      <c r="E273" s="18">
        <v>6216484.5300000003</v>
      </c>
      <c r="F273" s="18">
        <v>331754.27000000025</v>
      </c>
      <c r="G273" s="18">
        <v>649670.95000000019</v>
      </c>
      <c r="H273" s="18">
        <v>0</v>
      </c>
      <c r="I273" s="18">
        <f t="shared" si="43"/>
        <v>649670.95000000019</v>
      </c>
      <c r="J273" s="18">
        <f t="shared" si="44"/>
        <v>5566813.5800000001</v>
      </c>
      <c r="K273" s="39">
        <f t="shared" si="45"/>
        <v>0.89549222766263359</v>
      </c>
      <c r="L273" s="39">
        <f t="shared" si="46"/>
        <v>-0.94663313832778084</v>
      </c>
      <c r="M273" s="39">
        <f t="shared" si="47"/>
        <v>-0.37295336597580159</v>
      </c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</row>
    <row r="274" spans="2:25" s="17" customFormat="1" ht="12" customHeight="1" x14ac:dyDescent="0.2">
      <c r="B274" s="48" t="s">
        <v>35</v>
      </c>
      <c r="C274" s="17" t="s">
        <v>36</v>
      </c>
      <c r="D274" s="18">
        <v>12000</v>
      </c>
      <c r="E274" s="18">
        <v>12000</v>
      </c>
      <c r="F274" s="18">
        <v>0</v>
      </c>
      <c r="G274" s="18">
        <v>0</v>
      </c>
      <c r="H274" s="18">
        <v>0</v>
      </c>
      <c r="I274" s="18">
        <f t="shared" si="43"/>
        <v>0</v>
      </c>
      <c r="J274" s="18">
        <f t="shared" si="44"/>
        <v>12000</v>
      </c>
      <c r="K274" s="39">
        <f t="shared" si="45"/>
        <v>1</v>
      </c>
      <c r="L274" s="39">
        <f t="shared" si="46"/>
        <v>-1</v>
      </c>
      <c r="M274" s="39">
        <f t="shared" si="47"/>
        <v>-1</v>
      </c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</row>
    <row r="275" spans="2:25" s="17" customFormat="1" ht="12" customHeight="1" x14ac:dyDescent="0.2">
      <c r="B275" s="48" t="s">
        <v>332</v>
      </c>
      <c r="C275" s="17" t="s">
        <v>333</v>
      </c>
      <c r="D275" s="18">
        <v>2250000</v>
      </c>
      <c r="E275" s="18">
        <v>2250000</v>
      </c>
      <c r="F275" s="18">
        <v>0</v>
      </c>
      <c r="G275" s="18">
        <v>0</v>
      </c>
      <c r="H275" s="18">
        <v>0</v>
      </c>
      <c r="I275" s="18">
        <f t="shared" si="43"/>
        <v>0</v>
      </c>
      <c r="J275" s="18">
        <f t="shared" si="44"/>
        <v>2250000</v>
      </c>
      <c r="K275" s="39">
        <f t="shared" si="45"/>
        <v>1</v>
      </c>
      <c r="L275" s="39">
        <f t="shared" si="46"/>
        <v>-1</v>
      </c>
      <c r="M275" s="39">
        <f t="shared" si="47"/>
        <v>-1</v>
      </c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</row>
    <row r="276" spans="2:25" s="17" customFormat="1" ht="12" customHeight="1" x14ac:dyDescent="0.2">
      <c r="B276" s="48" t="s">
        <v>39</v>
      </c>
      <c r="C276" s="17" t="s">
        <v>40</v>
      </c>
      <c r="D276" s="18">
        <v>2561235.2799999998</v>
      </c>
      <c r="E276" s="18">
        <v>2561235.2799999998</v>
      </c>
      <c r="F276" s="18">
        <v>207740.62999999963</v>
      </c>
      <c r="G276" s="18">
        <v>405173.36999999959</v>
      </c>
      <c r="H276" s="18">
        <v>0</v>
      </c>
      <c r="I276" s="18">
        <f t="shared" si="43"/>
        <v>405173.36999999959</v>
      </c>
      <c r="J276" s="18">
        <f t="shared" si="44"/>
        <v>2156061.91</v>
      </c>
      <c r="K276" s="39">
        <f t="shared" si="45"/>
        <v>0.84180548614026596</v>
      </c>
      <c r="L276" s="39">
        <f t="shared" si="46"/>
        <v>-0.91889045429672533</v>
      </c>
      <c r="M276" s="39">
        <f t="shared" si="47"/>
        <v>-5.0832916841596167E-2</v>
      </c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</row>
    <row r="277" spans="2:25" s="17" customFormat="1" ht="12" customHeight="1" x14ac:dyDescent="0.2">
      <c r="B277" s="48" t="s">
        <v>41</v>
      </c>
      <c r="C277" s="17" t="s">
        <v>42</v>
      </c>
      <c r="D277" s="18">
        <v>1867500</v>
      </c>
      <c r="E277" s="18">
        <v>1644500</v>
      </c>
      <c r="F277" s="18">
        <v>12222.380000000001</v>
      </c>
      <c r="G277" s="18">
        <v>12783.92</v>
      </c>
      <c r="H277" s="18">
        <v>127128.39000000001</v>
      </c>
      <c r="I277" s="18">
        <f t="shared" ref="I277:I382" si="48">SUM(G277:H277)</f>
        <v>139912.31000000003</v>
      </c>
      <c r="J277" s="18">
        <f t="shared" ref="J277:J382" si="49">E277-I277</f>
        <v>1504587.69</v>
      </c>
      <c r="K277" s="39">
        <f t="shared" ref="K277:K382" si="50">IF(E277=0,"NA",J277/E277)</f>
        <v>0.91492106415323804</v>
      </c>
      <c r="L277" s="39">
        <f t="shared" ref="L277:L382" si="51">IF(E277=0,"NA",(  ( F277 - (E277/$L$6)) / (E277/$L$6)))</f>
        <v>-0.99256772271207061</v>
      </c>
      <c r="M277" s="39">
        <f t="shared" ref="M277:M382" si="52">IF(E277=0,"NA",(  ( G277 - ($M$6*(E277/12))) / ($M$6*(E277/12))))</f>
        <v>-0.9533575433262389</v>
      </c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</row>
    <row r="278" spans="2:25" s="17" customFormat="1" ht="12" customHeight="1" x14ac:dyDescent="0.2">
      <c r="B278" s="48" t="s">
        <v>382</v>
      </c>
      <c r="C278" s="17" t="s">
        <v>383</v>
      </c>
      <c r="D278" s="18">
        <v>50000</v>
      </c>
      <c r="E278" s="18">
        <v>50000</v>
      </c>
      <c r="F278" s="18">
        <v>0</v>
      </c>
      <c r="G278" s="18">
        <v>0</v>
      </c>
      <c r="H278" s="18">
        <v>0</v>
      </c>
      <c r="I278" s="18">
        <f t="shared" si="48"/>
        <v>0</v>
      </c>
      <c r="J278" s="18">
        <f t="shared" si="49"/>
        <v>50000</v>
      </c>
      <c r="K278" s="39">
        <f t="shared" si="50"/>
        <v>1</v>
      </c>
      <c r="L278" s="39">
        <f t="shared" si="51"/>
        <v>-1</v>
      </c>
      <c r="M278" s="39">
        <f t="shared" si="52"/>
        <v>-1</v>
      </c>
      <c r="O278" s="57"/>
      <c r="P278" s="57"/>
      <c r="Q278" s="57"/>
      <c r="R278" s="60"/>
      <c r="S278" s="60"/>
      <c r="T278" s="60"/>
      <c r="U278" s="60"/>
      <c r="V278" s="60"/>
      <c r="W278" s="57"/>
      <c r="X278" s="57"/>
      <c r="Y278" s="57"/>
    </row>
    <row r="279" spans="2:25" s="17" customFormat="1" ht="12" customHeight="1" x14ac:dyDescent="0.2">
      <c r="B279" s="48" t="s">
        <v>334</v>
      </c>
      <c r="C279" s="17" t="s">
        <v>335</v>
      </c>
      <c r="D279" s="18">
        <v>450000</v>
      </c>
      <c r="E279" s="18">
        <v>450000</v>
      </c>
      <c r="F279" s="18">
        <v>0</v>
      </c>
      <c r="G279" s="18">
        <v>0</v>
      </c>
      <c r="H279" s="18">
        <v>0</v>
      </c>
      <c r="I279" s="18">
        <f t="shared" si="48"/>
        <v>0</v>
      </c>
      <c r="J279" s="18">
        <f t="shared" si="49"/>
        <v>450000</v>
      </c>
      <c r="K279" s="39">
        <f t="shared" si="50"/>
        <v>1</v>
      </c>
      <c r="L279" s="39">
        <f t="shared" si="51"/>
        <v>-1</v>
      </c>
      <c r="M279" s="39">
        <f t="shared" si="52"/>
        <v>-1</v>
      </c>
      <c r="O279" s="57"/>
      <c r="P279" s="57"/>
      <c r="Q279" s="57"/>
      <c r="R279" s="60"/>
      <c r="S279" s="60"/>
      <c r="T279" s="60"/>
      <c r="U279" s="60"/>
      <c r="V279" s="60"/>
      <c r="W279" s="57"/>
      <c r="X279" s="57"/>
      <c r="Y279" s="57"/>
    </row>
    <row r="280" spans="2:25" s="17" customFormat="1" ht="12" customHeight="1" x14ac:dyDescent="0.2">
      <c r="B280" s="48" t="s">
        <v>117</v>
      </c>
      <c r="C280" s="17" t="s">
        <v>118</v>
      </c>
      <c r="D280" s="18">
        <v>6000000</v>
      </c>
      <c r="E280" s="18">
        <v>6030000</v>
      </c>
      <c r="F280" s="18">
        <v>1254447.45</v>
      </c>
      <c r="G280" s="18">
        <v>1258957.45</v>
      </c>
      <c r="H280" s="18">
        <v>3039431.6</v>
      </c>
      <c r="I280" s="18">
        <f t="shared" si="48"/>
        <v>4298389.05</v>
      </c>
      <c r="J280" s="18">
        <f t="shared" si="49"/>
        <v>1731610.9500000002</v>
      </c>
      <c r="K280" s="39">
        <f t="shared" si="50"/>
        <v>0.28716599502487566</v>
      </c>
      <c r="L280" s="39">
        <f t="shared" si="51"/>
        <v>-0.7919655970149253</v>
      </c>
      <c r="M280" s="39">
        <f t="shared" si="52"/>
        <v>0.25269398009950245</v>
      </c>
      <c r="O280" s="57"/>
      <c r="P280" s="57"/>
      <c r="Q280" s="57"/>
      <c r="R280" s="60"/>
      <c r="S280" s="60"/>
      <c r="T280" s="60"/>
      <c r="U280" s="60"/>
      <c r="V280" s="60"/>
      <c r="W280" s="57"/>
      <c r="X280" s="57"/>
      <c r="Y280" s="57"/>
    </row>
    <row r="281" spans="2:25" s="17" customFormat="1" x14ac:dyDescent="0.2">
      <c r="B281" s="48" t="s">
        <v>336</v>
      </c>
      <c r="C281" s="17" t="s">
        <v>337</v>
      </c>
      <c r="D281" s="18">
        <v>1500000</v>
      </c>
      <c r="E281" s="18">
        <v>1500000</v>
      </c>
      <c r="F281" s="18">
        <v>7444.4</v>
      </c>
      <c r="G281" s="18">
        <v>28189.599999999999</v>
      </c>
      <c r="H281" s="18">
        <v>119946.33</v>
      </c>
      <c r="I281" s="18">
        <f t="shared" si="48"/>
        <v>148135.93</v>
      </c>
      <c r="J281" s="18">
        <f t="shared" si="49"/>
        <v>1351864.07</v>
      </c>
      <c r="K281" s="39">
        <f t="shared" si="50"/>
        <v>0.90124271333333339</v>
      </c>
      <c r="L281" s="39">
        <f t="shared" si="51"/>
        <v>-0.99503706666666669</v>
      </c>
      <c r="M281" s="39">
        <f t="shared" si="52"/>
        <v>-0.88724159999999996</v>
      </c>
      <c r="O281" s="57"/>
      <c r="P281" s="57"/>
      <c r="Q281" s="57"/>
      <c r="R281" s="60"/>
      <c r="S281" s="60"/>
      <c r="T281" s="60"/>
      <c r="U281" s="60"/>
      <c r="V281" s="60"/>
      <c r="W281" s="57"/>
      <c r="X281" s="57"/>
      <c r="Y281" s="57"/>
    </row>
    <row r="282" spans="2:25" s="17" customFormat="1" x14ac:dyDescent="0.2">
      <c r="B282" s="48" t="s">
        <v>338</v>
      </c>
      <c r="C282" s="17" t="s">
        <v>339</v>
      </c>
      <c r="D282" s="18">
        <v>1600000</v>
      </c>
      <c r="E282" s="18">
        <v>1600000</v>
      </c>
      <c r="F282" s="18">
        <v>0</v>
      </c>
      <c r="G282" s="18">
        <v>0</v>
      </c>
      <c r="H282" s="18">
        <v>0</v>
      </c>
      <c r="I282" s="18">
        <f t="shared" si="48"/>
        <v>0</v>
      </c>
      <c r="J282" s="18">
        <f t="shared" si="49"/>
        <v>1600000</v>
      </c>
      <c r="K282" s="39">
        <f t="shared" si="50"/>
        <v>1</v>
      </c>
      <c r="L282" s="39">
        <f t="shared" si="51"/>
        <v>-1</v>
      </c>
      <c r="M282" s="39">
        <f t="shared" si="52"/>
        <v>-1</v>
      </c>
      <c r="O282" s="57"/>
      <c r="P282" s="57"/>
      <c r="Q282" s="57"/>
      <c r="R282" s="60"/>
      <c r="S282" s="60"/>
      <c r="T282" s="60"/>
      <c r="U282" s="60"/>
      <c r="V282" s="60"/>
      <c r="W282" s="57"/>
      <c r="X282" s="57"/>
      <c r="Y282" s="57"/>
    </row>
    <row r="283" spans="2:25" s="17" customFormat="1" x14ac:dyDescent="0.2">
      <c r="B283" s="48" t="s">
        <v>43</v>
      </c>
      <c r="C283" s="17" t="s">
        <v>44</v>
      </c>
      <c r="D283" s="18">
        <v>9050000</v>
      </c>
      <c r="E283" s="18">
        <v>8343000</v>
      </c>
      <c r="F283" s="18">
        <v>422008.62</v>
      </c>
      <c r="G283" s="18">
        <v>460416.12</v>
      </c>
      <c r="H283" s="18">
        <v>3272782.9699999997</v>
      </c>
      <c r="I283" s="18">
        <f t="shared" si="48"/>
        <v>3733199.09</v>
      </c>
      <c r="J283" s="18">
        <f t="shared" si="49"/>
        <v>4609800.91</v>
      </c>
      <c r="K283" s="39">
        <f t="shared" si="50"/>
        <v>0.55253516840465067</v>
      </c>
      <c r="L283" s="39">
        <f t="shared" si="51"/>
        <v>-0.94941764113628191</v>
      </c>
      <c r="M283" s="39">
        <f t="shared" si="52"/>
        <v>-0.66888448759439056</v>
      </c>
      <c r="O283" s="57"/>
      <c r="P283" s="57"/>
      <c r="Q283" s="57"/>
      <c r="R283" s="60"/>
      <c r="S283" s="60"/>
      <c r="T283" s="60"/>
      <c r="U283" s="60"/>
      <c r="V283" s="60"/>
      <c r="W283" s="57"/>
      <c r="X283" s="57"/>
      <c r="Y283" s="57"/>
    </row>
    <row r="284" spans="2:25" s="17" customFormat="1" x14ac:dyDescent="0.2">
      <c r="B284" s="48" t="s">
        <v>202</v>
      </c>
      <c r="C284" s="17" t="s">
        <v>203</v>
      </c>
      <c r="D284" s="18">
        <v>300000</v>
      </c>
      <c r="E284" s="18">
        <v>300000</v>
      </c>
      <c r="F284" s="18">
        <v>0</v>
      </c>
      <c r="G284" s="18">
        <v>0</v>
      </c>
      <c r="H284" s="18">
        <v>0</v>
      </c>
      <c r="I284" s="18">
        <f t="shared" si="48"/>
        <v>0</v>
      </c>
      <c r="J284" s="18">
        <f t="shared" si="49"/>
        <v>300000</v>
      </c>
      <c r="K284" s="39">
        <f t="shared" si="50"/>
        <v>1</v>
      </c>
      <c r="L284" s="39">
        <f t="shared" si="51"/>
        <v>-1</v>
      </c>
      <c r="M284" s="39">
        <f t="shared" si="52"/>
        <v>-1</v>
      </c>
      <c r="O284" s="57"/>
      <c r="P284" s="57"/>
      <c r="Q284" s="57"/>
      <c r="R284" s="60"/>
      <c r="S284" s="60"/>
      <c r="T284" s="60"/>
      <c r="U284" s="60"/>
      <c r="V284" s="60"/>
      <c r="W284" s="57"/>
      <c r="X284" s="57"/>
      <c r="Y284" s="57"/>
    </row>
    <row r="285" spans="2:25" s="17" customFormat="1" x14ac:dyDescent="0.2">
      <c r="B285" s="48" t="s">
        <v>274</v>
      </c>
      <c r="C285" s="17" t="s">
        <v>275</v>
      </c>
      <c r="D285" s="18">
        <v>300000</v>
      </c>
      <c r="E285" s="18">
        <v>300000</v>
      </c>
      <c r="F285" s="18">
        <v>0</v>
      </c>
      <c r="G285" s="18">
        <v>19984.64</v>
      </c>
      <c r="H285" s="18">
        <v>6488</v>
      </c>
      <c r="I285" s="18">
        <f t="shared" si="48"/>
        <v>26472.639999999999</v>
      </c>
      <c r="J285" s="18">
        <f t="shared" si="49"/>
        <v>273527.36</v>
      </c>
      <c r="K285" s="39">
        <f t="shared" si="50"/>
        <v>0.91175786666666658</v>
      </c>
      <c r="L285" s="39">
        <f t="shared" si="51"/>
        <v>-1</v>
      </c>
      <c r="M285" s="39">
        <f t="shared" si="52"/>
        <v>-0.60030720000000004</v>
      </c>
      <c r="O285" s="57"/>
      <c r="P285" s="57"/>
      <c r="Q285" s="57"/>
      <c r="R285" s="60"/>
      <c r="S285" s="60"/>
      <c r="T285" s="60"/>
      <c r="U285" s="60"/>
      <c r="V285" s="60"/>
      <c r="W285" s="57"/>
      <c r="X285" s="57"/>
      <c r="Y285" s="57"/>
    </row>
    <row r="286" spans="2:25" s="17" customFormat="1" x14ac:dyDescent="0.2">
      <c r="B286" s="48" t="s">
        <v>276</v>
      </c>
      <c r="C286" s="17" t="s">
        <v>277</v>
      </c>
      <c r="D286" s="18">
        <v>300000</v>
      </c>
      <c r="E286" s="18">
        <v>300000</v>
      </c>
      <c r="F286" s="18">
        <v>0</v>
      </c>
      <c r="G286" s="18">
        <v>16892.79</v>
      </c>
      <c r="H286" s="18">
        <v>1190</v>
      </c>
      <c r="I286" s="18">
        <f t="shared" si="48"/>
        <v>18082.79</v>
      </c>
      <c r="J286" s="18">
        <f t="shared" si="49"/>
        <v>281917.21000000002</v>
      </c>
      <c r="K286" s="39">
        <f t="shared" si="50"/>
        <v>0.93972403333333343</v>
      </c>
      <c r="L286" s="39">
        <f t="shared" si="51"/>
        <v>-1</v>
      </c>
      <c r="M286" s="39">
        <f t="shared" si="52"/>
        <v>-0.66214419999999996</v>
      </c>
      <c r="O286" s="57"/>
      <c r="P286" s="57"/>
      <c r="Q286" s="57"/>
      <c r="R286" s="60"/>
      <c r="S286" s="60"/>
      <c r="T286" s="60"/>
      <c r="U286" s="60"/>
      <c r="V286" s="60"/>
      <c r="W286" s="57"/>
      <c r="X286" s="57"/>
      <c r="Y286" s="57"/>
    </row>
    <row r="287" spans="2:25" s="17" customFormat="1" x14ac:dyDescent="0.2">
      <c r="B287" s="48" t="s">
        <v>278</v>
      </c>
      <c r="C287" s="17" t="s">
        <v>279</v>
      </c>
      <c r="D287" s="18">
        <v>300000</v>
      </c>
      <c r="E287" s="18">
        <v>300000</v>
      </c>
      <c r="F287" s="18">
        <v>0</v>
      </c>
      <c r="G287" s="18">
        <v>0</v>
      </c>
      <c r="H287" s="18">
        <v>6194</v>
      </c>
      <c r="I287" s="18">
        <f t="shared" si="48"/>
        <v>6194</v>
      </c>
      <c r="J287" s="18">
        <f t="shared" si="49"/>
        <v>293806</v>
      </c>
      <c r="K287" s="39">
        <f t="shared" si="50"/>
        <v>0.9793533333333333</v>
      </c>
      <c r="L287" s="39">
        <f t="shared" si="51"/>
        <v>-1</v>
      </c>
      <c r="M287" s="39">
        <f t="shared" si="52"/>
        <v>-1</v>
      </c>
      <c r="O287" s="57"/>
      <c r="P287" s="57"/>
      <c r="Q287" s="57"/>
      <c r="R287" s="60"/>
      <c r="S287" s="60"/>
      <c r="T287" s="60"/>
      <c r="U287" s="60"/>
      <c r="V287" s="60"/>
      <c r="W287" s="57"/>
      <c r="X287" s="57"/>
      <c r="Y287" s="57"/>
    </row>
    <row r="288" spans="2:25" s="17" customFormat="1" x14ac:dyDescent="0.2">
      <c r="B288" s="48" t="s">
        <v>204</v>
      </c>
      <c r="C288" s="17" t="s">
        <v>205</v>
      </c>
      <c r="D288" s="18">
        <v>300000</v>
      </c>
      <c r="E288" s="18">
        <v>300000</v>
      </c>
      <c r="F288" s="18">
        <v>0</v>
      </c>
      <c r="G288" s="18">
        <v>0</v>
      </c>
      <c r="H288" s="18">
        <v>5158.42</v>
      </c>
      <c r="I288" s="18">
        <f t="shared" si="48"/>
        <v>5158.42</v>
      </c>
      <c r="J288" s="18">
        <f t="shared" si="49"/>
        <v>294841.58</v>
      </c>
      <c r="K288" s="39">
        <f t="shared" si="50"/>
        <v>0.98280526666666668</v>
      </c>
      <c r="L288" s="39">
        <f t="shared" si="51"/>
        <v>-1</v>
      </c>
      <c r="M288" s="39">
        <f t="shared" si="52"/>
        <v>-1</v>
      </c>
      <c r="O288" s="57"/>
      <c r="P288" s="57"/>
      <c r="Q288" s="57"/>
      <c r="R288" s="60"/>
      <c r="S288" s="60"/>
      <c r="T288" s="60"/>
      <c r="U288" s="60"/>
      <c r="V288" s="60"/>
      <c r="W288" s="57"/>
      <c r="X288" s="57"/>
      <c r="Y288" s="57"/>
    </row>
    <row r="289" spans="2:25" s="17" customFormat="1" x14ac:dyDescent="0.2">
      <c r="B289" s="48" t="s">
        <v>280</v>
      </c>
      <c r="C289" s="17" t="s">
        <v>281</v>
      </c>
      <c r="D289" s="18">
        <v>300000</v>
      </c>
      <c r="E289" s="18">
        <v>300000</v>
      </c>
      <c r="F289" s="18">
        <v>0</v>
      </c>
      <c r="G289" s="18">
        <v>0</v>
      </c>
      <c r="H289" s="18">
        <v>10672.5</v>
      </c>
      <c r="I289" s="18">
        <f t="shared" si="48"/>
        <v>10672.5</v>
      </c>
      <c r="J289" s="18">
        <f t="shared" si="49"/>
        <v>289327.5</v>
      </c>
      <c r="K289" s="39">
        <f t="shared" si="50"/>
        <v>0.96442499999999998</v>
      </c>
      <c r="L289" s="39">
        <f t="shared" si="51"/>
        <v>-1</v>
      </c>
      <c r="M289" s="39">
        <f t="shared" si="52"/>
        <v>-1</v>
      </c>
      <c r="O289" s="57"/>
      <c r="P289" s="57"/>
      <c r="Q289" s="57"/>
      <c r="R289" s="60"/>
      <c r="S289" s="60"/>
      <c r="T289" s="60"/>
      <c r="U289" s="60"/>
      <c r="V289" s="60"/>
      <c r="W289" s="57"/>
      <c r="X289" s="57"/>
      <c r="Y289" s="57"/>
    </row>
    <row r="290" spans="2:25" s="17" customFormat="1" x14ac:dyDescent="0.2">
      <c r="B290" s="48" t="s">
        <v>282</v>
      </c>
      <c r="C290" s="17" t="s">
        <v>283</v>
      </c>
      <c r="D290" s="18">
        <v>300000</v>
      </c>
      <c r="E290" s="18">
        <v>300000</v>
      </c>
      <c r="F290" s="18">
        <v>0</v>
      </c>
      <c r="G290" s="18">
        <v>0</v>
      </c>
      <c r="H290" s="18">
        <v>19000.57</v>
      </c>
      <c r="I290" s="18">
        <f t="shared" si="48"/>
        <v>19000.57</v>
      </c>
      <c r="J290" s="18">
        <f t="shared" si="49"/>
        <v>280999.43</v>
      </c>
      <c r="K290" s="39">
        <f t="shared" si="50"/>
        <v>0.93666476666666665</v>
      </c>
      <c r="L290" s="39">
        <f t="shared" si="51"/>
        <v>-1</v>
      </c>
      <c r="M290" s="39">
        <f t="shared" si="52"/>
        <v>-1</v>
      </c>
      <c r="O290" s="57"/>
      <c r="P290" s="57"/>
      <c r="Q290" s="57"/>
      <c r="R290" s="60"/>
      <c r="S290" s="60"/>
      <c r="T290" s="60"/>
      <c r="U290" s="60"/>
      <c r="V290" s="60"/>
      <c r="W290" s="57"/>
      <c r="X290" s="57"/>
      <c r="Y290" s="57"/>
    </row>
    <row r="291" spans="2:25" s="17" customFormat="1" x14ac:dyDescent="0.2">
      <c r="B291" s="48" t="s">
        <v>384</v>
      </c>
      <c r="C291" s="17" t="s">
        <v>385</v>
      </c>
      <c r="D291" s="18">
        <v>2000000</v>
      </c>
      <c r="E291" s="18">
        <v>2000000</v>
      </c>
      <c r="F291" s="18">
        <v>0</v>
      </c>
      <c r="G291" s="18">
        <v>0</v>
      </c>
      <c r="H291" s="18">
        <v>0</v>
      </c>
      <c r="I291" s="18">
        <f t="shared" si="48"/>
        <v>0</v>
      </c>
      <c r="J291" s="18">
        <f t="shared" si="49"/>
        <v>2000000</v>
      </c>
      <c r="K291" s="39">
        <f t="shared" si="50"/>
        <v>1</v>
      </c>
      <c r="L291" s="39">
        <f t="shared" si="51"/>
        <v>-1</v>
      </c>
      <c r="M291" s="39">
        <f t="shared" si="52"/>
        <v>-1</v>
      </c>
      <c r="O291" s="57"/>
      <c r="P291" s="57"/>
      <c r="Q291" s="57"/>
      <c r="R291" s="60"/>
      <c r="S291" s="60"/>
      <c r="T291" s="60"/>
      <c r="U291" s="60"/>
      <c r="V291" s="60"/>
      <c r="W291" s="57"/>
      <c r="X291" s="57"/>
      <c r="Y291" s="57"/>
    </row>
    <row r="292" spans="2:25" s="17" customFormat="1" x14ac:dyDescent="0.2">
      <c r="B292" s="48" t="s">
        <v>386</v>
      </c>
      <c r="C292" s="17" t="s">
        <v>387</v>
      </c>
      <c r="D292" s="18">
        <v>22425000</v>
      </c>
      <c r="E292" s="18">
        <v>22425000</v>
      </c>
      <c r="F292" s="18">
        <v>0</v>
      </c>
      <c r="G292" s="18">
        <v>0</v>
      </c>
      <c r="H292" s="18">
        <v>0</v>
      </c>
      <c r="I292" s="18">
        <f t="shared" si="48"/>
        <v>0</v>
      </c>
      <c r="J292" s="18">
        <f t="shared" si="49"/>
        <v>22425000</v>
      </c>
      <c r="K292" s="39">
        <f t="shared" si="50"/>
        <v>1</v>
      </c>
      <c r="L292" s="39">
        <f t="shared" si="51"/>
        <v>-1</v>
      </c>
      <c r="M292" s="39">
        <f t="shared" si="52"/>
        <v>-1</v>
      </c>
      <c r="O292" s="57"/>
      <c r="P292" s="57"/>
      <c r="Q292" s="57"/>
      <c r="R292" s="60"/>
      <c r="S292" s="60"/>
      <c r="T292" s="60"/>
      <c r="U292" s="60"/>
      <c r="V292" s="60"/>
      <c r="W292" s="57"/>
      <c r="X292" s="57"/>
      <c r="Y292" s="57"/>
    </row>
    <row r="293" spans="2:25" s="17" customFormat="1" x14ac:dyDescent="0.2">
      <c r="B293" s="48" t="s">
        <v>340</v>
      </c>
      <c r="C293" s="17" t="s">
        <v>341</v>
      </c>
      <c r="D293" s="18">
        <v>3500000</v>
      </c>
      <c r="E293" s="18">
        <v>3500000</v>
      </c>
      <c r="F293" s="18">
        <v>15428.34</v>
      </c>
      <c r="G293" s="18">
        <v>15428.34</v>
      </c>
      <c r="H293" s="18">
        <v>847005.04</v>
      </c>
      <c r="I293" s="18">
        <f t="shared" si="48"/>
        <v>862433.38</v>
      </c>
      <c r="J293" s="18">
        <f t="shared" si="49"/>
        <v>2637566.62</v>
      </c>
      <c r="K293" s="39">
        <f t="shared" si="50"/>
        <v>0.75359046285714293</v>
      </c>
      <c r="L293" s="39">
        <f t="shared" si="51"/>
        <v>-0.99559190285714294</v>
      </c>
      <c r="M293" s="39">
        <f t="shared" si="52"/>
        <v>-0.9735514171428572</v>
      </c>
      <c r="O293" s="57"/>
      <c r="P293" s="57"/>
      <c r="Q293" s="57"/>
      <c r="R293" s="60"/>
      <c r="S293" s="60"/>
      <c r="T293" s="60"/>
      <c r="U293" s="60"/>
      <c r="V293" s="60"/>
      <c r="W293" s="57"/>
      <c r="X293" s="57"/>
      <c r="Y293" s="57"/>
    </row>
    <row r="294" spans="2:25" s="17" customFormat="1" x14ac:dyDescent="0.2">
      <c r="B294" s="48" t="s">
        <v>388</v>
      </c>
      <c r="C294" s="17" t="s">
        <v>389</v>
      </c>
      <c r="D294" s="18">
        <v>1250000</v>
      </c>
      <c r="E294" s="18">
        <v>1250000</v>
      </c>
      <c r="F294" s="18">
        <v>0</v>
      </c>
      <c r="G294" s="18">
        <v>0</v>
      </c>
      <c r="H294" s="18">
        <v>0</v>
      </c>
      <c r="I294" s="18">
        <f t="shared" si="48"/>
        <v>0</v>
      </c>
      <c r="J294" s="18">
        <f t="shared" si="49"/>
        <v>1250000</v>
      </c>
      <c r="K294" s="39">
        <f t="shared" si="50"/>
        <v>1</v>
      </c>
      <c r="L294" s="39">
        <f t="shared" si="51"/>
        <v>-1</v>
      </c>
      <c r="M294" s="39">
        <f t="shared" si="52"/>
        <v>-1</v>
      </c>
      <c r="O294" s="57"/>
      <c r="P294" s="57"/>
      <c r="Q294" s="57"/>
      <c r="R294" s="60"/>
      <c r="S294" s="60"/>
      <c r="T294" s="60"/>
      <c r="U294" s="60"/>
      <c r="V294" s="60"/>
      <c r="W294" s="57"/>
      <c r="X294" s="57"/>
      <c r="Y294" s="57"/>
    </row>
    <row r="295" spans="2:25" s="17" customFormat="1" x14ac:dyDescent="0.2">
      <c r="B295" s="48" t="s">
        <v>390</v>
      </c>
      <c r="C295" s="17" t="s">
        <v>391</v>
      </c>
      <c r="D295" s="18">
        <v>3500000</v>
      </c>
      <c r="E295" s="18">
        <v>2600000</v>
      </c>
      <c r="F295" s="18">
        <v>0</v>
      </c>
      <c r="G295" s="18">
        <v>0</v>
      </c>
      <c r="H295" s="18">
        <v>0</v>
      </c>
      <c r="I295" s="18">
        <f t="shared" si="48"/>
        <v>0</v>
      </c>
      <c r="J295" s="18">
        <f t="shared" si="49"/>
        <v>2600000</v>
      </c>
      <c r="K295" s="39">
        <f t="shared" si="50"/>
        <v>1</v>
      </c>
      <c r="L295" s="39">
        <f t="shared" si="51"/>
        <v>-1</v>
      </c>
      <c r="M295" s="39">
        <f t="shared" si="52"/>
        <v>-1</v>
      </c>
      <c r="O295" s="57"/>
      <c r="P295" s="57"/>
      <c r="Q295" s="57"/>
      <c r="R295" s="60"/>
      <c r="S295" s="60"/>
      <c r="T295" s="60"/>
      <c r="U295" s="60"/>
      <c r="V295" s="60"/>
      <c r="W295" s="57"/>
      <c r="X295" s="57"/>
      <c r="Y295" s="57"/>
    </row>
    <row r="296" spans="2:25" s="17" customFormat="1" x14ac:dyDescent="0.2">
      <c r="B296" s="48" t="s">
        <v>206</v>
      </c>
      <c r="C296" s="17" t="s">
        <v>207</v>
      </c>
      <c r="D296" s="18">
        <v>10000000</v>
      </c>
      <c r="E296" s="18">
        <v>9850000</v>
      </c>
      <c r="F296" s="18">
        <v>696628.16</v>
      </c>
      <c r="G296" s="18">
        <v>1098344.81</v>
      </c>
      <c r="H296" s="18">
        <v>1804107.57</v>
      </c>
      <c r="I296" s="18">
        <f t="shared" si="48"/>
        <v>2902452.38</v>
      </c>
      <c r="J296" s="18">
        <f t="shared" si="49"/>
        <v>6947547.6200000001</v>
      </c>
      <c r="K296" s="39">
        <f t="shared" si="50"/>
        <v>0.70533478375634517</v>
      </c>
      <c r="L296" s="39">
        <f t="shared" si="51"/>
        <v>-0.92927632893401013</v>
      </c>
      <c r="M296" s="39">
        <f t="shared" si="52"/>
        <v>-0.330957476142132</v>
      </c>
      <c r="O296" s="57"/>
      <c r="P296" s="57"/>
      <c r="Q296" s="57"/>
      <c r="R296" s="60"/>
      <c r="S296" s="60"/>
      <c r="T296" s="60"/>
      <c r="U296" s="60"/>
      <c r="V296" s="60"/>
      <c r="W296" s="57"/>
      <c r="X296" s="57"/>
      <c r="Y296" s="57"/>
    </row>
    <row r="297" spans="2:25" s="17" customFormat="1" x14ac:dyDescent="0.2">
      <c r="B297" s="48" t="s">
        <v>392</v>
      </c>
      <c r="C297" s="17" t="s">
        <v>393</v>
      </c>
      <c r="D297" s="18">
        <v>500000</v>
      </c>
      <c r="E297" s="18">
        <v>500000</v>
      </c>
      <c r="F297" s="18">
        <v>0</v>
      </c>
      <c r="G297" s="18">
        <v>0</v>
      </c>
      <c r="H297" s="18">
        <v>0</v>
      </c>
      <c r="I297" s="18">
        <f t="shared" si="48"/>
        <v>0</v>
      </c>
      <c r="J297" s="18">
        <f t="shared" si="49"/>
        <v>500000</v>
      </c>
      <c r="K297" s="39">
        <f t="shared" si="50"/>
        <v>1</v>
      </c>
      <c r="L297" s="39">
        <f t="shared" si="51"/>
        <v>-1</v>
      </c>
      <c r="M297" s="39">
        <f t="shared" si="52"/>
        <v>-1</v>
      </c>
      <c r="O297" s="57"/>
      <c r="P297" s="57"/>
      <c r="Q297" s="57"/>
      <c r="R297" s="60"/>
      <c r="S297" s="60"/>
      <c r="T297" s="60"/>
      <c r="U297" s="60"/>
      <c r="V297" s="60"/>
      <c r="W297" s="57"/>
      <c r="X297" s="57"/>
      <c r="Y297" s="57"/>
    </row>
    <row r="298" spans="2:25" s="17" customFormat="1" x14ac:dyDescent="0.2">
      <c r="B298" s="48" t="s">
        <v>93</v>
      </c>
      <c r="C298" s="17" t="s">
        <v>94</v>
      </c>
      <c r="D298" s="18">
        <v>185300</v>
      </c>
      <c r="E298" s="18">
        <v>185300</v>
      </c>
      <c r="F298" s="18">
        <v>0</v>
      </c>
      <c r="G298" s="18">
        <v>0</v>
      </c>
      <c r="H298" s="18">
        <v>0</v>
      </c>
      <c r="I298" s="18">
        <f t="shared" si="48"/>
        <v>0</v>
      </c>
      <c r="J298" s="18">
        <f t="shared" si="49"/>
        <v>185300</v>
      </c>
      <c r="K298" s="39">
        <f t="shared" si="50"/>
        <v>1</v>
      </c>
      <c r="L298" s="39">
        <f t="shared" si="51"/>
        <v>-1</v>
      </c>
      <c r="M298" s="39">
        <f t="shared" si="52"/>
        <v>-1</v>
      </c>
      <c r="O298" s="57"/>
      <c r="P298" s="57"/>
      <c r="Q298" s="57"/>
      <c r="R298" s="60"/>
      <c r="S298" s="60"/>
      <c r="T298" s="60"/>
      <c r="U298" s="60"/>
      <c r="V298" s="60"/>
      <c r="W298" s="57"/>
      <c r="X298" s="57"/>
      <c r="Y298" s="57"/>
    </row>
    <row r="299" spans="2:25" s="17" customFormat="1" x14ac:dyDescent="0.2">
      <c r="B299" s="48" t="s">
        <v>239</v>
      </c>
      <c r="C299" s="17" t="s">
        <v>240</v>
      </c>
      <c r="D299" s="18">
        <v>2225000</v>
      </c>
      <c r="E299" s="18">
        <v>2125000</v>
      </c>
      <c r="F299" s="18">
        <v>51527.3</v>
      </c>
      <c r="G299" s="18">
        <v>60991.39</v>
      </c>
      <c r="H299" s="18">
        <v>345224.45</v>
      </c>
      <c r="I299" s="18">
        <f t="shared" si="48"/>
        <v>406215.84</v>
      </c>
      <c r="J299" s="18">
        <f t="shared" si="49"/>
        <v>1718784.16</v>
      </c>
      <c r="K299" s="39">
        <f t="shared" si="50"/>
        <v>0.80883960470588234</v>
      </c>
      <c r="L299" s="39">
        <f t="shared" si="51"/>
        <v>-0.97575185882352944</v>
      </c>
      <c r="M299" s="39">
        <f t="shared" si="52"/>
        <v>-0.82778901647058822</v>
      </c>
      <c r="O299" s="57"/>
      <c r="P299" s="57"/>
      <c r="Q299" s="57"/>
      <c r="R299" s="60"/>
      <c r="S299" s="60"/>
      <c r="T299" s="60"/>
      <c r="U299" s="60"/>
      <c r="V299" s="60"/>
      <c r="W299" s="57"/>
      <c r="X299" s="57"/>
      <c r="Y299" s="57"/>
    </row>
    <row r="300" spans="2:25" s="17" customFormat="1" x14ac:dyDescent="0.2">
      <c r="B300" s="48" t="s">
        <v>372</v>
      </c>
      <c r="C300" s="17" t="s">
        <v>373</v>
      </c>
      <c r="D300" s="18">
        <v>1593260</v>
      </c>
      <c r="E300" s="18">
        <v>1593260</v>
      </c>
      <c r="F300" s="18">
        <v>3310</v>
      </c>
      <c r="G300" s="18">
        <v>19150</v>
      </c>
      <c r="H300" s="18">
        <v>52487.5</v>
      </c>
      <c r="I300" s="18">
        <f t="shared" si="48"/>
        <v>71637.5</v>
      </c>
      <c r="J300" s="18">
        <f t="shared" si="49"/>
        <v>1521622.5</v>
      </c>
      <c r="K300" s="39">
        <f t="shared" si="50"/>
        <v>0.95503715652184828</v>
      </c>
      <c r="L300" s="39">
        <f t="shared" si="51"/>
        <v>-0.99792249852503667</v>
      </c>
      <c r="M300" s="39">
        <f t="shared" si="52"/>
        <v>-0.92788371012891802</v>
      </c>
      <c r="O300" s="57"/>
      <c r="P300" s="57"/>
      <c r="Q300" s="57"/>
      <c r="R300" s="60"/>
      <c r="S300" s="60"/>
      <c r="T300" s="60"/>
      <c r="U300" s="60"/>
      <c r="V300" s="60"/>
      <c r="W300" s="57"/>
      <c r="X300" s="57"/>
      <c r="Y300" s="57"/>
    </row>
    <row r="301" spans="2:25" s="17" customFormat="1" x14ac:dyDescent="0.2">
      <c r="B301" s="48" t="s">
        <v>256</v>
      </c>
      <c r="C301" s="17" t="s">
        <v>257</v>
      </c>
      <c r="D301" s="18">
        <v>2887691.65</v>
      </c>
      <c r="E301" s="18">
        <v>2887691.65</v>
      </c>
      <c r="F301" s="18">
        <v>2233436.7200000002</v>
      </c>
      <c r="G301" s="18">
        <v>2233436.7200000002</v>
      </c>
      <c r="H301" s="18">
        <v>31580</v>
      </c>
      <c r="I301" s="18">
        <f t="shared" si="48"/>
        <v>2265016.7200000002</v>
      </c>
      <c r="J301" s="18">
        <f t="shared" si="49"/>
        <v>622674.9299999997</v>
      </c>
      <c r="K301" s="39">
        <f t="shared" si="50"/>
        <v>0.21563068549926365</v>
      </c>
      <c r="L301" s="39">
        <f t="shared" si="51"/>
        <v>-0.22656675618395741</v>
      </c>
      <c r="M301" s="39">
        <f t="shared" si="52"/>
        <v>3.6405994628962555</v>
      </c>
      <c r="O301" s="57"/>
      <c r="P301" s="57"/>
      <c r="Q301" s="57"/>
      <c r="R301" s="60"/>
      <c r="S301" s="60"/>
      <c r="T301" s="60"/>
      <c r="U301" s="60"/>
      <c r="V301" s="60"/>
      <c r="W301" s="57"/>
      <c r="X301" s="57"/>
      <c r="Y301" s="57"/>
    </row>
    <row r="302" spans="2:25" s="17" customFormat="1" x14ac:dyDescent="0.2">
      <c r="B302" s="48" t="s">
        <v>45</v>
      </c>
      <c r="C302" s="17" t="s">
        <v>46</v>
      </c>
      <c r="D302" s="18">
        <v>37800</v>
      </c>
      <c r="E302" s="18">
        <v>39800</v>
      </c>
      <c r="F302" s="18">
        <v>29746.600000000002</v>
      </c>
      <c r="G302" s="18">
        <v>29982.850000000002</v>
      </c>
      <c r="H302" s="18">
        <v>11888.85</v>
      </c>
      <c r="I302" s="18">
        <f t="shared" si="48"/>
        <v>41871.700000000004</v>
      </c>
      <c r="J302" s="18">
        <f t="shared" si="49"/>
        <v>-2071.7000000000044</v>
      </c>
      <c r="K302" s="39">
        <f t="shared" si="50"/>
        <v>-5.2052763819095585E-2</v>
      </c>
      <c r="L302" s="39">
        <f t="shared" si="51"/>
        <v>-0.25259798994974869</v>
      </c>
      <c r="M302" s="39">
        <f t="shared" si="52"/>
        <v>3.5200276381909554</v>
      </c>
      <c r="O302" s="57"/>
      <c r="P302" s="57"/>
      <c r="Q302" s="57"/>
      <c r="R302" s="60"/>
      <c r="S302" s="60"/>
      <c r="T302" s="60"/>
      <c r="U302" s="60"/>
      <c r="V302" s="60"/>
      <c r="W302" s="57"/>
      <c r="X302" s="57"/>
      <c r="Y302" s="57"/>
    </row>
    <row r="303" spans="2:25" s="17" customFormat="1" x14ac:dyDescent="0.2">
      <c r="B303" s="48" t="s">
        <v>49</v>
      </c>
      <c r="C303" s="17" t="s">
        <v>50</v>
      </c>
      <c r="D303" s="18">
        <v>400000</v>
      </c>
      <c r="E303" s="18">
        <v>400000</v>
      </c>
      <c r="F303" s="18">
        <v>2618.9</v>
      </c>
      <c r="G303" s="18">
        <v>13106.8</v>
      </c>
      <c r="H303" s="18">
        <v>0</v>
      </c>
      <c r="I303" s="18">
        <f t="shared" si="48"/>
        <v>13106.8</v>
      </c>
      <c r="J303" s="18">
        <f t="shared" si="49"/>
        <v>386893.2</v>
      </c>
      <c r="K303" s="39">
        <f t="shared" si="50"/>
        <v>0.96723300000000001</v>
      </c>
      <c r="L303" s="39">
        <f t="shared" si="51"/>
        <v>-0.99345275</v>
      </c>
      <c r="M303" s="39">
        <f t="shared" si="52"/>
        <v>-0.80339799999999995</v>
      </c>
      <c r="O303" s="57"/>
      <c r="P303" s="57"/>
      <c r="Q303" s="57"/>
      <c r="R303" s="60"/>
      <c r="S303" s="60"/>
      <c r="T303" s="60"/>
      <c r="U303" s="60"/>
      <c r="V303" s="60"/>
      <c r="W303" s="57"/>
      <c r="X303" s="57"/>
      <c r="Y303" s="57"/>
    </row>
    <row r="304" spans="2:25" s="17" customFormat="1" x14ac:dyDescent="0.2">
      <c r="B304" s="48" t="s">
        <v>51</v>
      </c>
      <c r="C304" s="17" t="s">
        <v>52</v>
      </c>
      <c r="D304" s="18">
        <v>0</v>
      </c>
      <c r="E304" s="18">
        <v>100000</v>
      </c>
      <c r="F304" s="18">
        <v>0</v>
      </c>
      <c r="G304" s="18">
        <v>0</v>
      </c>
      <c r="H304" s="18">
        <v>0</v>
      </c>
      <c r="I304" s="18">
        <f t="shared" si="48"/>
        <v>0</v>
      </c>
      <c r="J304" s="18">
        <f t="shared" si="49"/>
        <v>100000</v>
      </c>
      <c r="K304" s="39">
        <f t="shared" si="50"/>
        <v>1</v>
      </c>
      <c r="L304" s="39">
        <f t="shared" si="51"/>
        <v>-1</v>
      </c>
      <c r="M304" s="39">
        <f t="shared" si="52"/>
        <v>-1</v>
      </c>
      <c r="O304" s="57"/>
      <c r="P304" s="57"/>
      <c r="Q304" s="57"/>
      <c r="R304" s="60"/>
      <c r="S304" s="60"/>
      <c r="T304" s="60"/>
      <c r="U304" s="60"/>
      <c r="V304" s="60"/>
      <c r="W304" s="57"/>
      <c r="X304" s="57"/>
      <c r="Y304" s="57"/>
    </row>
    <row r="305" spans="2:25" s="17" customFormat="1" x14ac:dyDescent="0.2">
      <c r="B305" s="48" t="s">
        <v>53</v>
      </c>
      <c r="C305" s="17" t="s">
        <v>54</v>
      </c>
      <c r="D305" s="18">
        <v>3665192.8200000003</v>
      </c>
      <c r="E305" s="18">
        <v>3665192.8200000003</v>
      </c>
      <c r="F305" s="18">
        <v>70065.06</v>
      </c>
      <c r="G305" s="18">
        <v>136440.74</v>
      </c>
      <c r="H305" s="18">
        <v>573326.61</v>
      </c>
      <c r="I305" s="18">
        <f t="shared" si="48"/>
        <v>709767.35</v>
      </c>
      <c r="J305" s="18">
        <f t="shared" si="49"/>
        <v>2955425.47</v>
      </c>
      <c r="K305" s="39">
        <f t="shared" si="50"/>
        <v>0.80634924685899612</v>
      </c>
      <c r="L305" s="39">
        <f t="shared" si="51"/>
        <v>-0.98088366330478627</v>
      </c>
      <c r="M305" s="39">
        <f t="shared" si="52"/>
        <v>-0.77664355459476209</v>
      </c>
      <c r="O305" s="57"/>
      <c r="P305" s="57"/>
      <c r="Q305" s="57"/>
      <c r="R305" s="60"/>
      <c r="S305" s="60"/>
      <c r="T305" s="60"/>
      <c r="U305" s="60"/>
      <c r="V305" s="60"/>
      <c r="W305" s="57"/>
      <c r="X305" s="57"/>
      <c r="Y305" s="57"/>
    </row>
    <row r="306" spans="2:25" s="17" customFormat="1" x14ac:dyDescent="0.2">
      <c r="B306" s="48" t="s">
        <v>55</v>
      </c>
      <c r="C306" s="17" t="s">
        <v>56</v>
      </c>
      <c r="D306" s="18">
        <v>53000</v>
      </c>
      <c r="E306" s="18">
        <v>53000</v>
      </c>
      <c r="F306" s="18">
        <v>252.2</v>
      </c>
      <c r="G306" s="18">
        <v>252.2</v>
      </c>
      <c r="H306" s="18">
        <v>1472.1499999999999</v>
      </c>
      <c r="I306" s="18">
        <f t="shared" si="48"/>
        <v>1724.35</v>
      </c>
      <c r="J306" s="18">
        <f t="shared" si="49"/>
        <v>51275.65</v>
      </c>
      <c r="K306" s="39">
        <f t="shared" si="50"/>
        <v>0.96746509433962269</v>
      </c>
      <c r="L306" s="39">
        <f t="shared" si="51"/>
        <v>-0.99524150943396228</v>
      </c>
      <c r="M306" s="39">
        <f t="shared" si="52"/>
        <v>-0.97144905660377345</v>
      </c>
      <c r="O306" s="57"/>
      <c r="P306" s="57"/>
      <c r="Q306" s="57"/>
      <c r="R306" s="60"/>
      <c r="S306" s="60"/>
      <c r="T306" s="60"/>
      <c r="U306" s="60"/>
      <c r="V306" s="60"/>
      <c r="W306" s="57"/>
      <c r="X306" s="57"/>
      <c r="Y306" s="57"/>
    </row>
    <row r="307" spans="2:25" s="17" customFormat="1" x14ac:dyDescent="0.2">
      <c r="B307" s="48" t="s">
        <v>57</v>
      </c>
      <c r="C307" s="17" t="s">
        <v>58</v>
      </c>
      <c r="D307" s="18">
        <v>45300</v>
      </c>
      <c r="E307" s="18">
        <v>45300</v>
      </c>
      <c r="F307" s="18">
        <v>0</v>
      </c>
      <c r="G307" s="18">
        <v>0</v>
      </c>
      <c r="H307" s="18">
        <v>0</v>
      </c>
      <c r="I307" s="18">
        <f t="shared" si="48"/>
        <v>0</v>
      </c>
      <c r="J307" s="18">
        <f t="shared" si="49"/>
        <v>45300</v>
      </c>
      <c r="K307" s="39">
        <f t="shared" si="50"/>
        <v>1</v>
      </c>
      <c r="L307" s="39">
        <f t="shared" si="51"/>
        <v>-1</v>
      </c>
      <c r="M307" s="39">
        <f t="shared" si="52"/>
        <v>-1</v>
      </c>
      <c r="O307" s="57"/>
      <c r="P307" s="57"/>
      <c r="Q307" s="57"/>
      <c r="R307" s="60"/>
      <c r="S307" s="60"/>
      <c r="T307" s="60"/>
      <c r="U307" s="60"/>
      <c r="V307" s="60"/>
      <c r="W307" s="57"/>
      <c r="X307" s="57"/>
      <c r="Y307" s="57"/>
    </row>
    <row r="308" spans="2:25" s="17" customFormat="1" x14ac:dyDescent="0.2">
      <c r="B308" s="48" t="s">
        <v>59</v>
      </c>
      <c r="C308" s="17" t="s">
        <v>60</v>
      </c>
      <c r="D308" s="18">
        <v>1690192.81</v>
      </c>
      <c r="E308" s="18">
        <v>4255192.8100000005</v>
      </c>
      <c r="F308" s="18">
        <v>211964.69</v>
      </c>
      <c r="G308" s="18">
        <v>260518.13000000003</v>
      </c>
      <c r="H308" s="18">
        <v>1401129.66</v>
      </c>
      <c r="I308" s="18">
        <f t="shared" si="48"/>
        <v>1661647.79</v>
      </c>
      <c r="J308" s="18">
        <f t="shared" si="49"/>
        <v>2593545.0200000005</v>
      </c>
      <c r="K308" s="39">
        <f t="shared" si="50"/>
        <v>0.60950117557657746</v>
      </c>
      <c r="L308" s="39">
        <f t="shared" si="51"/>
        <v>-0.95018681891408818</v>
      </c>
      <c r="M308" s="39">
        <f t="shared" si="52"/>
        <v>-0.63265853046033893</v>
      </c>
      <c r="O308" s="57"/>
      <c r="P308" s="57"/>
      <c r="Q308" s="57"/>
      <c r="R308" s="60"/>
      <c r="S308" s="60"/>
      <c r="T308" s="60"/>
      <c r="U308" s="60"/>
      <c r="V308" s="60"/>
      <c r="W308" s="57"/>
      <c r="X308" s="57"/>
      <c r="Y308" s="57"/>
    </row>
    <row r="309" spans="2:25" s="17" customFormat="1" x14ac:dyDescent="0.2">
      <c r="B309" s="48" t="s">
        <v>61</v>
      </c>
      <c r="C309" s="17" t="s">
        <v>62</v>
      </c>
      <c r="D309" s="18">
        <v>45000</v>
      </c>
      <c r="E309" s="18">
        <v>45000</v>
      </c>
      <c r="F309" s="18">
        <v>0</v>
      </c>
      <c r="G309" s="18">
        <v>0</v>
      </c>
      <c r="H309" s="18">
        <v>2548</v>
      </c>
      <c r="I309" s="18">
        <f t="shared" si="48"/>
        <v>2548</v>
      </c>
      <c r="J309" s="18">
        <f t="shared" si="49"/>
        <v>42452</v>
      </c>
      <c r="K309" s="39">
        <f t="shared" si="50"/>
        <v>0.94337777777777776</v>
      </c>
      <c r="L309" s="39">
        <f t="shared" si="51"/>
        <v>-1</v>
      </c>
      <c r="M309" s="39">
        <f t="shared" si="52"/>
        <v>-1</v>
      </c>
      <c r="O309" s="57"/>
      <c r="P309" s="57"/>
      <c r="Q309" s="57"/>
      <c r="R309" s="60"/>
      <c r="S309" s="60"/>
      <c r="T309" s="60"/>
      <c r="U309" s="60"/>
      <c r="V309" s="60"/>
      <c r="W309" s="57"/>
      <c r="X309" s="57"/>
      <c r="Y309" s="57"/>
    </row>
    <row r="310" spans="2:25" s="17" customFormat="1" x14ac:dyDescent="0.2">
      <c r="B310" s="48" t="s">
        <v>119</v>
      </c>
      <c r="C310" s="17" t="s">
        <v>120</v>
      </c>
      <c r="D310" s="18">
        <v>11805467</v>
      </c>
      <c r="E310" s="18">
        <v>11805467</v>
      </c>
      <c r="F310" s="18">
        <v>1732217.53</v>
      </c>
      <c r="G310" s="18">
        <v>3453805.56</v>
      </c>
      <c r="H310" s="18">
        <v>7696856.8700000001</v>
      </c>
      <c r="I310" s="18">
        <f t="shared" si="48"/>
        <v>11150662.43</v>
      </c>
      <c r="J310" s="18">
        <f t="shared" si="49"/>
        <v>654804.5700000003</v>
      </c>
      <c r="K310" s="39">
        <f t="shared" si="50"/>
        <v>5.5466214932454627E-2</v>
      </c>
      <c r="L310" s="39">
        <f t="shared" si="51"/>
        <v>-0.85326988504563184</v>
      </c>
      <c r="M310" s="39">
        <f t="shared" si="52"/>
        <v>0.75535905186978214</v>
      </c>
      <c r="O310" s="57"/>
      <c r="P310" s="57"/>
      <c r="Q310" s="57"/>
      <c r="R310" s="60"/>
      <c r="S310" s="60"/>
      <c r="T310" s="60"/>
      <c r="U310" s="60"/>
      <c r="V310" s="60"/>
      <c r="W310" s="57"/>
      <c r="X310" s="57"/>
      <c r="Y310" s="57"/>
    </row>
    <row r="311" spans="2:25" s="17" customFormat="1" x14ac:dyDescent="0.2">
      <c r="B311" s="48" t="s">
        <v>342</v>
      </c>
      <c r="C311" s="17" t="s">
        <v>343</v>
      </c>
      <c r="D311" s="18">
        <v>2500000</v>
      </c>
      <c r="E311" s="18">
        <v>2500000</v>
      </c>
      <c r="F311" s="18">
        <v>108418.17</v>
      </c>
      <c r="G311" s="18">
        <v>221849.78</v>
      </c>
      <c r="H311" s="18">
        <v>1778150.22</v>
      </c>
      <c r="I311" s="18">
        <f t="shared" si="48"/>
        <v>2000000</v>
      </c>
      <c r="J311" s="18">
        <f t="shared" si="49"/>
        <v>500000</v>
      </c>
      <c r="K311" s="39">
        <f t="shared" si="50"/>
        <v>0.2</v>
      </c>
      <c r="L311" s="39">
        <f t="shared" si="51"/>
        <v>-0.95663273199999999</v>
      </c>
      <c r="M311" s="39">
        <f t="shared" si="52"/>
        <v>-0.46756052800000003</v>
      </c>
      <c r="O311" s="57"/>
      <c r="P311" s="57"/>
      <c r="Q311" s="57"/>
      <c r="R311" s="60"/>
      <c r="S311" s="60"/>
      <c r="T311" s="60"/>
      <c r="U311" s="60"/>
      <c r="V311" s="60"/>
      <c r="W311" s="57"/>
      <c r="X311" s="57"/>
      <c r="Y311" s="57"/>
    </row>
    <row r="312" spans="2:25" s="17" customFormat="1" x14ac:dyDescent="0.2">
      <c r="B312" s="48" t="s">
        <v>65</v>
      </c>
      <c r="C312" s="17" t="s">
        <v>66</v>
      </c>
      <c r="D312" s="18">
        <v>2000</v>
      </c>
      <c r="E312" s="18">
        <v>2000</v>
      </c>
      <c r="F312" s="18">
        <v>0</v>
      </c>
      <c r="G312" s="18">
        <v>0</v>
      </c>
      <c r="H312" s="18">
        <v>0</v>
      </c>
      <c r="I312" s="18">
        <f t="shared" si="48"/>
        <v>0</v>
      </c>
      <c r="J312" s="18">
        <f t="shared" si="49"/>
        <v>2000</v>
      </c>
      <c r="K312" s="39">
        <f t="shared" si="50"/>
        <v>1</v>
      </c>
      <c r="L312" s="39">
        <f t="shared" si="51"/>
        <v>-1</v>
      </c>
      <c r="M312" s="39">
        <f t="shared" si="52"/>
        <v>-1</v>
      </c>
      <c r="O312" s="57"/>
      <c r="P312" s="57"/>
      <c r="Q312" s="57"/>
      <c r="R312" s="60"/>
      <c r="S312" s="60"/>
      <c r="T312" s="60"/>
      <c r="U312" s="60"/>
      <c r="V312" s="60"/>
      <c r="W312" s="57"/>
      <c r="X312" s="57"/>
      <c r="Y312" s="57"/>
    </row>
    <row r="313" spans="2:25" s="17" customFormat="1" x14ac:dyDescent="0.2">
      <c r="B313" s="48" t="s">
        <v>378</v>
      </c>
      <c r="C313" s="17" t="s">
        <v>379</v>
      </c>
      <c r="D313" s="18">
        <v>750000</v>
      </c>
      <c r="E313" s="18">
        <v>1000000</v>
      </c>
      <c r="F313" s="18">
        <v>0</v>
      </c>
      <c r="G313" s="18">
        <v>0</v>
      </c>
      <c r="H313" s="18">
        <v>47867.5</v>
      </c>
      <c r="I313" s="18">
        <f t="shared" si="48"/>
        <v>47867.5</v>
      </c>
      <c r="J313" s="18">
        <f t="shared" si="49"/>
        <v>952132.5</v>
      </c>
      <c r="K313" s="39">
        <f t="shared" si="50"/>
        <v>0.95213250000000005</v>
      </c>
      <c r="L313" s="39">
        <f t="shared" si="51"/>
        <v>-1</v>
      </c>
      <c r="M313" s="39">
        <f t="shared" si="52"/>
        <v>-1</v>
      </c>
      <c r="O313" s="57"/>
      <c r="P313" s="57"/>
      <c r="Q313" s="57"/>
      <c r="R313" s="60"/>
      <c r="S313" s="60"/>
      <c r="T313" s="60"/>
      <c r="U313" s="60"/>
      <c r="V313" s="60"/>
      <c r="W313" s="57"/>
      <c r="X313" s="57"/>
      <c r="Y313" s="57"/>
    </row>
    <row r="314" spans="2:25" s="17" customFormat="1" x14ac:dyDescent="0.2">
      <c r="B314" s="48" t="s">
        <v>184</v>
      </c>
      <c r="C314" s="17" t="s">
        <v>185</v>
      </c>
      <c r="D314" s="18">
        <v>0</v>
      </c>
      <c r="E314" s="18">
        <v>0</v>
      </c>
      <c r="F314" s="18">
        <v>149750.9</v>
      </c>
      <c r="G314" s="18">
        <v>149750.9</v>
      </c>
      <c r="H314" s="18">
        <v>187864.65</v>
      </c>
      <c r="I314" s="18">
        <f t="shared" si="48"/>
        <v>337615.55</v>
      </c>
      <c r="J314" s="18">
        <f t="shared" si="49"/>
        <v>-337615.55</v>
      </c>
      <c r="K314" s="39" t="str">
        <f t="shared" si="50"/>
        <v>NA</v>
      </c>
      <c r="L314" s="39" t="str">
        <f t="shared" si="51"/>
        <v>NA</v>
      </c>
      <c r="M314" s="39" t="str">
        <f t="shared" si="52"/>
        <v>NA</v>
      </c>
      <c r="O314" s="57"/>
      <c r="P314" s="57"/>
      <c r="Q314" s="57"/>
      <c r="R314" s="60"/>
      <c r="S314" s="60"/>
      <c r="T314" s="60"/>
      <c r="U314" s="60"/>
      <c r="V314" s="60"/>
      <c r="W314" s="57"/>
      <c r="X314" s="57"/>
      <c r="Y314" s="57"/>
    </row>
    <row r="315" spans="2:25" s="17" customFormat="1" x14ac:dyDescent="0.2">
      <c r="B315" s="48" t="s">
        <v>67</v>
      </c>
      <c r="C315" s="17" t="s">
        <v>68</v>
      </c>
      <c r="D315" s="18">
        <v>6220000</v>
      </c>
      <c r="E315" s="18">
        <v>5220000</v>
      </c>
      <c r="F315" s="18">
        <v>335094</v>
      </c>
      <c r="G315" s="18">
        <v>339410.21</v>
      </c>
      <c r="H315" s="18">
        <v>1561979.9200000002</v>
      </c>
      <c r="I315" s="18">
        <f t="shared" si="48"/>
        <v>1901390.1300000001</v>
      </c>
      <c r="J315" s="18">
        <f t="shared" si="49"/>
        <v>3318609.87</v>
      </c>
      <c r="K315" s="39">
        <f t="shared" si="50"/>
        <v>0.63574901724137933</v>
      </c>
      <c r="L315" s="39">
        <f t="shared" si="51"/>
        <v>-0.93580574712643683</v>
      </c>
      <c r="M315" s="39">
        <f t="shared" si="52"/>
        <v>-0.6098733218390805</v>
      </c>
      <c r="O315" s="57"/>
      <c r="P315" s="57"/>
      <c r="Q315" s="57"/>
      <c r="R315" s="60"/>
      <c r="S315" s="60"/>
      <c r="T315" s="60"/>
      <c r="U315" s="60"/>
      <c r="V315" s="60"/>
      <c r="W315" s="57"/>
      <c r="X315" s="57"/>
      <c r="Y315" s="57"/>
    </row>
    <row r="316" spans="2:25" s="17" customFormat="1" x14ac:dyDescent="0.2">
      <c r="B316" s="48" t="s">
        <v>344</v>
      </c>
      <c r="C316" s="17" t="s">
        <v>345</v>
      </c>
      <c r="D316" s="18">
        <v>500000</v>
      </c>
      <c r="E316" s="18">
        <v>500000</v>
      </c>
      <c r="F316" s="18">
        <v>0</v>
      </c>
      <c r="G316" s="18">
        <v>0</v>
      </c>
      <c r="H316" s="18">
        <v>0</v>
      </c>
      <c r="I316" s="18">
        <f t="shared" si="48"/>
        <v>0</v>
      </c>
      <c r="J316" s="18">
        <f t="shared" si="49"/>
        <v>500000</v>
      </c>
      <c r="K316" s="39">
        <f t="shared" si="50"/>
        <v>1</v>
      </c>
      <c r="L316" s="39">
        <f t="shared" si="51"/>
        <v>-1</v>
      </c>
      <c r="M316" s="39">
        <f t="shared" si="52"/>
        <v>-1</v>
      </c>
      <c r="O316" s="57"/>
      <c r="P316" s="57"/>
      <c r="Q316" s="57"/>
      <c r="R316" s="60"/>
      <c r="S316" s="60"/>
      <c r="T316" s="60"/>
      <c r="U316" s="60"/>
      <c r="V316" s="60"/>
      <c r="W316" s="57"/>
      <c r="X316" s="57"/>
      <c r="Y316" s="57"/>
    </row>
    <row r="317" spans="2:25" s="17" customFormat="1" x14ac:dyDescent="0.2">
      <c r="B317" s="48" t="s">
        <v>346</v>
      </c>
      <c r="C317" s="17" t="s">
        <v>347</v>
      </c>
      <c r="D317" s="18">
        <v>500000</v>
      </c>
      <c r="E317" s="18">
        <v>500000</v>
      </c>
      <c r="F317" s="18">
        <v>0</v>
      </c>
      <c r="G317" s="18">
        <v>0</v>
      </c>
      <c r="H317" s="18">
        <v>0</v>
      </c>
      <c r="I317" s="18">
        <f t="shared" si="48"/>
        <v>0</v>
      </c>
      <c r="J317" s="18">
        <f t="shared" si="49"/>
        <v>500000</v>
      </c>
      <c r="K317" s="39">
        <f t="shared" si="50"/>
        <v>1</v>
      </c>
      <c r="L317" s="39">
        <f t="shared" si="51"/>
        <v>-1</v>
      </c>
      <c r="M317" s="39">
        <f t="shared" si="52"/>
        <v>-1</v>
      </c>
      <c r="O317" s="57"/>
      <c r="P317" s="57"/>
      <c r="Q317" s="57"/>
      <c r="R317" s="60"/>
      <c r="S317" s="60"/>
      <c r="T317" s="60"/>
      <c r="U317" s="60"/>
      <c r="V317" s="60"/>
      <c r="W317" s="57"/>
      <c r="X317" s="57"/>
      <c r="Y317" s="57"/>
    </row>
    <row r="318" spans="2:25" s="17" customFormat="1" x14ac:dyDescent="0.2">
      <c r="B318" s="48" t="s">
        <v>69</v>
      </c>
      <c r="C318" s="17" t="s">
        <v>70</v>
      </c>
      <c r="D318" s="18">
        <v>3200000</v>
      </c>
      <c r="E318" s="18">
        <v>3200000</v>
      </c>
      <c r="F318" s="18">
        <v>0</v>
      </c>
      <c r="G318" s="18">
        <v>0</v>
      </c>
      <c r="H318" s="18">
        <v>0</v>
      </c>
      <c r="I318" s="18">
        <f t="shared" si="48"/>
        <v>0</v>
      </c>
      <c r="J318" s="18">
        <f t="shared" si="49"/>
        <v>3200000</v>
      </c>
      <c r="K318" s="39">
        <f t="shared" si="50"/>
        <v>1</v>
      </c>
      <c r="L318" s="39">
        <f t="shared" si="51"/>
        <v>-1</v>
      </c>
      <c r="M318" s="39">
        <f t="shared" si="52"/>
        <v>-1</v>
      </c>
      <c r="O318" s="57"/>
      <c r="P318" s="57"/>
      <c r="Q318" s="57"/>
      <c r="R318" s="60"/>
      <c r="S318" s="60"/>
      <c r="T318" s="60"/>
      <c r="U318" s="60"/>
      <c r="V318" s="60"/>
      <c r="W318" s="57"/>
      <c r="X318" s="57"/>
      <c r="Y318" s="57"/>
    </row>
    <row r="319" spans="2:25" s="17" customFormat="1" x14ac:dyDescent="0.2">
      <c r="B319" s="48" t="s">
        <v>71</v>
      </c>
      <c r="C319" s="17" t="s">
        <v>72</v>
      </c>
      <c r="D319" s="18">
        <v>165000</v>
      </c>
      <c r="E319" s="18">
        <v>165000</v>
      </c>
      <c r="F319" s="18">
        <v>0</v>
      </c>
      <c r="G319" s="18">
        <v>1700</v>
      </c>
      <c r="H319" s="18">
        <v>725</v>
      </c>
      <c r="I319" s="18">
        <f t="shared" si="48"/>
        <v>2425</v>
      </c>
      <c r="J319" s="18">
        <f t="shared" si="49"/>
        <v>162575</v>
      </c>
      <c r="K319" s="39">
        <f t="shared" si="50"/>
        <v>0.98530303030303035</v>
      </c>
      <c r="L319" s="39">
        <f t="shared" si="51"/>
        <v>-1</v>
      </c>
      <c r="M319" s="39">
        <f t="shared" si="52"/>
        <v>-0.93818181818181823</v>
      </c>
      <c r="O319" s="57"/>
      <c r="P319" s="57"/>
      <c r="Q319" s="57"/>
      <c r="R319" s="60"/>
      <c r="S319" s="60"/>
      <c r="T319" s="60"/>
      <c r="U319" s="60"/>
      <c r="V319" s="60"/>
      <c r="W319" s="57"/>
      <c r="X319" s="57"/>
      <c r="Y319" s="57"/>
    </row>
    <row r="320" spans="2:25" s="17" customFormat="1" x14ac:dyDescent="0.2">
      <c r="B320" s="48" t="s">
        <v>73</v>
      </c>
      <c r="C320" s="17" t="s">
        <v>74</v>
      </c>
      <c r="D320" s="18">
        <v>1000000</v>
      </c>
      <c r="E320" s="18">
        <v>1000000</v>
      </c>
      <c r="F320" s="18">
        <v>0</v>
      </c>
      <c r="G320" s="18">
        <v>0</v>
      </c>
      <c r="H320" s="18">
        <v>0</v>
      </c>
      <c r="I320" s="18">
        <f t="shared" si="48"/>
        <v>0</v>
      </c>
      <c r="J320" s="18">
        <f t="shared" si="49"/>
        <v>1000000</v>
      </c>
      <c r="K320" s="39">
        <f t="shared" si="50"/>
        <v>1</v>
      </c>
      <c r="L320" s="39">
        <f t="shared" si="51"/>
        <v>-1</v>
      </c>
      <c r="M320" s="39">
        <f t="shared" si="52"/>
        <v>-1</v>
      </c>
      <c r="O320" s="57"/>
      <c r="P320" s="57"/>
      <c r="Q320" s="57"/>
      <c r="R320" s="60"/>
      <c r="S320" s="60"/>
      <c r="T320" s="60"/>
      <c r="U320" s="60"/>
      <c r="V320" s="60"/>
      <c r="W320" s="57"/>
      <c r="X320" s="57"/>
      <c r="Y320" s="57"/>
    </row>
    <row r="321" spans="1:25" s="17" customFormat="1" x14ac:dyDescent="0.2">
      <c r="A321" s="47" t="s">
        <v>121</v>
      </c>
      <c r="B321" s="49"/>
      <c r="C321" s="47"/>
      <c r="D321" s="23">
        <v>180982269.41999999</v>
      </c>
      <c r="E321" s="23">
        <v>180849269.41999999</v>
      </c>
      <c r="F321" s="23">
        <v>11959707.380000001</v>
      </c>
      <c r="G321" s="23">
        <v>18944301.150000002</v>
      </c>
      <c r="H321" s="23">
        <v>22953370.77</v>
      </c>
      <c r="I321" s="23">
        <f t="shared" si="48"/>
        <v>41897671.920000002</v>
      </c>
      <c r="J321" s="23">
        <f t="shared" si="49"/>
        <v>138951597.5</v>
      </c>
      <c r="K321" s="43">
        <f t="shared" si="50"/>
        <v>0.76832822131729028</v>
      </c>
      <c r="L321" s="43">
        <f t="shared" si="51"/>
        <v>-0.93386919715873962</v>
      </c>
      <c r="M321" s="43">
        <f t="shared" si="52"/>
        <v>-0.37148871397414784</v>
      </c>
      <c r="O321" s="57"/>
      <c r="P321" s="57"/>
      <c r="Q321" s="57"/>
      <c r="R321" s="60"/>
      <c r="S321" s="60"/>
      <c r="T321" s="60"/>
      <c r="U321" s="60"/>
      <c r="V321" s="60"/>
      <c r="W321" s="57"/>
      <c r="X321" s="57"/>
      <c r="Y321" s="57"/>
    </row>
    <row r="322" spans="1:25" s="17" customFormat="1" x14ac:dyDescent="0.2">
      <c r="A322" s="17" t="s">
        <v>122</v>
      </c>
      <c r="B322" s="48" t="s">
        <v>123</v>
      </c>
      <c r="C322" s="17" t="s">
        <v>124</v>
      </c>
      <c r="D322" s="18">
        <v>18793666.02</v>
      </c>
      <c r="E322" s="18">
        <v>18644584.239999998</v>
      </c>
      <c r="F322" s="18">
        <v>145131.65999999997</v>
      </c>
      <c r="G322" s="18">
        <v>210489.13999999998</v>
      </c>
      <c r="H322" s="18">
        <v>20</v>
      </c>
      <c r="I322" s="18">
        <f t="shared" si="48"/>
        <v>210509.13999999998</v>
      </c>
      <c r="J322" s="18">
        <f t="shared" si="49"/>
        <v>18434075.099999998</v>
      </c>
      <c r="K322" s="39">
        <f t="shared" si="50"/>
        <v>0.98870936797033127</v>
      </c>
      <c r="L322" s="39">
        <f t="shared" si="51"/>
        <v>-0.99221588113031578</v>
      </c>
      <c r="M322" s="39">
        <f t="shared" si="52"/>
        <v>-0.93226264400734093</v>
      </c>
      <c r="O322" s="57"/>
      <c r="P322" s="57"/>
      <c r="Q322" s="57"/>
      <c r="R322" s="60"/>
      <c r="S322" s="60"/>
      <c r="T322" s="60"/>
      <c r="U322" s="60"/>
      <c r="V322" s="60"/>
      <c r="W322" s="57"/>
      <c r="X322" s="57"/>
      <c r="Y322" s="57"/>
    </row>
    <row r="323" spans="1:25" s="17" customFormat="1" x14ac:dyDescent="0.2">
      <c r="B323" s="48" t="s">
        <v>272</v>
      </c>
      <c r="C323" s="17" t="s">
        <v>273</v>
      </c>
      <c r="D323" s="18">
        <v>10166648.550000001</v>
      </c>
      <c r="E323" s="18">
        <v>10166648.550000001</v>
      </c>
      <c r="F323" s="18">
        <v>1097554.73</v>
      </c>
      <c r="G323" s="18">
        <v>2040397.92</v>
      </c>
      <c r="H323" s="18">
        <v>0</v>
      </c>
      <c r="I323" s="18">
        <f t="shared" si="48"/>
        <v>2040397.92</v>
      </c>
      <c r="J323" s="18">
        <f t="shared" si="49"/>
        <v>8126250.6300000008</v>
      </c>
      <c r="K323" s="39">
        <f t="shared" si="50"/>
        <v>0.7993047649906222</v>
      </c>
      <c r="L323" s="39">
        <f t="shared" si="51"/>
        <v>-0.89204360467442334</v>
      </c>
      <c r="M323" s="39">
        <f t="shared" si="52"/>
        <v>0.20417141005626668</v>
      </c>
      <c r="O323" s="57"/>
      <c r="P323" s="57"/>
      <c r="Q323" s="57"/>
      <c r="R323" s="60"/>
      <c r="S323" s="60"/>
      <c r="T323" s="60"/>
      <c r="U323" s="60"/>
      <c r="V323" s="60"/>
      <c r="W323" s="57"/>
      <c r="X323" s="57"/>
      <c r="Y323" s="57"/>
    </row>
    <row r="324" spans="1:25" s="17" customFormat="1" x14ac:dyDescent="0.2">
      <c r="B324" s="48" t="s">
        <v>27</v>
      </c>
      <c r="C324" s="17" t="s">
        <v>28</v>
      </c>
      <c r="D324" s="18">
        <v>10311878.02</v>
      </c>
      <c r="E324" s="18">
        <v>10610041.58</v>
      </c>
      <c r="F324" s="18">
        <v>270159.87</v>
      </c>
      <c r="G324" s="18">
        <v>590370.60000000009</v>
      </c>
      <c r="H324" s="18">
        <v>0</v>
      </c>
      <c r="I324" s="18">
        <f t="shared" si="48"/>
        <v>590370.60000000009</v>
      </c>
      <c r="J324" s="18">
        <f t="shared" si="49"/>
        <v>10019670.98</v>
      </c>
      <c r="K324" s="39">
        <f t="shared" si="50"/>
        <v>0.94435737168901845</v>
      </c>
      <c r="L324" s="39">
        <f t="shared" si="51"/>
        <v>-0.97453734106855416</v>
      </c>
      <c r="M324" s="39">
        <f t="shared" si="52"/>
        <v>-0.66614423013411028</v>
      </c>
      <c r="O324" s="57"/>
      <c r="P324" s="57"/>
      <c r="Q324" s="57"/>
      <c r="R324" s="60"/>
      <c r="S324" s="60"/>
      <c r="T324" s="60"/>
      <c r="U324" s="60"/>
      <c r="V324" s="60"/>
      <c r="W324" s="57"/>
      <c r="X324" s="57"/>
      <c r="Y324" s="57"/>
    </row>
    <row r="325" spans="1:25" s="17" customFormat="1" x14ac:dyDescent="0.2">
      <c r="B325" s="48" t="s">
        <v>91</v>
      </c>
      <c r="C325" s="17" t="s">
        <v>92</v>
      </c>
      <c r="D325" s="18">
        <v>126803</v>
      </c>
      <c r="E325" s="18">
        <v>126803</v>
      </c>
      <c r="F325" s="18">
        <v>10883.96</v>
      </c>
      <c r="G325" s="18">
        <v>19136.239999999998</v>
      </c>
      <c r="H325" s="18">
        <v>0</v>
      </c>
      <c r="I325" s="18">
        <f t="shared" si="48"/>
        <v>19136.239999999998</v>
      </c>
      <c r="J325" s="18">
        <f t="shared" si="49"/>
        <v>107666.76000000001</v>
      </c>
      <c r="K325" s="39">
        <f t="shared" si="50"/>
        <v>0.84908685125746242</v>
      </c>
      <c r="L325" s="39">
        <f t="shared" si="51"/>
        <v>-0.91416638407608664</v>
      </c>
      <c r="M325" s="39">
        <f t="shared" si="52"/>
        <v>-9.4521107544774219E-2</v>
      </c>
      <c r="O325" s="57"/>
      <c r="P325" s="57"/>
      <c r="Q325" s="57"/>
      <c r="R325" s="60"/>
      <c r="S325" s="60"/>
      <c r="T325" s="60"/>
      <c r="U325" s="60"/>
      <c r="V325" s="60"/>
      <c r="W325" s="57"/>
      <c r="X325" s="57"/>
      <c r="Y325" s="57"/>
    </row>
    <row r="326" spans="1:25" s="17" customFormat="1" x14ac:dyDescent="0.2">
      <c r="B326" s="48" t="s">
        <v>29</v>
      </c>
      <c r="C326" s="17" t="s">
        <v>30</v>
      </c>
      <c r="D326" s="18">
        <v>472450</v>
      </c>
      <c r="E326" s="18">
        <v>472450</v>
      </c>
      <c r="F326" s="18">
        <v>0</v>
      </c>
      <c r="G326" s="18">
        <v>0</v>
      </c>
      <c r="H326" s="18">
        <v>0</v>
      </c>
      <c r="I326" s="18">
        <f t="shared" si="48"/>
        <v>0</v>
      </c>
      <c r="J326" s="18">
        <f t="shared" si="49"/>
        <v>472450</v>
      </c>
      <c r="K326" s="39">
        <f t="shared" si="50"/>
        <v>1</v>
      </c>
      <c r="L326" s="39">
        <f t="shared" si="51"/>
        <v>-1</v>
      </c>
      <c r="M326" s="39">
        <f t="shared" si="52"/>
        <v>-1</v>
      </c>
      <c r="O326" s="57"/>
      <c r="P326" s="57"/>
      <c r="Q326" s="57"/>
      <c r="R326" s="60"/>
      <c r="S326" s="60"/>
      <c r="T326" s="60"/>
      <c r="U326" s="60"/>
      <c r="V326" s="60"/>
      <c r="W326" s="57"/>
      <c r="X326" s="57"/>
      <c r="Y326" s="57"/>
    </row>
    <row r="327" spans="1:25" s="17" customFormat="1" x14ac:dyDescent="0.2">
      <c r="B327" s="48" t="s">
        <v>31</v>
      </c>
      <c r="C327" s="17" t="s">
        <v>32</v>
      </c>
      <c r="D327" s="18">
        <v>7541100</v>
      </c>
      <c r="E327" s="18">
        <v>7541100</v>
      </c>
      <c r="F327" s="18">
        <v>95445</v>
      </c>
      <c r="G327" s="18">
        <v>181440</v>
      </c>
      <c r="H327" s="18">
        <v>0</v>
      </c>
      <c r="I327" s="18">
        <f t="shared" si="48"/>
        <v>181440</v>
      </c>
      <c r="J327" s="18">
        <f t="shared" si="49"/>
        <v>7359660</v>
      </c>
      <c r="K327" s="39">
        <f t="shared" si="50"/>
        <v>0.97593984962406011</v>
      </c>
      <c r="L327" s="39">
        <f t="shared" si="51"/>
        <v>-0.98734335839598997</v>
      </c>
      <c r="M327" s="39">
        <f t="shared" si="52"/>
        <v>-0.85563909774436087</v>
      </c>
      <c r="O327" s="57"/>
      <c r="P327" s="57"/>
      <c r="Q327" s="57"/>
      <c r="R327" s="60"/>
      <c r="S327" s="60"/>
      <c r="T327" s="60"/>
      <c r="U327" s="60"/>
      <c r="V327" s="60"/>
      <c r="W327" s="57"/>
      <c r="X327" s="57"/>
      <c r="Y327" s="57"/>
    </row>
    <row r="328" spans="1:25" s="17" customFormat="1" x14ac:dyDescent="0.2">
      <c r="B328" s="48" t="s">
        <v>33</v>
      </c>
      <c r="C328" s="17" t="s">
        <v>34</v>
      </c>
      <c r="D328" s="18">
        <v>1707063.55</v>
      </c>
      <c r="E328" s="18">
        <v>1707063.55</v>
      </c>
      <c r="F328" s="18">
        <v>117872.62000000001</v>
      </c>
      <c r="G328" s="18">
        <v>223012.62</v>
      </c>
      <c r="H328" s="18">
        <v>0</v>
      </c>
      <c r="I328" s="18">
        <f t="shared" si="48"/>
        <v>223012.62</v>
      </c>
      <c r="J328" s="18">
        <f t="shared" si="49"/>
        <v>1484050.9300000002</v>
      </c>
      <c r="K328" s="39">
        <f t="shared" si="50"/>
        <v>0.8693589233980189</v>
      </c>
      <c r="L328" s="39">
        <f t="shared" si="51"/>
        <v>-0.93095006919923973</v>
      </c>
      <c r="M328" s="39">
        <f t="shared" si="52"/>
        <v>-0.21615354038811271</v>
      </c>
      <c r="O328" s="57"/>
      <c r="P328" s="57"/>
      <c r="Q328" s="57"/>
      <c r="R328" s="60"/>
      <c r="S328" s="60"/>
      <c r="T328" s="60"/>
      <c r="U328" s="60"/>
      <c r="V328" s="60"/>
      <c r="W328" s="57"/>
      <c r="X328" s="57"/>
      <c r="Y328" s="57"/>
    </row>
    <row r="329" spans="1:25" s="17" customFormat="1" x14ac:dyDescent="0.2">
      <c r="B329" s="48" t="s">
        <v>35</v>
      </c>
      <c r="C329" s="17" t="s">
        <v>36</v>
      </c>
      <c r="D329" s="18">
        <v>176000</v>
      </c>
      <c r="E329" s="18">
        <v>176000</v>
      </c>
      <c r="F329" s="18">
        <v>0</v>
      </c>
      <c r="G329" s="18">
        <v>0</v>
      </c>
      <c r="H329" s="18">
        <v>0</v>
      </c>
      <c r="I329" s="18">
        <f t="shared" si="48"/>
        <v>0</v>
      </c>
      <c r="J329" s="18">
        <f t="shared" si="49"/>
        <v>176000</v>
      </c>
      <c r="K329" s="39">
        <f t="shared" si="50"/>
        <v>1</v>
      </c>
      <c r="L329" s="39">
        <f t="shared" si="51"/>
        <v>-1</v>
      </c>
      <c r="M329" s="39">
        <f t="shared" si="52"/>
        <v>-1</v>
      </c>
      <c r="O329" s="57"/>
      <c r="P329" s="57"/>
      <c r="Q329" s="57"/>
      <c r="R329" s="60"/>
      <c r="S329" s="60"/>
      <c r="T329" s="60"/>
      <c r="U329" s="60"/>
      <c r="V329" s="60"/>
      <c r="W329" s="57"/>
      <c r="X329" s="57"/>
      <c r="Y329" s="57"/>
    </row>
    <row r="330" spans="1:25" s="17" customFormat="1" x14ac:dyDescent="0.2">
      <c r="B330" s="48" t="s">
        <v>332</v>
      </c>
      <c r="C330" s="17" t="s">
        <v>333</v>
      </c>
      <c r="D330" s="18">
        <v>2100000</v>
      </c>
      <c r="E330" s="18">
        <v>2100000</v>
      </c>
      <c r="F330" s="18">
        <v>0</v>
      </c>
      <c r="G330" s="18">
        <v>0</v>
      </c>
      <c r="H330" s="18">
        <v>0</v>
      </c>
      <c r="I330" s="18">
        <f t="shared" si="48"/>
        <v>0</v>
      </c>
      <c r="J330" s="18">
        <f t="shared" si="49"/>
        <v>2100000</v>
      </c>
      <c r="K330" s="39">
        <f t="shared" si="50"/>
        <v>1</v>
      </c>
      <c r="L330" s="39">
        <f t="shared" si="51"/>
        <v>-1</v>
      </c>
      <c r="M330" s="39">
        <f t="shared" si="52"/>
        <v>-1</v>
      </c>
      <c r="O330" s="57"/>
      <c r="P330" s="57"/>
      <c r="Q330" s="57"/>
      <c r="R330" s="60"/>
      <c r="S330" s="60"/>
      <c r="T330" s="60"/>
      <c r="U330" s="60"/>
      <c r="V330" s="60"/>
      <c r="W330" s="57"/>
      <c r="X330" s="57"/>
      <c r="Y330" s="57"/>
    </row>
    <row r="331" spans="1:25" s="17" customFormat="1" x14ac:dyDescent="0.2">
      <c r="B331" s="48" t="s">
        <v>39</v>
      </c>
      <c r="C331" s="17" t="s">
        <v>40</v>
      </c>
      <c r="D331" s="18">
        <v>2075469.0699999998</v>
      </c>
      <c r="E331" s="18">
        <v>2075469.0699999998</v>
      </c>
      <c r="F331" s="18">
        <v>94884.81</v>
      </c>
      <c r="G331" s="18">
        <v>172948.27000000002</v>
      </c>
      <c r="H331" s="18">
        <v>0</v>
      </c>
      <c r="I331" s="18">
        <f t="shared" si="48"/>
        <v>172948.27000000002</v>
      </c>
      <c r="J331" s="18">
        <f t="shared" si="49"/>
        <v>1902520.7999999998</v>
      </c>
      <c r="K331" s="39">
        <f t="shared" si="50"/>
        <v>0.91667027348183994</v>
      </c>
      <c r="L331" s="39">
        <f t="shared" si="51"/>
        <v>-0.95428271547308574</v>
      </c>
      <c r="M331" s="39">
        <f t="shared" si="52"/>
        <v>-0.50002164089103962</v>
      </c>
      <c r="O331" s="57"/>
      <c r="P331" s="57"/>
      <c r="Q331" s="57"/>
      <c r="R331" s="60"/>
      <c r="S331" s="60"/>
      <c r="T331" s="60"/>
      <c r="U331" s="60"/>
      <c r="V331" s="60"/>
      <c r="W331" s="57"/>
      <c r="X331" s="57"/>
      <c r="Y331" s="57"/>
    </row>
    <row r="332" spans="1:25" s="17" customFormat="1" x14ac:dyDescent="0.2">
      <c r="B332" s="48" t="s">
        <v>41</v>
      </c>
      <c r="C332" s="17" t="s">
        <v>42</v>
      </c>
      <c r="D332" s="18">
        <v>2196950</v>
      </c>
      <c r="E332" s="18">
        <v>1396318</v>
      </c>
      <c r="F332" s="18">
        <v>10812.67</v>
      </c>
      <c r="G332" s="18">
        <v>11394.52</v>
      </c>
      <c r="H332" s="18">
        <v>103359.7</v>
      </c>
      <c r="I332" s="18">
        <f t="shared" si="48"/>
        <v>114754.22</v>
      </c>
      <c r="J332" s="18">
        <f t="shared" si="49"/>
        <v>1281563.78</v>
      </c>
      <c r="K332" s="39">
        <f t="shared" si="50"/>
        <v>0.91781655754634694</v>
      </c>
      <c r="L332" s="39">
        <f t="shared" si="51"/>
        <v>-0.99225629835037588</v>
      </c>
      <c r="M332" s="39">
        <f t="shared" si="52"/>
        <v>-0.95103757167063663</v>
      </c>
      <c r="O332" s="57"/>
      <c r="P332" s="57"/>
      <c r="Q332" s="57"/>
      <c r="R332" s="60"/>
      <c r="S332" s="60"/>
      <c r="T332" s="60"/>
      <c r="U332" s="60"/>
      <c r="V332" s="60"/>
      <c r="W332" s="57"/>
      <c r="X332" s="57"/>
      <c r="Y332" s="57"/>
    </row>
    <row r="333" spans="1:25" s="17" customFormat="1" x14ac:dyDescent="0.2">
      <c r="B333" s="48" t="s">
        <v>237</v>
      </c>
      <c r="C333" s="17" t="s">
        <v>238</v>
      </c>
      <c r="D333" s="18">
        <v>40000</v>
      </c>
      <c r="E333" s="18">
        <v>40000</v>
      </c>
      <c r="F333" s="18">
        <v>0</v>
      </c>
      <c r="G333" s="18">
        <v>0</v>
      </c>
      <c r="H333" s="18">
        <v>0</v>
      </c>
      <c r="I333" s="18">
        <f t="shared" si="48"/>
        <v>0</v>
      </c>
      <c r="J333" s="18">
        <f t="shared" si="49"/>
        <v>40000</v>
      </c>
      <c r="K333" s="39">
        <f t="shared" si="50"/>
        <v>1</v>
      </c>
      <c r="L333" s="39">
        <f t="shared" si="51"/>
        <v>-1</v>
      </c>
      <c r="M333" s="39">
        <f t="shared" si="52"/>
        <v>-1</v>
      </c>
      <c r="O333" s="57"/>
      <c r="P333" s="57"/>
      <c r="Q333" s="57"/>
      <c r="R333" s="60"/>
      <c r="S333" s="60"/>
      <c r="T333" s="60"/>
      <c r="U333" s="60"/>
      <c r="V333" s="60"/>
      <c r="W333" s="57"/>
      <c r="X333" s="57"/>
      <c r="Y333" s="57"/>
    </row>
    <row r="334" spans="1:25" s="17" customFormat="1" x14ac:dyDescent="0.2">
      <c r="B334" s="48" t="s">
        <v>254</v>
      </c>
      <c r="C334" s="17" t="s">
        <v>255</v>
      </c>
      <c r="D334" s="18">
        <v>25000</v>
      </c>
      <c r="E334" s="18">
        <v>25000</v>
      </c>
      <c r="F334" s="18">
        <v>0</v>
      </c>
      <c r="G334" s="18">
        <v>0</v>
      </c>
      <c r="H334" s="18">
        <v>0</v>
      </c>
      <c r="I334" s="18">
        <f t="shared" si="48"/>
        <v>0</v>
      </c>
      <c r="J334" s="18">
        <f t="shared" si="49"/>
        <v>25000</v>
      </c>
      <c r="K334" s="39">
        <f t="shared" si="50"/>
        <v>1</v>
      </c>
      <c r="L334" s="39">
        <f t="shared" si="51"/>
        <v>-1</v>
      </c>
      <c r="M334" s="39">
        <f t="shared" si="52"/>
        <v>-1</v>
      </c>
      <c r="O334" s="57"/>
      <c r="P334" s="57"/>
      <c r="Q334" s="57"/>
      <c r="R334" s="60"/>
      <c r="S334" s="60"/>
      <c r="T334" s="60"/>
      <c r="U334" s="60"/>
      <c r="V334" s="60"/>
      <c r="W334" s="57"/>
      <c r="X334" s="57"/>
      <c r="Y334" s="57"/>
    </row>
    <row r="335" spans="1:25" s="17" customFormat="1" x14ac:dyDescent="0.2">
      <c r="B335" s="48" t="s">
        <v>43</v>
      </c>
      <c r="C335" s="17" t="s">
        <v>44</v>
      </c>
      <c r="D335" s="18">
        <v>2165500</v>
      </c>
      <c r="E335" s="18">
        <v>2165500</v>
      </c>
      <c r="F335" s="18">
        <v>7619.0999999999985</v>
      </c>
      <c r="G335" s="18">
        <v>7619.0999999999985</v>
      </c>
      <c r="H335" s="18">
        <v>51367.46</v>
      </c>
      <c r="I335" s="18">
        <f t="shared" si="48"/>
        <v>58986.559999999998</v>
      </c>
      <c r="J335" s="18">
        <f t="shared" si="49"/>
        <v>2106513.44</v>
      </c>
      <c r="K335" s="39">
        <f t="shared" si="50"/>
        <v>0.97276076656661281</v>
      </c>
      <c r="L335" s="39">
        <f t="shared" si="51"/>
        <v>-0.99648159778342182</v>
      </c>
      <c r="M335" s="39">
        <f t="shared" si="52"/>
        <v>-0.97888958670053117</v>
      </c>
      <c r="O335" s="57"/>
      <c r="P335" s="57"/>
      <c r="Q335" s="57"/>
      <c r="R335" s="60"/>
      <c r="S335" s="60"/>
      <c r="T335" s="60"/>
      <c r="U335" s="60"/>
      <c r="V335" s="60"/>
      <c r="W335" s="57"/>
      <c r="X335" s="57"/>
      <c r="Y335" s="57"/>
    </row>
    <row r="336" spans="1:25" s="17" customFormat="1" x14ac:dyDescent="0.2">
      <c r="B336" s="48" t="s">
        <v>376</v>
      </c>
      <c r="C336" s="17" t="s">
        <v>377</v>
      </c>
      <c r="D336" s="18">
        <v>500000</v>
      </c>
      <c r="E336" s="18">
        <v>620000</v>
      </c>
      <c r="F336" s="18">
        <v>39925.199999999997</v>
      </c>
      <c r="G336" s="18">
        <v>39925.199999999997</v>
      </c>
      <c r="H336" s="18">
        <v>37097.730000000003</v>
      </c>
      <c r="I336" s="18">
        <f t="shared" si="48"/>
        <v>77022.929999999993</v>
      </c>
      <c r="J336" s="18">
        <f t="shared" si="49"/>
        <v>542977.07000000007</v>
      </c>
      <c r="K336" s="39">
        <f t="shared" si="50"/>
        <v>0.87576946774193554</v>
      </c>
      <c r="L336" s="39">
        <f t="shared" si="51"/>
        <v>-0.93560451612903228</v>
      </c>
      <c r="M336" s="39">
        <f t="shared" si="52"/>
        <v>-0.61362709677419358</v>
      </c>
      <c r="O336" s="57"/>
      <c r="P336" s="57"/>
      <c r="Q336" s="57"/>
      <c r="R336" s="60"/>
      <c r="S336" s="60"/>
      <c r="T336" s="60"/>
      <c r="U336" s="60"/>
      <c r="V336" s="60"/>
      <c r="W336" s="57"/>
      <c r="X336" s="57"/>
      <c r="Y336" s="57"/>
    </row>
    <row r="337" spans="1:25" s="17" customFormat="1" x14ac:dyDescent="0.2">
      <c r="B337" s="48" t="s">
        <v>45</v>
      </c>
      <c r="C337" s="17" t="s">
        <v>46</v>
      </c>
      <c r="D337" s="18">
        <v>180000</v>
      </c>
      <c r="E337" s="18">
        <v>186500</v>
      </c>
      <c r="F337" s="18">
        <v>149.93</v>
      </c>
      <c r="G337" s="18">
        <v>555.81999999999994</v>
      </c>
      <c r="H337" s="18">
        <v>5873.7199999999993</v>
      </c>
      <c r="I337" s="18">
        <f t="shared" si="48"/>
        <v>6429.5399999999991</v>
      </c>
      <c r="J337" s="18">
        <f t="shared" si="49"/>
        <v>180070.46</v>
      </c>
      <c r="K337" s="39">
        <f t="shared" si="50"/>
        <v>0.96552525469168893</v>
      </c>
      <c r="L337" s="39">
        <f t="shared" si="51"/>
        <v>-0.9991960857908847</v>
      </c>
      <c r="M337" s="39">
        <f t="shared" si="52"/>
        <v>-0.98211839142091151</v>
      </c>
      <c r="O337" s="57"/>
      <c r="P337" s="57"/>
      <c r="Q337" s="57"/>
      <c r="R337" s="60"/>
      <c r="S337" s="60"/>
      <c r="T337" s="60"/>
      <c r="U337" s="60"/>
      <c r="V337" s="60"/>
      <c r="W337" s="57"/>
      <c r="X337" s="57"/>
      <c r="Y337" s="57"/>
    </row>
    <row r="338" spans="1:25" s="17" customFormat="1" x14ac:dyDescent="0.2">
      <c r="B338" s="48" t="s">
        <v>47</v>
      </c>
      <c r="C338" s="17" t="s">
        <v>48</v>
      </c>
      <c r="D338" s="18">
        <v>1500</v>
      </c>
      <c r="E338" s="18">
        <v>29500</v>
      </c>
      <c r="F338" s="18">
        <v>3850</v>
      </c>
      <c r="G338" s="18">
        <v>3850</v>
      </c>
      <c r="H338" s="18">
        <v>3720</v>
      </c>
      <c r="I338" s="18">
        <f t="shared" si="48"/>
        <v>7570</v>
      </c>
      <c r="J338" s="18">
        <f t="shared" si="49"/>
        <v>21930</v>
      </c>
      <c r="K338" s="39">
        <f t="shared" si="50"/>
        <v>0.74338983050847462</v>
      </c>
      <c r="L338" s="39">
        <f t="shared" si="51"/>
        <v>-0.86949152542372876</v>
      </c>
      <c r="M338" s="39">
        <f t="shared" si="52"/>
        <v>-0.21694915254237293</v>
      </c>
      <c r="O338" s="57"/>
      <c r="P338" s="57"/>
      <c r="Q338" s="57"/>
      <c r="R338" s="60"/>
      <c r="S338" s="60"/>
      <c r="T338" s="60"/>
      <c r="U338" s="60"/>
      <c r="V338" s="60"/>
      <c r="W338" s="57"/>
      <c r="X338" s="57"/>
      <c r="Y338" s="57"/>
    </row>
    <row r="339" spans="1:25" s="17" customFormat="1" x14ac:dyDescent="0.2">
      <c r="B339" s="48" t="s">
        <v>49</v>
      </c>
      <c r="C339" s="17" t="s">
        <v>50</v>
      </c>
      <c r="D339" s="18">
        <v>145000</v>
      </c>
      <c r="E339" s="18">
        <v>145000</v>
      </c>
      <c r="F339" s="18">
        <v>1818.77</v>
      </c>
      <c r="G339" s="18">
        <v>1818.77</v>
      </c>
      <c r="H339" s="18">
        <v>0</v>
      </c>
      <c r="I339" s="18">
        <f t="shared" si="48"/>
        <v>1818.77</v>
      </c>
      <c r="J339" s="18">
        <f t="shared" si="49"/>
        <v>143181.23000000001</v>
      </c>
      <c r="K339" s="39">
        <f t="shared" si="50"/>
        <v>0.98745675862068971</v>
      </c>
      <c r="L339" s="39">
        <f t="shared" si="51"/>
        <v>-0.98745675862068971</v>
      </c>
      <c r="M339" s="39">
        <f t="shared" si="52"/>
        <v>-0.92474055172413794</v>
      </c>
      <c r="O339" s="57"/>
      <c r="P339" s="57"/>
      <c r="Q339" s="57"/>
      <c r="R339" s="60"/>
      <c r="S339" s="60"/>
      <c r="T339" s="60"/>
      <c r="U339" s="60"/>
      <c r="V339" s="60"/>
      <c r="W339" s="57"/>
      <c r="X339" s="57"/>
      <c r="Y339" s="57"/>
    </row>
    <row r="340" spans="1:25" s="17" customFormat="1" x14ac:dyDescent="0.2">
      <c r="B340" s="48" t="s">
        <v>53</v>
      </c>
      <c r="C340" s="17" t="s">
        <v>54</v>
      </c>
      <c r="D340" s="18">
        <v>6108060</v>
      </c>
      <c r="E340" s="18">
        <v>4005560</v>
      </c>
      <c r="F340" s="18">
        <v>0</v>
      </c>
      <c r="G340" s="18">
        <v>2065.09</v>
      </c>
      <c r="H340" s="18">
        <v>620015.37</v>
      </c>
      <c r="I340" s="18">
        <f t="shared" si="48"/>
        <v>622080.46</v>
      </c>
      <c r="J340" s="18">
        <f t="shared" si="49"/>
        <v>3383479.54</v>
      </c>
      <c r="K340" s="39">
        <f t="shared" si="50"/>
        <v>0.84469575789652385</v>
      </c>
      <c r="L340" s="39">
        <f t="shared" si="51"/>
        <v>-1</v>
      </c>
      <c r="M340" s="39">
        <f t="shared" si="52"/>
        <v>-0.99690666473601697</v>
      </c>
      <c r="O340" s="57"/>
      <c r="P340" s="57"/>
      <c r="Q340" s="57"/>
      <c r="R340" s="60"/>
      <c r="S340" s="60"/>
      <c r="T340" s="60"/>
      <c r="U340" s="60"/>
      <c r="V340" s="60"/>
      <c r="W340" s="57"/>
      <c r="X340" s="57"/>
      <c r="Y340" s="57"/>
    </row>
    <row r="341" spans="1:25" s="17" customFormat="1" x14ac:dyDescent="0.2">
      <c r="B341" s="48" t="s">
        <v>57</v>
      </c>
      <c r="C341" s="17" t="s">
        <v>58</v>
      </c>
      <c r="D341" s="18">
        <v>45500</v>
      </c>
      <c r="E341" s="18">
        <v>814132</v>
      </c>
      <c r="F341" s="18">
        <v>0</v>
      </c>
      <c r="G341" s="18">
        <v>0</v>
      </c>
      <c r="H341" s="18">
        <v>0</v>
      </c>
      <c r="I341" s="18">
        <f t="shared" si="48"/>
        <v>0</v>
      </c>
      <c r="J341" s="18">
        <f t="shared" si="49"/>
        <v>814132</v>
      </c>
      <c r="K341" s="39">
        <f t="shared" si="50"/>
        <v>1</v>
      </c>
      <c r="L341" s="39">
        <f t="shared" si="51"/>
        <v>-1</v>
      </c>
      <c r="M341" s="39">
        <f t="shared" si="52"/>
        <v>-1</v>
      </c>
      <c r="O341" s="57"/>
      <c r="P341" s="57"/>
      <c r="Q341" s="57"/>
      <c r="R341" s="60"/>
      <c r="S341" s="60"/>
      <c r="T341" s="60"/>
      <c r="U341" s="60"/>
      <c r="V341" s="60"/>
      <c r="W341" s="57"/>
      <c r="X341" s="57"/>
      <c r="Y341" s="57"/>
    </row>
    <row r="342" spans="1:25" s="17" customFormat="1" x14ac:dyDescent="0.2">
      <c r="B342" s="48" t="s">
        <v>59</v>
      </c>
      <c r="C342" s="17" t="s">
        <v>60</v>
      </c>
      <c r="D342" s="18">
        <v>265171.63</v>
      </c>
      <c r="E342" s="18">
        <v>2365171.63</v>
      </c>
      <c r="F342" s="18">
        <v>35890.53</v>
      </c>
      <c r="G342" s="18">
        <v>77010.459999999992</v>
      </c>
      <c r="H342" s="18">
        <v>108778.74</v>
      </c>
      <c r="I342" s="18">
        <f t="shared" si="48"/>
        <v>185789.2</v>
      </c>
      <c r="J342" s="18">
        <f t="shared" si="49"/>
        <v>2179382.4299999997</v>
      </c>
      <c r="K342" s="39">
        <f t="shared" si="50"/>
        <v>0.92144789932221527</v>
      </c>
      <c r="L342" s="39">
        <f t="shared" si="51"/>
        <v>-0.98482540144454556</v>
      </c>
      <c r="M342" s="39">
        <f t="shared" si="52"/>
        <v>-0.80463880331593518</v>
      </c>
      <c r="O342" s="57"/>
      <c r="P342" s="57"/>
      <c r="Q342" s="57"/>
      <c r="R342" s="60"/>
      <c r="S342" s="60"/>
      <c r="T342" s="60"/>
      <c r="U342" s="60"/>
      <c r="V342" s="60"/>
      <c r="W342" s="57"/>
      <c r="X342" s="57"/>
      <c r="Y342" s="57"/>
    </row>
    <row r="343" spans="1:25" s="17" customFormat="1" x14ac:dyDescent="0.2">
      <c r="B343" s="48" t="s">
        <v>61</v>
      </c>
      <c r="C343" s="17" t="s">
        <v>62</v>
      </c>
      <c r="D343" s="18">
        <v>58108</v>
      </c>
      <c r="E343" s="18">
        <v>58108</v>
      </c>
      <c r="F343" s="18">
        <v>0</v>
      </c>
      <c r="G343" s="18">
        <v>2361.9699999999998</v>
      </c>
      <c r="H343" s="18">
        <v>2698.94</v>
      </c>
      <c r="I343" s="18">
        <f t="shared" si="48"/>
        <v>5060.91</v>
      </c>
      <c r="J343" s="18">
        <f t="shared" si="49"/>
        <v>53047.09</v>
      </c>
      <c r="K343" s="39">
        <f t="shared" si="50"/>
        <v>0.91290510773043287</v>
      </c>
      <c r="L343" s="39">
        <f t="shared" si="51"/>
        <v>-1</v>
      </c>
      <c r="M343" s="39">
        <f t="shared" si="52"/>
        <v>-0.75611241137192819</v>
      </c>
      <c r="O343" s="57"/>
      <c r="P343" s="57"/>
      <c r="Q343" s="57"/>
      <c r="R343" s="60"/>
      <c r="S343" s="60"/>
      <c r="T343" s="60"/>
      <c r="U343" s="60"/>
      <c r="V343" s="60"/>
      <c r="W343" s="57"/>
      <c r="X343" s="57"/>
      <c r="Y343" s="57"/>
    </row>
    <row r="344" spans="1:25" s="17" customFormat="1" x14ac:dyDescent="0.2">
      <c r="B344" s="48" t="s">
        <v>119</v>
      </c>
      <c r="C344" s="17" t="s">
        <v>120</v>
      </c>
      <c r="D344" s="18">
        <v>8100000</v>
      </c>
      <c r="E344" s="18">
        <v>8100000</v>
      </c>
      <c r="F344" s="18">
        <v>0</v>
      </c>
      <c r="G344" s="18">
        <v>18229.2</v>
      </c>
      <c r="H344" s="18">
        <v>605929.63</v>
      </c>
      <c r="I344" s="18">
        <f t="shared" si="48"/>
        <v>624158.82999999996</v>
      </c>
      <c r="J344" s="18">
        <f t="shared" si="49"/>
        <v>7475841.1699999999</v>
      </c>
      <c r="K344" s="39">
        <f t="shared" si="50"/>
        <v>0.92294335432098762</v>
      </c>
      <c r="L344" s="39">
        <f t="shared" si="51"/>
        <v>-1</v>
      </c>
      <c r="M344" s="39">
        <f t="shared" si="52"/>
        <v>-0.98649688888888898</v>
      </c>
      <c r="O344" s="57"/>
      <c r="P344" s="57"/>
      <c r="Q344" s="57"/>
      <c r="R344" s="60"/>
      <c r="S344" s="60"/>
      <c r="T344" s="60"/>
      <c r="U344" s="60"/>
      <c r="V344" s="60"/>
      <c r="W344" s="57"/>
      <c r="X344" s="57"/>
      <c r="Y344" s="57"/>
    </row>
    <row r="345" spans="1:25" s="17" customFormat="1" x14ac:dyDescent="0.2">
      <c r="B345" s="48" t="s">
        <v>67</v>
      </c>
      <c r="C345" s="17" t="s">
        <v>68</v>
      </c>
      <c r="D345" s="18">
        <v>2600000</v>
      </c>
      <c r="E345" s="18">
        <v>2450918.2199999997</v>
      </c>
      <c r="F345" s="18">
        <v>0</v>
      </c>
      <c r="G345" s="18">
        <v>0</v>
      </c>
      <c r="H345" s="18">
        <v>0</v>
      </c>
      <c r="I345" s="18">
        <f t="shared" si="48"/>
        <v>0</v>
      </c>
      <c r="J345" s="18">
        <f t="shared" si="49"/>
        <v>2450918.2199999997</v>
      </c>
      <c r="K345" s="39">
        <f t="shared" si="50"/>
        <v>1</v>
      </c>
      <c r="L345" s="39">
        <f t="shared" si="51"/>
        <v>-1</v>
      </c>
      <c r="M345" s="39">
        <f t="shared" si="52"/>
        <v>-1</v>
      </c>
      <c r="O345" s="57"/>
      <c r="P345" s="57"/>
      <c r="Q345" s="57"/>
      <c r="R345" s="60"/>
      <c r="S345" s="60"/>
      <c r="T345" s="60"/>
      <c r="U345" s="60"/>
      <c r="V345" s="60"/>
      <c r="W345" s="57"/>
      <c r="X345" s="57"/>
      <c r="Y345" s="57"/>
    </row>
    <row r="346" spans="1:25" s="17" customFormat="1" x14ac:dyDescent="0.2">
      <c r="B346" s="48" t="s">
        <v>186</v>
      </c>
      <c r="C346" s="17" t="s">
        <v>187</v>
      </c>
      <c r="D346" s="18">
        <v>3250000</v>
      </c>
      <c r="E346" s="18">
        <v>3250000</v>
      </c>
      <c r="F346" s="18">
        <v>0</v>
      </c>
      <c r="G346" s="18">
        <v>0</v>
      </c>
      <c r="H346" s="18">
        <v>0</v>
      </c>
      <c r="I346" s="18">
        <f t="shared" si="48"/>
        <v>0</v>
      </c>
      <c r="J346" s="18">
        <f t="shared" si="49"/>
        <v>3250000</v>
      </c>
      <c r="K346" s="39">
        <f t="shared" si="50"/>
        <v>1</v>
      </c>
      <c r="L346" s="39">
        <f t="shared" si="51"/>
        <v>-1</v>
      </c>
      <c r="M346" s="39">
        <f t="shared" si="52"/>
        <v>-1</v>
      </c>
      <c r="O346" s="57"/>
      <c r="P346" s="57"/>
      <c r="Q346" s="57"/>
      <c r="R346" s="60"/>
      <c r="S346" s="60"/>
      <c r="T346" s="60"/>
      <c r="U346" s="60"/>
      <c r="V346" s="60"/>
      <c r="W346" s="57"/>
      <c r="X346" s="57"/>
      <c r="Y346" s="57"/>
    </row>
    <row r="347" spans="1:25" s="17" customFormat="1" x14ac:dyDescent="0.2">
      <c r="B347" s="48" t="s">
        <v>69</v>
      </c>
      <c r="C347" s="17" t="s">
        <v>70</v>
      </c>
      <c r="D347" s="18">
        <v>30000</v>
      </c>
      <c r="E347" s="18">
        <v>30000</v>
      </c>
      <c r="F347" s="18">
        <v>0</v>
      </c>
      <c r="G347" s="18">
        <v>0</v>
      </c>
      <c r="H347" s="18">
        <v>14.13</v>
      </c>
      <c r="I347" s="18">
        <f t="shared" si="48"/>
        <v>14.13</v>
      </c>
      <c r="J347" s="18">
        <f t="shared" si="49"/>
        <v>29985.87</v>
      </c>
      <c r="K347" s="39">
        <f t="shared" si="50"/>
        <v>0.999529</v>
      </c>
      <c r="L347" s="39">
        <f t="shared" si="51"/>
        <v>-1</v>
      </c>
      <c r="M347" s="39">
        <f t="shared" si="52"/>
        <v>-1</v>
      </c>
      <c r="O347" s="57"/>
      <c r="P347" s="57"/>
      <c r="Q347" s="57"/>
      <c r="R347" s="60"/>
      <c r="S347" s="60"/>
      <c r="T347" s="60"/>
      <c r="U347" s="60"/>
      <c r="V347" s="60"/>
      <c r="W347" s="57"/>
      <c r="X347" s="57"/>
      <c r="Y347" s="57"/>
    </row>
    <row r="348" spans="1:25" s="17" customFormat="1" x14ac:dyDescent="0.2">
      <c r="B348" s="48" t="s">
        <v>71</v>
      </c>
      <c r="C348" s="17" t="s">
        <v>72</v>
      </c>
      <c r="D348" s="18">
        <v>167000</v>
      </c>
      <c r="E348" s="18">
        <v>167000</v>
      </c>
      <c r="F348" s="18">
        <v>1179</v>
      </c>
      <c r="G348" s="18">
        <v>1241</v>
      </c>
      <c r="H348" s="18">
        <v>773</v>
      </c>
      <c r="I348" s="18">
        <f t="shared" si="48"/>
        <v>2014</v>
      </c>
      <c r="J348" s="18">
        <f t="shared" si="49"/>
        <v>164986</v>
      </c>
      <c r="K348" s="39">
        <f t="shared" si="50"/>
        <v>0.98794011976047902</v>
      </c>
      <c r="L348" s="39">
        <f t="shared" si="51"/>
        <v>-0.99294011976047902</v>
      </c>
      <c r="M348" s="39">
        <f t="shared" si="52"/>
        <v>-0.95541317365269463</v>
      </c>
      <c r="O348" s="57"/>
      <c r="P348" s="57"/>
      <c r="Q348" s="57"/>
      <c r="R348" s="60"/>
      <c r="S348" s="60"/>
      <c r="T348" s="60"/>
      <c r="U348" s="60"/>
      <c r="V348" s="60"/>
      <c r="W348" s="57"/>
      <c r="X348" s="57"/>
      <c r="Y348" s="57"/>
    </row>
    <row r="349" spans="1:25" s="17" customFormat="1" x14ac:dyDescent="0.2">
      <c r="B349" s="48" t="s">
        <v>73</v>
      </c>
      <c r="C349" s="17" t="s">
        <v>74</v>
      </c>
      <c r="D349" s="18">
        <v>1000000</v>
      </c>
      <c r="E349" s="18">
        <v>1000000</v>
      </c>
      <c r="F349" s="18">
        <v>0</v>
      </c>
      <c r="G349" s="18">
        <v>0</v>
      </c>
      <c r="H349" s="18">
        <v>0</v>
      </c>
      <c r="I349" s="18">
        <f t="shared" si="48"/>
        <v>0</v>
      </c>
      <c r="J349" s="18">
        <f t="shared" si="49"/>
        <v>1000000</v>
      </c>
      <c r="K349" s="39">
        <f t="shared" si="50"/>
        <v>1</v>
      </c>
      <c r="L349" s="39">
        <f t="shared" si="51"/>
        <v>-1</v>
      </c>
      <c r="M349" s="39">
        <f t="shared" si="52"/>
        <v>-1</v>
      </c>
      <c r="O349" s="57"/>
      <c r="P349" s="57"/>
      <c r="Q349" s="57"/>
      <c r="R349" s="60"/>
      <c r="S349" s="60"/>
      <c r="T349" s="60"/>
      <c r="U349" s="60"/>
      <c r="V349" s="60"/>
      <c r="W349" s="57"/>
      <c r="X349" s="57"/>
      <c r="Y349" s="57"/>
    </row>
    <row r="350" spans="1:25" s="17" customFormat="1" x14ac:dyDescent="0.2">
      <c r="A350" s="47" t="s">
        <v>127</v>
      </c>
      <c r="B350" s="49"/>
      <c r="C350" s="47"/>
      <c r="D350" s="23">
        <v>80348867.840000004</v>
      </c>
      <c r="E350" s="23">
        <v>80468867.840000004</v>
      </c>
      <c r="F350" s="23">
        <v>1933177.8499999999</v>
      </c>
      <c r="G350" s="23">
        <v>3603865.9200000009</v>
      </c>
      <c r="H350" s="23">
        <v>1539648.42</v>
      </c>
      <c r="I350" s="23">
        <f t="shared" si="48"/>
        <v>5143514.3400000008</v>
      </c>
      <c r="J350" s="23">
        <f t="shared" si="49"/>
        <v>75325353.5</v>
      </c>
      <c r="K350" s="43">
        <f t="shared" si="50"/>
        <v>0.93608069209787947</v>
      </c>
      <c r="L350" s="43">
        <f t="shared" si="51"/>
        <v>-0.97597607743352599</v>
      </c>
      <c r="M350" s="43">
        <f t="shared" si="52"/>
        <v>-0.73128495403968641</v>
      </c>
      <c r="O350" s="57"/>
      <c r="P350" s="57"/>
      <c r="Q350" s="57"/>
      <c r="R350" s="60"/>
      <c r="S350" s="60"/>
      <c r="T350" s="60"/>
      <c r="U350" s="60"/>
      <c r="V350" s="60"/>
      <c r="W350" s="57"/>
      <c r="X350" s="57"/>
      <c r="Y350" s="57"/>
    </row>
    <row r="351" spans="1:25" s="17" customFormat="1" x14ac:dyDescent="0.2">
      <c r="A351" s="17" t="s">
        <v>128</v>
      </c>
      <c r="B351" s="48" t="s">
        <v>16</v>
      </c>
      <c r="C351" s="17" t="s">
        <v>15</v>
      </c>
      <c r="D351" s="18">
        <v>0</v>
      </c>
      <c r="E351" s="18">
        <v>0</v>
      </c>
      <c r="F351" s="18">
        <v>73530.350000000006</v>
      </c>
      <c r="G351" s="18">
        <v>133944.1</v>
      </c>
      <c r="H351" s="18">
        <v>0</v>
      </c>
      <c r="I351" s="18">
        <f t="shared" si="48"/>
        <v>133944.1</v>
      </c>
      <c r="J351" s="18">
        <f t="shared" si="49"/>
        <v>-133944.1</v>
      </c>
      <c r="K351" s="39" t="str">
        <f t="shared" si="50"/>
        <v>NA</v>
      </c>
      <c r="L351" s="39" t="str">
        <f t="shared" si="51"/>
        <v>NA</v>
      </c>
      <c r="M351" s="39" t="str">
        <f t="shared" si="52"/>
        <v>NA</v>
      </c>
      <c r="O351" s="57"/>
      <c r="P351" s="57"/>
      <c r="Q351" s="57"/>
      <c r="R351" s="60"/>
      <c r="S351" s="60"/>
      <c r="T351" s="60"/>
      <c r="U351" s="60"/>
      <c r="V351" s="60"/>
      <c r="W351" s="57"/>
      <c r="X351" s="57"/>
      <c r="Y351" s="57"/>
    </row>
    <row r="352" spans="1:25" s="17" customFormat="1" x14ac:dyDescent="0.2">
      <c r="B352" s="48" t="s">
        <v>77</v>
      </c>
      <c r="C352" s="17" t="s">
        <v>78</v>
      </c>
      <c r="D352" s="18">
        <v>1554748.45</v>
      </c>
      <c r="E352" s="18">
        <v>1554748.45</v>
      </c>
      <c r="F352" s="18">
        <v>131189.26999999999</v>
      </c>
      <c r="G352" s="18">
        <v>246908.55</v>
      </c>
      <c r="H352" s="18">
        <v>0</v>
      </c>
      <c r="I352" s="18">
        <f t="shared" si="48"/>
        <v>246908.55</v>
      </c>
      <c r="J352" s="18">
        <f t="shared" si="49"/>
        <v>1307839.8999999999</v>
      </c>
      <c r="K352" s="39">
        <f t="shared" si="50"/>
        <v>0.84119067621517807</v>
      </c>
      <c r="L352" s="39">
        <f t="shared" si="51"/>
        <v>-0.91562025998482266</v>
      </c>
      <c r="M352" s="39">
        <f t="shared" si="52"/>
        <v>-4.7144057291068582E-2</v>
      </c>
      <c r="O352" s="57"/>
      <c r="P352" s="57"/>
      <c r="Q352" s="57"/>
      <c r="R352" s="60"/>
      <c r="S352" s="60"/>
      <c r="T352" s="60"/>
      <c r="U352" s="60"/>
      <c r="V352" s="60"/>
      <c r="W352" s="57"/>
      <c r="X352" s="57"/>
      <c r="Y352" s="57"/>
    </row>
    <row r="353" spans="2:25" s="17" customFormat="1" x14ac:dyDescent="0.2">
      <c r="B353" s="48" t="s">
        <v>284</v>
      </c>
      <c r="C353" s="17" t="s">
        <v>285</v>
      </c>
      <c r="D353" s="18">
        <v>112479</v>
      </c>
      <c r="E353" s="18">
        <v>112479</v>
      </c>
      <c r="F353" s="18">
        <v>0</v>
      </c>
      <c r="G353" s="18">
        <v>0</v>
      </c>
      <c r="H353" s="18">
        <v>0</v>
      </c>
      <c r="I353" s="18">
        <f t="shared" si="48"/>
        <v>0</v>
      </c>
      <c r="J353" s="18">
        <f t="shared" si="49"/>
        <v>112479</v>
      </c>
      <c r="K353" s="39">
        <f t="shared" si="50"/>
        <v>1</v>
      </c>
      <c r="L353" s="39">
        <f t="shared" si="51"/>
        <v>-1</v>
      </c>
      <c r="M353" s="39">
        <f t="shared" si="52"/>
        <v>-1</v>
      </c>
      <c r="O353" s="57"/>
      <c r="P353" s="57"/>
      <c r="Q353" s="57"/>
      <c r="R353" s="60"/>
      <c r="S353" s="60"/>
      <c r="T353" s="60"/>
      <c r="U353" s="60"/>
      <c r="V353" s="60"/>
      <c r="W353" s="57"/>
      <c r="X353" s="57"/>
      <c r="Y353" s="57"/>
    </row>
    <row r="354" spans="2:25" s="17" customFormat="1" x14ac:dyDescent="0.2">
      <c r="B354" s="48" t="s">
        <v>111</v>
      </c>
      <c r="C354" s="17" t="s">
        <v>112</v>
      </c>
      <c r="D354" s="18">
        <v>61245</v>
      </c>
      <c r="E354" s="18">
        <v>61245</v>
      </c>
      <c r="F354" s="18">
        <v>0</v>
      </c>
      <c r="G354" s="18">
        <v>0</v>
      </c>
      <c r="H354" s="18">
        <v>0</v>
      </c>
      <c r="I354" s="18">
        <f t="shared" si="48"/>
        <v>0</v>
      </c>
      <c r="J354" s="18">
        <f t="shared" si="49"/>
        <v>61245</v>
      </c>
      <c r="K354" s="39">
        <f t="shared" si="50"/>
        <v>1</v>
      </c>
      <c r="L354" s="39">
        <f t="shared" si="51"/>
        <v>-1</v>
      </c>
      <c r="M354" s="39">
        <f t="shared" si="52"/>
        <v>-1</v>
      </c>
      <c r="O354" s="57"/>
      <c r="P354" s="57"/>
      <c r="Q354" s="57"/>
      <c r="R354" s="60"/>
      <c r="S354" s="60"/>
      <c r="T354" s="60"/>
      <c r="U354" s="60"/>
      <c r="V354" s="60"/>
      <c r="W354" s="57"/>
      <c r="X354" s="57"/>
      <c r="Y354" s="57"/>
    </row>
    <row r="355" spans="2:25" s="17" customFormat="1" x14ac:dyDescent="0.2">
      <c r="B355" s="48" t="s">
        <v>247</v>
      </c>
      <c r="C355" s="17" t="s">
        <v>248</v>
      </c>
      <c r="D355" s="18">
        <v>43847</v>
      </c>
      <c r="E355" s="18">
        <v>43847</v>
      </c>
      <c r="F355" s="18">
        <v>0</v>
      </c>
      <c r="G355" s="18">
        <v>0</v>
      </c>
      <c r="H355" s="18">
        <v>0</v>
      </c>
      <c r="I355" s="18">
        <f t="shared" si="48"/>
        <v>0</v>
      </c>
      <c r="J355" s="18">
        <f t="shared" si="49"/>
        <v>43847</v>
      </c>
      <c r="K355" s="39">
        <f t="shared" si="50"/>
        <v>1</v>
      </c>
      <c r="L355" s="39">
        <f t="shared" si="51"/>
        <v>-1</v>
      </c>
      <c r="M355" s="39">
        <f t="shared" si="52"/>
        <v>-1</v>
      </c>
      <c r="O355" s="57"/>
      <c r="P355" s="57"/>
      <c r="Q355" s="57"/>
      <c r="R355" s="60"/>
      <c r="S355" s="60"/>
      <c r="T355" s="60"/>
      <c r="U355" s="60"/>
      <c r="V355" s="60"/>
      <c r="W355" s="57"/>
      <c r="X355" s="57"/>
      <c r="Y355" s="57"/>
    </row>
    <row r="356" spans="2:25" s="17" customFormat="1" x14ac:dyDescent="0.2">
      <c r="B356" s="48" t="s">
        <v>272</v>
      </c>
      <c r="C356" s="17" t="s">
        <v>273</v>
      </c>
      <c r="D356" s="18">
        <v>45955</v>
      </c>
      <c r="E356" s="18">
        <v>45955</v>
      </c>
      <c r="F356" s="18">
        <v>0</v>
      </c>
      <c r="G356" s="18">
        <v>0</v>
      </c>
      <c r="H356" s="18">
        <v>0</v>
      </c>
      <c r="I356" s="18">
        <f t="shared" si="48"/>
        <v>0</v>
      </c>
      <c r="J356" s="18">
        <f t="shared" si="49"/>
        <v>45955</v>
      </c>
      <c r="K356" s="39">
        <f t="shared" si="50"/>
        <v>1</v>
      </c>
      <c r="L356" s="39">
        <f t="shared" si="51"/>
        <v>-1</v>
      </c>
      <c r="M356" s="39">
        <f t="shared" si="52"/>
        <v>-1</v>
      </c>
      <c r="O356" s="57"/>
      <c r="P356" s="57"/>
      <c r="Q356" s="57"/>
      <c r="R356" s="60"/>
      <c r="S356" s="60"/>
      <c r="T356" s="60"/>
      <c r="U356" s="60"/>
      <c r="V356" s="60"/>
      <c r="W356" s="57"/>
      <c r="X356" s="57"/>
      <c r="Y356" s="57"/>
    </row>
    <row r="357" spans="2:25" s="17" customFormat="1" x14ac:dyDescent="0.2">
      <c r="B357" s="48" t="s">
        <v>27</v>
      </c>
      <c r="C357" s="17" t="s">
        <v>28</v>
      </c>
      <c r="D357" s="18">
        <v>3328963.39</v>
      </c>
      <c r="E357" s="18">
        <v>3328963.39</v>
      </c>
      <c r="F357" s="18">
        <v>191836.11000000002</v>
      </c>
      <c r="G357" s="18">
        <v>380118.04000000004</v>
      </c>
      <c r="H357" s="18">
        <v>0</v>
      </c>
      <c r="I357" s="18">
        <f t="shared" si="48"/>
        <v>380118.04000000004</v>
      </c>
      <c r="J357" s="18">
        <f t="shared" si="49"/>
        <v>2948845.35</v>
      </c>
      <c r="K357" s="39">
        <f t="shared" si="50"/>
        <v>0.88581489326621887</v>
      </c>
      <c r="L357" s="39">
        <f t="shared" si="51"/>
        <v>-0.94237361979519996</v>
      </c>
      <c r="M357" s="39">
        <f t="shared" si="52"/>
        <v>-0.3148893595973129</v>
      </c>
      <c r="O357" s="57"/>
      <c r="P357" s="57"/>
      <c r="Q357" s="57"/>
      <c r="R357" s="60"/>
      <c r="S357" s="60"/>
      <c r="T357" s="60"/>
      <c r="U357" s="60"/>
      <c r="V357" s="60"/>
      <c r="W357" s="57"/>
      <c r="X357" s="57"/>
      <c r="Y357" s="57"/>
    </row>
    <row r="358" spans="2:25" s="17" customFormat="1" x14ac:dyDescent="0.2">
      <c r="B358" s="48" t="s">
        <v>91</v>
      </c>
      <c r="C358" s="17" t="s">
        <v>92</v>
      </c>
      <c r="D358" s="18">
        <v>11610225.26</v>
      </c>
      <c r="E358" s="18">
        <v>11610225.26</v>
      </c>
      <c r="F358" s="18">
        <v>885332.42000000016</v>
      </c>
      <c r="G358" s="18">
        <v>1765169.73</v>
      </c>
      <c r="H358" s="18">
        <v>0</v>
      </c>
      <c r="I358" s="18">
        <f t="shared" si="48"/>
        <v>1765169.73</v>
      </c>
      <c r="J358" s="18">
        <f t="shared" si="49"/>
        <v>9845055.5299999993</v>
      </c>
      <c r="K358" s="39">
        <f t="shared" si="50"/>
        <v>0.84796421340062778</v>
      </c>
      <c r="L358" s="39">
        <f t="shared" si="51"/>
        <v>-0.92374545711441258</v>
      </c>
      <c r="M358" s="39">
        <f t="shared" si="52"/>
        <v>-8.7785280403767069E-2</v>
      </c>
      <c r="O358" s="57"/>
      <c r="P358" s="57"/>
      <c r="Q358" s="57"/>
      <c r="R358" s="60"/>
      <c r="S358" s="60"/>
      <c r="T358" s="60"/>
      <c r="U358" s="60"/>
      <c r="V358" s="60"/>
      <c r="W358" s="57"/>
      <c r="X358" s="57"/>
      <c r="Y358" s="57"/>
    </row>
    <row r="359" spans="2:25" s="17" customFormat="1" x14ac:dyDescent="0.2">
      <c r="B359" s="48" t="s">
        <v>29</v>
      </c>
      <c r="C359" s="17" t="s">
        <v>30</v>
      </c>
      <c r="D359" s="18">
        <v>284380</v>
      </c>
      <c r="E359" s="18">
        <v>284380</v>
      </c>
      <c r="F359" s="18">
        <v>61927.48</v>
      </c>
      <c r="G359" s="18">
        <v>102120.41</v>
      </c>
      <c r="H359" s="18">
        <v>0</v>
      </c>
      <c r="I359" s="18">
        <f t="shared" si="48"/>
        <v>102120.41</v>
      </c>
      <c r="J359" s="18">
        <f t="shared" si="49"/>
        <v>182259.59</v>
      </c>
      <c r="K359" s="39">
        <f t="shared" si="50"/>
        <v>0.64090157535691683</v>
      </c>
      <c r="L359" s="39">
        <f t="shared" si="51"/>
        <v>-0.78223686616499044</v>
      </c>
      <c r="M359" s="39">
        <f t="shared" si="52"/>
        <v>1.1545905478584995</v>
      </c>
      <c r="O359" s="57"/>
      <c r="P359" s="57"/>
      <c r="Q359" s="57"/>
      <c r="R359" s="60"/>
      <c r="S359" s="60"/>
      <c r="T359" s="60"/>
      <c r="U359" s="60"/>
      <c r="V359" s="60"/>
      <c r="W359" s="57"/>
      <c r="X359" s="57"/>
      <c r="Y359" s="57"/>
    </row>
    <row r="360" spans="2:25" s="17" customFormat="1" x14ac:dyDescent="0.2">
      <c r="B360" s="48" t="s">
        <v>349</v>
      </c>
      <c r="C360" s="17" t="s">
        <v>351</v>
      </c>
      <c r="D360" s="18">
        <v>10000</v>
      </c>
      <c r="E360" s="18">
        <v>10000</v>
      </c>
      <c r="F360" s="18">
        <v>0</v>
      </c>
      <c r="G360" s="18">
        <v>0</v>
      </c>
      <c r="H360" s="18">
        <v>0</v>
      </c>
      <c r="I360" s="18">
        <f t="shared" si="48"/>
        <v>0</v>
      </c>
      <c r="J360" s="18">
        <f t="shared" si="49"/>
        <v>10000</v>
      </c>
      <c r="K360" s="39">
        <f t="shared" si="50"/>
        <v>1</v>
      </c>
      <c r="L360" s="39">
        <f t="shared" si="51"/>
        <v>-1</v>
      </c>
      <c r="M360" s="39">
        <f t="shared" si="52"/>
        <v>-1</v>
      </c>
      <c r="O360" s="57"/>
      <c r="P360" s="57"/>
      <c r="Q360" s="57"/>
      <c r="R360" s="60"/>
      <c r="S360" s="60"/>
      <c r="T360" s="60"/>
      <c r="U360" s="60"/>
      <c r="V360" s="60"/>
      <c r="W360" s="57"/>
      <c r="X360" s="57"/>
      <c r="Y360" s="57"/>
    </row>
    <row r="361" spans="2:25" s="17" customFormat="1" x14ac:dyDescent="0.2">
      <c r="B361" s="48" t="s">
        <v>31</v>
      </c>
      <c r="C361" s="17" t="s">
        <v>32</v>
      </c>
      <c r="D361" s="18">
        <v>2018520</v>
      </c>
      <c r="E361" s="18">
        <v>2018520</v>
      </c>
      <c r="F361" s="18">
        <v>134190</v>
      </c>
      <c r="G361" s="18">
        <v>271923.75</v>
      </c>
      <c r="H361" s="18">
        <v>0</v>
      </c>
      <c r="I361" s="18">
        <f t="shared" si="48"/>
        <v>271923.75</v>
      </c>
      <c r="J361" s="18">
        <f t="shared" si="49"/>
        <v>1746596.25</v>
      </c>
      <c r="K361" s="39">
        <f t="shared" si="50"/>
        <v>0.86528558052434457</v>
      </c>
      <c r="L361" s="39">
        <f t="shared" si="51"/>
        <v>-0.93352059925093633</v>
      </c>
      <c r="M361" s="39">
        <f t="shared" si="52"/>
        <v>-0.19171348314606743</v>
      </c>
      <c r="O361" s="57"/>
      <c r="P361" s="57"/>
      <c r="Q361" s="57"/>
      <c r="R361" s="60"/>
      <c r="S361" s="60"/>
      <c r="T361" s="60"/>
      <c r="U361" s="60"/>
      <c r="V361" s="60"/>
      <c r="W361" s="57"/>
      <c r="X361" s="57"/>
      <c r="Y361" s="57"/>
    </row>
    <row r="362" spans="2:25" s="17" customFormat="1" x14ac:dyDescent="0.2">
      <c r="B362" s="48" t="s">
        <v>33</v>
      </c>
      <c r="C362" s="17" t="s">
        <v>34</v>
      </c>
      <c r="D362" s="18">
        <v>3123804.0100000002</v>
      </c>
      <c r="E362" s="18">
        <v>3123804.0100000002</v>
      </c>
      <c r="F362" s="18">
        <v>214840.36000000004</v>
      </c>
      <c r="G362" s="18">
        <v>428639.15</v>
      </c>
      <c r="H362" s="18">
        <v>0</v>
      </c>
      <c r="I362" s="18">
        <f t="shared" si="48"/>
        <v>428639.15</v>
      </c>
      <c r="J362" s="18">
        <f t="shared" si="49"/>
        <v>2695164.8600000003</v>
      </c>
      <c r="K362" s="39">
        <f t="shared" si="50"/>
        <v>0.86278295673229521</v>
      </c>
      <c r="L362" s="39">
        <f t="shared" si="51"/>
        <v>-0.9312247633615145</v>
      </c>
      <c r="M362" s="39">
        <f t="shared" si="52"/>
        <v>-0.17669774039377076</v>
      </c>
      <c r="O362" s="57"/>
      <c r="P362" s="57"/>
      <c r="Q362" s="57"/>
      <c r="R362" s="60"/>
      <c r="S362" s="60"/>
      <c r="T362" s="60"/>
      <c r="U362" s="60"/>
      <c r="V362" s="60"/>
      <c r="W362" s="57"/>
      <c r="X362" s="57"/>
      <c r="Y362" s="57"/>
    </row>
    <row r="363" spans="2:25" s="17" customFormat="1" x14ac:dyDescent="0.2">
      <c r="B363" s="48" t="s">
        <v>286</v>
      </c>
      <c r="C363" s="17" t="s">
        <v>287</v>
      </c>
      <c r="D363" s="18">
        <v>0</v>
      </c>
      <c r="E363" s="18">
        <v>0</v>
      </c>
      <c r="F363" s="18">
        <v>10764.59</v>
      </c>
      <c r="G363" s="18">
        <v>20101.059999999998</v>
      </c>
      <c r="H363" s="18">
        <v>0</v>
      </c>
      <c r="I363" s="18">
        <f t="shared" si="48"/>
        <v>20101.059999999998</v>
      </c>
      <c r="J363" s="18">
        <f t="shared" si="49"/>
        <v>-20101.059999999998</v>
      </c>
      <c r="K363" s="39" t="str">
        <f t="shared" si="50"/>
        <v>NA</v>
      </c>
      <c r="L363" s="39" t="str">
        <f t="shared" si="51"/>
        <v>NA</v>
      </c>
      <c r="M363" s="39" t="str">
        <f t="shared" si="52"/>
        <v>NA</v>
      </c>
      <c r="O363" s="57"/>
      <c r="P363" s="57"/>
      <c r="Q363" s="57"/>
      <c r="R363" s="60"/>
      <c r="S363" s="60"/>
      <c r="T363" s="60"/>
      <c r="U363" s="60"/>
      <c r="V363" s="60"/>
      <c r="W363" s="57"/>
      <c r="X363" s="57"/>
      <c r="Y363" s="57"/>
    </row>
    <row r="364" spans="2:25" s="17" customFormat="1" x14ac:dyDescent="0.2">
      <c r="B364" s="48" t="s">
        <v>35</v>
      </c>
      <c r="C364" s="17" t="s">
        <v>36</v>
      </c>
      <c r="D364" s="18">
        <v>10000</v>
      </c>
      <c r="E364" s="18">
        <v>10000</v>
      </c>
      <c r="F364" s="18">
        <v>0</v>
      </c>
      <c r="G364" s="18">
        <v>0</v>
      </c>
      <c r="H364" s="18">
        <v>0</v>
      </c>
      <c r="I364" s="18">
        <f t="shared" si="48"/>
        <v>0</v>
      </c>
      <c r="J364" s="18">
        <f t="shared" si="49"/>
        <v>10000</v>
      </c>
      <c r="K364" s="39">
        <f t="shared" si="50"/>
        <v>1</v>
      </c>
      <c r="L364" s="39">
        <f t="shared" si="51"/>
        <v>-1</v>
      </c>
      <c r="M364" s="39">
        <f t="shared" si="52"/>
        <v>-1</v>
      </c>
      <c r="O364" s="57"/>
      <c r="P364" s="57"/>
      <c r="Q364" s="57"/>
      <c r="R364" s="60"/>
      <c r="S364" s="60"/>
      <c r="T364" s="60"/>
      <c r="U364" s="60"/>
      <c r="V364" s="60"/>
      <c r="W364" s="57"/>
      <c r="X364" s="57"/>
      <c r="Y364" s="57"/>
    </row>
    <row r="365" spans="2:25" s="17" customFormat="1" x14ac:dyDescent="0.2">
      <c r="B365" s="48" t="s">
        <v>332</v>
      </c>
      <c r="C365" s="17" t="s">
        <v>333</v>
      </c>
      <c r="D365" s="18">
        <v>555000</v>
      </c>
      <c r="E365" s="18">
        <v>555000</v>
      </c>
      <c r="F365" s="18">
        <v>0</v>
      </c>
      <c r="G365" s="18">
        <v>0</v>
      </c>
      <c r="H365" s="18">
        <v>0</v>
      </c>
      <c r="I365" s="18">
        <f t="shared" si="48"/>
        <v>0</v>
      </c>
      <c r="J365" s="18">
        <f t="shared" si="49"/>
        <v>555000</v>
      </c>
      <c r="K365" s="39">
        <f t="shared" si="50"/>
        <v>1</v>
      </c>
      <c r="L365" s="39">
        <f t="shared" si="51"/>
        <v>-1</v>
      </c>
      <c r="M365" s="39">
        <f t="shared" si="52"/>
        <v>-1</v>
      </c>
      <c r="O365" s="57"/>
      <c r="P365" s="57"/>
      <c r="Q365" s="57"/>
      <c r="R365" s="60"/>
      <c r="S365" s="60"/>
      <c r="T365" s="60"/>
      <c r="U365" s="60"/>
      <c r="V365" s="60"/>
      <c r="W365" s="57"/>
      <c r="X365" s="57"/>
      <c r="Y365" s="57"/>
    </row>
    <row r="366" spans="2:25" s="17" customFormat="1" x14ac:dyDescent="0.2">
      <c r="B366" s="48" t="s">
        <v>39</v>
      </c>
      <c r="C366" s="17" t="s">
        <v>40</v>
      </c>
      <c r="D366" s="18">
        <v>454181.31999999995</v>
      </c>
      <c r="E366" s="18">
        <v>454181.31999999995</v>
      </c>
      <c r="F366" s="18">
        <v>50625.32999999998</v>
      </c>
      <c r="G366" s="18">
        <v>99679.77999999997</v>
      </c>
      <c r="H366" s="18">
        <v>0</v>
      </c>
      <c r="I366" s="18">
        <f t="shared" si="48"/>
        <v>99679.77999999997</v>
      </c>
      <c r="J366" s="18">
        <f t="shared" si="49"/>
        <v>354501.54</v>
      </c>
      <c r="K366" s="39">
        <f t="shared" si="50"/>
        <v>0.78052866639253249</v>
      </c>
      <c r="L366" s="39">
        <f t="shared" si="51"/>
        <v>-0.88853497981819252</v>
      </c>
      <c r="M366" s="39">
        <f t="shared" si="52"/>
        <v>0.3168280016448054</v>
      </c>
      <c r="O366" s="57"/>
      <c r="P366" s="57"/>
      <c r="Q366" s="57"/>
      <c r="R366" s="60"/>
      <c r="S366" s="60"/>
      <c r="T366" s="60"/>
      <c r="U366" s="60"/>
      <c r="V366" s="60"/>
      <c r="W366" s="57"/>
      <c r="X366" s="57"/>
      <c r="Y366" s="57"/>
    </row>
    <row r="367" spans="2:25" s="17" customFormat="1" x14ac:dyDescent="0.2">
      <c r="B367" s="48" t="s">
        <v>41</v>
      </c>
      <c r="C367" s="17" t="s">
        <v>42</v>
      </c>
      <c r="D367" s="18">
        <v>1174081.76</v>
      </c>
      <c r="E367" s="18">
        <v>1274226.96</v>
      </c>
      <c r="F367" s="18">
        <v>177601.7</v>
      </c>
      <c r="G367" s="18">
        <v>191174.7</v>
      </c>
      <c r="H367" s="18">
        <v>423695.87</v>
      </c>
      <c r="I367" s="18">
        <f t="shared" si="48"/>
        <v>614870.57000000007</v>
      </c>
      <c r="J367" s="18">
        <f t="shared" si="49"/>
        <v>659356.3899999999</v>
      </c>
      <c r="K367" s="39">
        <f t="shared" si="50"/>
        <v>0.51745600328531738</v>
      </c>
      <c r="L367" s="39">
        <f t="shared" si="51"/>
        <v>-0.86062004213126997</v>
      </c>
      <c r="M367" s="39">
        <f t="shared" si="52"/>
        <v>-9.9808561576816696E-2</v>
      </c>
      <c r="O367" s="57"/>
      <c r="P367" s="57"/>
      <c r="Q367" s="57"/>
      <c r="R367" s="60"/>
      <c r="S367" s="60"/>
      <c r="T367" s="60"/>
      <c r="U367" s="60"/>
      <c r="V367" s="60"/>
      <c r="W367" s="57"/>
      <c r="X367" s="57"/>
      <c r="Y367" s="57"/>
    </row>
    <row r="368" spans="2:25" s="17" customFormat="1" x14ac:dyDescent="0.2">
      <c r="B368" s="48" t="s">
        <v>288</v>
      </c>
      <c r="C368" s="17" t="s">
        <v>289</v>
      </c>
      <c r="D368" s="18">
        <v>60000</v>
      </c>
      <c r="E368" s="18">
        <v>60000</v>
      </c>
      <c r="F368" s="18">
        <v>1041.9000000000001</v>
      </c>
      <c r="G368" s="18">
        <v>1041.9000000000001</v>
      </c>
      <c r="H368" s="18">
        <v>2995</v>
      </c>
      <c r="I368" s="18">
        <f t="shared" si="48"/>
        <v>4036.9</v>
      </c>
      <c r="J368" s="18">
        <f t="shared" si="49"/>
        <v>55963.1</v>
      </c>
      <c r="K368" s="39">
        <f t="shared" si="50"/>
        <v>0.93271833333333332</v>
      </c>
      <c r="L368" s="39">
        <f t="shared" si="51"/>
        <v>-0.98263499999999993</v>
      </c>
      <c r="M368" s="39">
        <f t="shared" si="52"/>
        <v>-0.89581</v>
      </c>
      <c r="O368" s="57"/>
      <c r="P368" s="57"/>
      <c r="Q368" s="57"/>
      <c r="R368" s="60"/>
      <c r="S368" s="60"/>
      <c r="T368" s="60"/>
      <c r="U368" s="60"/>
      <c r="V368" s="60"/>
      <c r="W368" s="57"/>
      <c r="X368" s="57"/>
      <c r="Y368" s="57"/>
    </row>
    <row r="369" spans="1:25" s="17" customFormat="1" x14ac:dyDescent="0.2">
      <c r="B369" s="48" t="s">
        <v>374</v>
      </c>
      <c r="C369" s="17" t="s">
        <v>375</v>
      </c>
      <c r="D369" s="18">
        <v>44131.5</v>
      </c>
      <c r="E369" s="18">
        <v>1804591.5</v>
      </c>
      <c r="F369" s="18">
        <v>39485</v>
      </c>
      <c r="G369" s="18">
        <v>39485</v>
      </c>
      <c r="H369" s="18">
        <v>1729830</v>
      </c>
      <c r="I369" s="18">
        <f t="shared" si="48"/>
        <v>1769315</v>
      </c>
      <c r="J369" s="18">
        <f t="shared" si="49"/>
        <v>35276.5</v>
      </c>
      <c r="K369" s="39">
        <f t="shared" si="50"/>
        <v>1.9548191377383745E-2</v>
      </c>
      <c r="L369" s="39">
        <f t="shared" si="51"/>
        <v>-0.97811970188266983</v>
      </c>
      <c r="M369" s="39">
        <f t="shared" si="52"/>
        <v>-0.86871821129601912</v>
      </c>
      <c r="O369" s="57"/>
      <c r="P369" s="57"/>
      <c r="Q369" s="57"/>
      <c r="R369" s="60"/>
      <c r="S369" s="60"/>
      <c r="T369" s="60"/>
      <c r="U369" s="60"/>
      <c r="V369" s="60"/>
      <c r="W369" s="57"/>
      <c r="X369" s="57"/>
      <c r="Y369" s="57"/>
    </row>
    <row r="370" spans="1:25" s="17" customFormat="1" x14ac:dyDescent="0.2">
      <c r="B370" s="48" t="s">
        <v>45</v>
      </c>
      <c r="C370" s="17" t="s">
        <v>46</v>
      </c>
      <c r="D370" s="18">
        <v>2983923.94</v>
      </c>
      <c r="E370" s="18">
        <v>3012923.94</v>
      </c>
      <c r="F370" s="18">
        <v>60180.73</v>
      </c>
      <c r="G370" s="18">
        <v>371805.94</v>
      </c>
      <c r="H370" s="18">
        <v>12165.09</v>
      </c>
      <c r="I370" s="18">
        <f t="shared" si="48"/>
        <v>383971.03</v>
      </c>
      <c r="J370" s="18">
        <f t="shared" si="49"/>
        <v>2628952.91</v>
      </c>
      <c r="K370" s="39">
        <f t="shared" si="50"/>
        <v>0.87255867136161436</v>
      </c>
      <c r="L370" s="39">
        <f t="shared" si="51"/>
        <v>-0.98002580509881709</v>
      </c>
      <c r="M370" s="39">
        <f t="shared" si="52"/>
        <v>-0.25957784384029287</v>
      </c>
      <c r="O370" s="57"/>
      <c r="P370" s="57"/>
      <c r="Q370" s="57"/>
      <c r="R370" s="60"/>
      <c r="S370" s="60"/>
      <c r="T370" s="60"/>
      <c r="U370" s="60"/>
      <c r="V370" s="60"/>
      <c r="W370" s="57"/>
      <c r="X370" s="57"/>
      <c r="Y370" s="57"/>
    </row>
    <row r="371" spans="1:25" s="17" customFormat="1" x14ac:dyDescent="0.2">
      <c r="B371" s="48" t="s">
        <v>47</v>
      </c>
      <c r="C371" s="17" t="s">
        <v>48</v>
      </c>
      <c r="D371" s="18">
        <v>1260</v>
      </c>
      <c r="E371" s="18">
        <v>1260</v>
      </c>
      <c r="F371" s="18">
        <v>0</v>
      </c>
      <c r="G371" s="18">
        <v>0</v>
      </c>
      <c r="H371" s="18">
        <v>0</v>
      </c>
      <c r="I371" s="18">
        <f t="shared" si="48"/>
        <v>0</v>
      </c>
      <c r="J371" s="18">
        <f t="shared" si="49"/>
        <v>1260</v>
      </c>
      <c r="K371" s="39">
        <f t="shared" si="50"/>
        <v>1</v>
      </c>
      <c r="L371" s="39">
        <f t="shared" si="51"/>
        <v>-1</v>
      </c>
      <c r="M371" s="39">
        <f t="shared" si="52"/>
        <v>-1</v>
      </c>
      <c r="O371" s="57"/>
      <c r="P371" s="57"/>
      <c r="Q371" s="57"/>
      <c r="R371" s="60"/>
      <c r="S371" s="60"/>
      <c r="T371" s="60"/>
      <c r="U371" s="60"/>
      <c r="V371" s="60"/>
      <c r="W371" s="57"/>
      <c r="X371" s="57"/>
      <c r="Y371" s="57"/>
    </row>
    <row r="372" spans="1:25" s="17" customFormat="1" x14ac:dyDescent="0.2">
      <c r="B372" s="48" t="s">
        <v>49</v>
      </c>
      <c r="C372" s="17" t="s">
        <v>50</v>
      </c>
      <c r="D372" s="18">
        <v>210000</v>
      </c>
      <c r="E372" s="18">
        <v>210000</v>
      </c>
      <c r="F372" s="18">
        <v>4505.54</v>
      </c>
      <c r="G372" s="18">
        <v>7733.03</v>
      </c>
      <c r="H372" s="18">
        <v>299.39</v>
      </c>
      <c r="I372" s="18">
        <f t="shared" si="48"/>
        <v>8032.42</v>
      </c>
      <c r="J372" s="18">
        <f t="shared" si="49"/>
        <v>201967.58</v>
      </c>
      <c r="K372" s="39">
        <f t="shared" si="50"/>
        <v>0.96175038095238086</v>
      </c>
      <c r="L372" s="39">
        <f t="shared" si="51"/>
        <v>-0.97854504761904759</v>
      </c>
      <c r="M372" s="39">
        <f t="shared" si="52"/>
        <v>-0.77905628571428576</v>
      </c>
      <c r="O372" s="57"/>
      <c r="P372" s="57"/>
      <c r="Q372" s="57"/>
      <c r="R372" s="60"/>
      <c r="S372" s="60"/>
      <c r="T372" s="60"/>
      <c r="U372" s="60"/>
      <c r="V372" s="60"/>
      <c r="W372" s="57"/>
      <c r="X372" s="57"/>
      <c r="Y372" s="57"/>
    </row>
    <row r="373" spans="1:25" s="17" customFormat="1" x14ac:dyDescent="0.2">
      <c r="B373" s="48" t="s">
        <v>53</v>
      </c>
      <c r="C373" s="17" t="s">
        <v>54</v>
      </c>
      <c r="D373" s="18">
        <v>629600</v>
      </c>
      <c r="E373" s="18">
        <v>649100</v>
      </c>
      <c r="F373" s="18">
        <v>12906.31</v>
      </c>
      <c r="G373" s="18">
        <v>13007.25</v>
      </c>
      <c r="H373" s="18">
        <v>55242.569999999992</v>
      </c>
      <c r="I373" s="18">
        <f t="shared" si="48"/>
        <v>68249.819999999992</v>
      </c>
      <c r="J373" s="18">
        <f t="shared" si="49"/>
        <v>580850.18000000005</v>
      </c>
      <c r="K373" s="39">
        <f t="shared" si="50"/>
        <v>0.89485469111076887</v>
      </c>
      <c r="L373" s="39">
        <f t="shared" si="51"/>
        <v>-0.98011660761053754</v>
      </c>
      <c r="M373" s="39">
        <f t="shared" si="52"/>
        <v>-0.87976659990756434</v>
      </c>
      <c r="O373" s="57"/>
      <c r="P373" s="57"/>
      <c r="Q373" s="57"/>
      <c r="R373" s="60"/>
      <c r="S373" s="60"/>
      <c r="T373" s="60"/>
      <c r="U373" s="60"/>
      <c r="V373" s="60"/>
      <c r="W373" s="57"/>
      <c r="X373" s="57"/>
      <c r="Y373" s="57"/>
    </row>
    <row r="374" spans="1:25" s="17" customFormat="1" x14ac:dyDescent="0.2">
      <c r="B374" s="48" t="s">
        <v>55</v>
      </c>
      <c r="C374" s="17" t="s">
        <v>56</v>
      </c>
      <c r="D374" s="18">
        <v>0</v>
      </c>
      <c r="E374" s="18">
        <v>500</v>
      </c>
      <c r="F374" s="18">
        <v>0</v>
      </c>
      <c r="G374" s="18">
        <v>0</v>
      </c>
      <c r="H374" s="18">
        <v>209.99</v>
      </c>
      <c r="I374" s="18">
        <f t="shared" si="48"/>
        <v>209.99</v>
      </c>
      <c r="J374" s="18">
        <f t="shared" si="49"/>
        <v>290.01</v>
      </c>
      <c r="K374" s="39">
        <f t="shared" si="50"/>
        <v>0.58001999999999998</v>
      </c>
      <c r="L374" s="39">
        <f t="shared" si="51"/>
        <v>-1</v>
      </c>
      <c r="M374" s="39">
        <f t="shared" si="52"/>
        <v>-1</v>
      </c>
      <c r="O374" s="57"/>
      <c r="P374" s="57"/>
      <c r="Q374" s="57"/>
      <c r="R374" s="60"/>
      <c r="S374" s="60"/>
      <c r="T374" s="60"/>
      <c r="U374" s="60"/>
      <c r="V374" s="60"/>
      <c r="W374" s="57"/>
      <c r="X374" s="57"/>
      <c r="Y374" s="57"/>
    </row>
    <row r="375" spans="1:25" s="17" customFormat="1" x14ac:dyDescent="0.2">
      <c r="B375" s="48" t="s">
        <v>57</v>
      </c>
      <c r="C375" s="17" t="s">
        <v>58</v>
      </c>
      <c r="D375" s="18">
        <v>0</v>
      </c>
      <c r="E375" s="18">
        <v>651621.86</v>
      </c>
      <c r="F375" s="18">
        <v>0</v>
      </c>
      <c r="G375" s="18">
        <v>528795.86</v>
      </c>
      <c r="H375" s="18">
        <v>0</v>
      </c>
      <c r="I375" s="18">
        <f t="shared" si="48"/>
        <v>528795.86</v>
      </c>
      <c r="J375" s="18">
        <f t="shared" si="49"/>
        <v>122826</v>
      </c>
      <c r="K375" s="39">
        <f t="shared" si="50"/>
        <v>0.18849275559908318</v>
      </c>
      <c r="L375" s="39">
        <f t="shared" si="51"/>
        <v>-1</v>
      </c>
      <c r="M375" s="39">
        <f t="shared" si="52"/>
        <v>3.8690434664055013</v>
      </c>
      <c r="O375" s="57"/>
      <c r="P375" s="57"/>
      <c r="Q375" s="57"/>
      <c r="R375" s="60"/>
      <c r="S375" s="60"/>
      <c r="T375" s="60"/>
      <c r="U375" s="60"/>
      <c r="V375" s="60"/>
      <c r="W375" s="57"/>
      <c r="X375" s="57"/>
      <c r="Y375" s="57"/>
    </row>
    <row r="376" spans="1:25" s="17" customFormat="1" x14ac:dyDescent="0.2">
      <c r="B376" s="48" t="s">
        <v>59</v>
      </c>
      <c r="C376" s="17" t="s">
        <v>60</v>
      </c>
      <c r="D376" s="18">
        <v>133000</v>
      </c>
      <c r="E376" s="18">
        <v>133000</v>
      </c>
      <c r="F376" s="18">
        <v>74.95</v>
      </c>
      <c r="G376" s="18">
        <v>74.95</v>
      </c>
      <c r="H376" s="18">
        <v>7553.7699999999995</v>
      </c>
      <c r="I376" s="18">
        <f t="shared" si="48"/>
        <v>7628.7199999999993</v>
      </c>
      <c r="J376" s="18">
        <f t="shared" si="49"/>
        <v>125371.28</v>
      </c>
      <c r="K376" s="39">
        <f t="shared" si="50"/>
        <v>0.94264120300751875</v>
      </c>
      <c r="L376" s="39">
        <f t="shared" si="51"/>
        <v>-0.99943646616541348</v>
      </c>
      <c r="M376" s="39">
        <f t="shared" si="52"/>
        <v>-0.99661879699248113</v>
      </c>
      <c r="O376" s="57"/>
      <c r="P376" s="57"/>
      <c r="Q376" s="57"/>
      <c r="R376" s="60"/>
      <c r="S376" s="60"/>
      <c r="T376" s="60"/>
      <c r="U376" s="60"/>
      <c r="V376" s="60"/>
      <c r="W376" s="57"/>
      <c r="X376" s="57"/>
      <c r="Y376" s="57"/>
    </row>
    <row r="377" spans="1:25" s="17" customFormat="1" x14ac:dyDescent="0.2">
      <c r="B377" s="48" t="s">
        <v>61</v>
      </c>
      <c r="C377" s="17" t="s">
        <v>62</v>
      </c>
      <c r="D377" s="18">
        <v>42000</v>
      </c>
      <c r="E377" s="18">
        <v>42000</v>
      </c>
      <c r="F377" s="18">
        <v>4953</v>
      </c>
      <c r="G377" s="18">
        <v>4953</v>
      </c>
      <c r="H377" s="18">
        <v>8362</v>
      </c>
      <c r="I377" s="18">
        <f t="shared" si="48"/>
        <v>13315</v>
      </c>
      <c r="J377" s="18">
        <f t="shared" si="49"/>
        <v>28685</v>
      </c>
      <c r="K377" s="39">
        <f t="shared" si="50"/>
        <v>0.68297619047619051</v>
      </c>
      <c r="L377" s="39">
        <f t="shared" si="51"/>
        <v>-0.88207142857142862</v>
      </c>
      <c r="M377" s="39">
        <f t="shared" si="52"/>
        <v>-0.29242857142857143</v>
      </c>
      <c r="O377" s="57"/>
      <c r="P377" s="57"/>
      <c r="Q377" s="57"/>
      <c r="R377" s="60"/>
      <c r="S377" s="60"/>
      <c r="T377" s="60"/>
      <c r="U377" s="60"/>
      <c r="V377" s="60"/>
      <c r="W377" s="57"/>
      <c r="X377" s="57"/>
      <c r="Y377" s="57"/>
    </row>
    <row r="378" spans="1:25" s="17" customFormat="1" x14ac:dyDescent="0.2">
      <c r="B378" s="48" t="s">
        <v>65</v>
      </c>
      <c r="C378" s="17" t="s">
        <v>66</v>
      </c>
      <c r="D378" s="18">
        <v>0</v>
      </c>
      <c r="E378" s="18">
        <v>1000</v>
      </c>
      <c r="F378" s="18">
        <v>0</v>
      </c>
      <c r="G378" s="18">
        <v>0</v>
      </c>
      <c r="H378" s="18">
        <v>1181.4100000000001</v>
      </c>
      <c r="I378" s="18">
        <f t="shared" si="48"/>
        <v>1181.4100000000001</v>
      </c>
      <c r="J378" s="18">
        <f t="shared" si="49"/>
        <v>-181.41000000000008</v>
      </c>
      <c r="K378" s="39">
        <f t="shared" si="50"/>
        <v>-0.18141000000000007</v>
      </c>
      <c r="L378" s="39">
        <f t="shared" si="51"/>
        <v>-1</v>
      </c>
      <c r="M378" s="39">
        <f t="shared" si="52"/>
        <v>-1</v>
      </c>
      <c r="O378" s="57"/>
      <c r="P378" s="57"/>
      <c r="Q378" s="57"/>
      <c r="R378" s="60"/>
      <c r="S378" s="60"/>
      <c r="T378" s="60"/>
      <c r="U378" s="60"/>
      <c r="V378" s="60"/>
      <c r="W378" s="57"/>
      <c r="X378" s="57"/>
      <c r="Y378" s="57"/>
    </row>
    <row r="379" spans="1:25" s="17" customFormat="1" x14ac:dyDescent="0.2">
      <c r="B379" s="48" t="s">
        <v>67</v>
      </c>
      <c r="C379" s="17" t="s">
        <v>68</v>
      </c>
      <c r="D379" s="18">
        <v>45000</v>
      </c>
      <c r="E379" s="18">
        <v>45000</v>
      </c>
      <c r="F379" s="18">
        <v>0</v>
      </c>
      <c r="G379" s="18">
        <v>0</v>
      </c>
      <c r="H379" s="18">
        <v>431.38</v>
      </c>
      <c r="I379" s="18">
        <f t="shared" si="48"/>
        <v>431.38</v>
      </c>
      <c r="J379" s="18">
        <f t="shared" si="49"/>
        <v>44568.62</v>
      </c>
      <c r="K379" s="39">
        <f t="shared" si="50"/>
        <v>0.99041377777777784</v>
      </c>
      <c r="L379" s="39">
        <f t="shared" si="51"/>
        <v>-1</v>
      </c>
      <c r="M379" s="39">
        <f t="shared" si="52"/>
        <v>-1</v>
      </c>
      <c r="O379" s="57"/>
      <c r="P379" s="57"/>
      <c r="Q379" s="57"/>
      <c r="R379" s="60"/>
      <c r="S379" s="60"/>
      <c r="T379" s="60"/>
      <c r="U379" s="60"/>
      <c r="V379" s="60"/>
      <c r="W379" s="57"/>
      <c r="X379" s="57"/>
      <c r="Y379" s="57"/>
    </row>
    <row r="380" spans="1:25" s="17" customFormat="1" x14ac:dyDescent="0.2">
      <c r="B380" s="48" t="s">
        <v>71</v>
      </c>
      <c r="C380" s="17" t="s">
        <v>72</v>
      </c>
      <c r="D380" s="18">
        <v>310868.99</v>
      </c>
      <c r="E380" s="18">
        <v>310868.99</v>
      </c>
      <c r="F380" s="18">
        <v>0</v>
      </c>
      <c r="G380" s="18">
        <v>2283</v>
      </c>
      <c r="H380" s="18">
        <v>3797.12</v>
      </c>
      <c r="I380" s="18">
        <f t="shared" si="48"/>
        <v>6080.12</v>
      </c>
      <c r="J380" s="18">
        <f t="shared" si="49"/>
        <v>304788.87</v>
      </c>
      <c r="K380" s="39">
        <f t="shared" si="50"/>
        <v>0.98044153583797466</v>
      </c>
      <c r="L380" s="39">
        <f t="shared" si="51"/>
        <v>-1</v>
      </c>
      <c r="M380" s="39">
        <f t="shared" si="52"/>
        <v>-0.95593642196347728</v>
      </c>
      <c r="O380" s="57"/>
      <c r="P380" s="57"/>
      <c r="Q380" s="57"/>
      <c r="R380" s="60"/>
      <c r="S380" s="60"/>
      <c r="T380" s="60"/>
      <c r="U380" s="60"/>
      <c r="V380" s="60"/>
      <c r="W380" s="57"/>
      <c r="X380" s="57"/>
      <c r="Y380" s="57"/>
    </row>
    <row r="381" spans="1:25" s="17" customFormat="1" x14ac:dyDescent="0.2">
      <c r="A381" s="47" t="s">
        <v>129</v>
      </c>
      <c r="B381" s="49"/>
      <c r="C381" s="47"/>
      <c r="D381" s="23">
        <v>28847214.620000005</v>
      </c>
      <c r="E381" s="23">
        <v>31409441.680000003</v>
      </c>
      <c r="F381" s="23">
        <v>2054985.0400000003</v>
      </c>
      <c r="G381" s="23">
        <v>4608959.2</v>
      </c>
      <c r="H381" s="23">
        <v>2245763.5900000003</v>
      </c>
      <c r="I381" s="23">
        <f t="shared" si="48"/>
        <v>6854722.790000001</v>
      </c>
      <c r="J381" s="23">
        <f t="shared" si="49"/>
        <v>24554718.890000001</v>
      </c>
      <c r="K381" s="43">
        <f t="shared" si="50"/>
        <v>0.78176234840988101</v>
      </c>
      <c r="L381" s="43">
        <f t="shared" si="51"/>
        <v>-0.9345742894465866</v>
      </c>
      <c r="M381" s="43">
        <f t="shared" si="52"/>
        <v>-0.11957189555494199</v>
      </c>
      <c r="O381" s="57"/>
      <c r="P381" s="57"/>
      <c r="Q381" s="57"/>
      <c r="R381" s="60"/>
      <c r="S381" s="60"/>
      <c r="T381" s="60"/>
      <c r="U381" s="60"/>
      <c r="V381" s="60"/>
      <c r="W381" s="57"/>
      <c r="X381" s="57"/>
      <c r="Y381" s="57"/>
    </row>
    <row r="382" spans="1:25" s="17" customFormat="1" x14ac:dyDescent="0.2">
      <c r="A382" s="17" t="s">
        <v>130</v>
      </c>
      <c r="B382" s="48" t="s">
        <v>27</v>
      </c>
      <c r="C382" s="17" t="s">
        <v>28</v>
      </c>
      <c r="D382" s="18">
        <v>758056.07</v>
      </c>
      <c r="E382" s="18">
        <v>758056.07</v>
      </c>
      <c r="F382" s="18">
        <v>0</v>
      </c>
      <c r="G382" s="18">
        <v>0</v>
      </c>
      <c r="H382" s="18">
        <v>0</v>
      </c>
      <c r="I382" s="18">
        <f t="shared" si="48"/>
        <v>0</v>
      </c>
      <c r="J382" s="18">
        <f t="shared" si="49"/>
        <v>758056.07</v>
      </c>
      <c r="K382" s="39">
        <f t="shared" si="50"/>
        <v>1</v>
      </c>
      <c r="L382" s="39">
        <f t="shared" si="51"/>
        <v>-1</v>
      </c>
      <c r="M382" s="39">
        <f t="shared" si="52"/>
        <v>-1</v>
      </c>
      <c r="O382" s="57"/>
      <c r="P382" s="57"/>
      <c r="Q382" s="57"/>
      <c r="R382" s="60"/>
      <c r="S382" s="60"/>
      <c r="T382" s="60"/>
      <c r="U382" s="60"/>
      <c r="V382" s="60"/>
      <c r="W382" s="57"/>
      <c r="X382" s="57"/>
      <c r="Y382" s="57"/>
    </row>
    <row r="383" spans="1:25" s="17" customFormat="1" x14ac:dyDescent="0.2">
      <c r="B383" s="48" t="s">
        <v>29</v>
      </c>
      <c r="C383" s="17" t="s">
        <v>30</v>
      </c>
      <c r="D383" s="18">
        <v>33713</v>
      </c>
      <c r="E383" s="18">
        <v>33713</v>
      </c>
      <c r="F383" s="18">
        <v>34189.050000000003</v>
      </c>
      <c r="G383" s="18">
        <v>39067.51</v>
      </c>
      <c r="H383" s="18">
        <v>0</v>
      </c>
      <c r="I383" s="18">
        <f t="shared" ref="I383:I399" si="53">SUM(G383:H383)</f>
        <v>39067.51</v>
      </c>
      <c r="J383" s="18">
        <f t="shared" ref="J383:J399" si="54">E383-I383</f>
        <v>-5354.510000000002</v>
      </c>
      <c r="K383" s="39">
        <f t="shared" ref="K383:K399" si="55">IF(E383=0,"NA",J383/E383)</f>
        <v>-0.15882626879838643</v>
      </c>
      <c r="L383" s="39">
        <f t="shared" ref="L383:L399" si="56">IF(E383=0,"NA",(  ( F383 - (E383/$L$6)) / (E383/$L$6)))</f>
        <v>1.4120665618604186E-2</v>
      </c>
      <c r="M383" s="39">
        <f t="shared" ref="M383:M399" si="57">IF(E383=0,"NA",(  ( G383 - ($M$6*(E383/12))) / ($M$6*(E383/12))))</f>
        <v>5.9529576127903185</v>
      </c>
      <c r="O383" s="57"/>
      <c r="P383" s="57"/>
      <c r="Q383" s="57"/>
      <c r="R383" s="60"/>
      <c r="S383" s="60"/>
      <c r="T383" s="60"/>
      <c r="U383" s="60"/>
      <c r="V383" s="60"/>
      <c r="W383" s="57"/>
      <c r="X383" s="57"/>
      <c r="Y383" s="57"/>
    </row>
    <row r="384" spans="1:25" s="17" customFormat="1" x14ac:dyDescent="0.2">
      <c r="B384" s="48" t="s">
        <v>31</v>
      </c>
      <c r="C384" s="17" t="s">
        <v>32</v>
      </c>
      <c r="D384" s="18">
        <v>11340</v>
      </c>
      <c r="E384" s="18">
        <v>11340</v>
      </c>
      <c r="F384" s="18">
        <v>945</v>
      </c>
      <c r="G384" s="18">
        <v>1890</v>
      </c>
      <c r="H384" s="18">
        <v>0</v>
      </c>
      <c r="I384" s="18">
        <f t="shared" si="53"/>
        <v>1890</v>
      </c>
      <c r="J384" s="18">
        <f t="shared" si="54"/>
        <v>9450</v>
      </c>
      <c r="K384" s="39">
        <f t="shared" si="55"/>
        <v>0.83333333333333337</v>
      </c>
      <c r="L384" s="39">
        <f t="shared" si="56"/>
        <v>-0.91666666666666663</v>
      </c>
      <c r="M384" s="39">
        <f t="shared" si="57"/>
        <v>0</v>
      </c>
      <c r="O384" s="57"/>
      <c r="P384" s="57"/>
      <c r="Q384" s="57"/>
      <c r="R384" s="60"/>
      <c r="S384" s="60"/>
      <c r="T384" s="60"/>
      <c r="U384" s="60"/>
      <c r="V384" s="60"/>
      <c r="W384" s="57"/>
      <c r="X384" s="57"/>
      <c r="Y384" s="57"/>
    </row>
    <row r="385" spans="1:25" s="17" customFormat="1" x14ac:dyDescent="0.2">
      <c r="B385" s="48" t="s">
        <v>33</v>
      </c>
      <c r="C385" s="17" t="s">
        <v>34</v>
      </c>
      <c r="D385" s="18">
        <v>6680.72</v>
      </c>
      <c r="E385" s="18">
        <v>6680.72</v>
      </c>
      <c r="F385" s="18">
        <v>607.22</v>
      </c>
      <c r="G385" s="18">
        <v>1186.33</v>
      </c>
      <c r="H385" s="18">
        <v>0</v>
      </c>
      <c r="I385" s="18">
        <f t="shared" si="53"/>
        <v>1186.33</v>
      </c>
      <c r="J385" s="18">
        <f t="shared" si="54"/>
        <v>5494.39</v>
      </c>
      <c r="K385" s="39">
        <f t="shared" si="55"/>
        <v>0.82242482846160292</v>
      </c>
      <c r="L385" s="39">
        <f t="shared" si="56"/>
        <v>-0.90910859907315378</v>
      </c>
      <c r="M385" s="39">
        <f t="shared" si="57"/>
        <v>6.5451029230382249E-2</v>
      </c>
      <c r="O385" s="57"/>
      <c r="P385" s="57"/>
      <c r="Q385" s="57"/>
      <c r="R385" s="60"/>
      <c r="S385" s="60"/>
      <c r="T385" s="60"/>
      <c r="U385" s="60"/>
      <c r="V385" s="60"/>
      <c r="W385" s="57"/>
      <c r="X385" s="57"/>
      <c r="Y385" s="57"/>
    </row>
    <row r="386" spans="1:25" s="17" customFormat="1" x14ac:dyDescent="0.2">
      <c r="B386" s="48" t="s">
        <v>332</v>
      </c>
      <c r="C386" s="17" t="s">
        <v>333</v>
      </c>
      <c r="D386" s="18">
        <v>42000</v>
      </c>
      <c r="E386" s="18">
        <v>42000</v>
      </c>
      <c r="F386" s="18">
        <v>0</v>
      </c>
      <c r="G386" s="18">
        <v>0</v>
      </c>
      <c r="H386" s="18">
        <v>0</v>
      </c>
      <c r="I386" s="18">
        <f t="shared" si="53"/>
        <v>0</v>
      </c>
      <c r="J386" s="18">
        <f t="shared" si="54"/>
        <v>42000</v>
      </c>
      <c r="K386" s="39">
        <f t="shared" si="55"/>
        <v>1</v>
      </c>
      <c r="L386" s="39">
        <f t="shared" si="56"/>
        <v>-1</v>
      </c>
      <c r="M386" s="39">
        <f t="shared" si="57"/>
        <v>-1</v>
      </c>
      <c r="O386" s="57"/>
      <c r="P386" s="57"/>
      <c r="Q386" s="57"/>
      <c r="R386" s="60"/>
      <c r="S386" s="60"/>
      <c r="T386" s="60"/>
      <c r="U386" s="60"/>
      <c r="V386" s="60"/>
      <c r="W386" s="57"/>
      <c r="X386" s="57"/>
      <c r="Y386" s="57"/>
    </row>
    <row r="387" spans="1:25" s="17" customFormat="1" x14ac:dyDescent="0.2">
      <c r="B387" s="48" t="s">
        <v>39</v>
      </c>
      <c r="C387" s="17" t="s">
        <v>40</v>
      </c>
      <c r="D387" s="18">
        <v>20981.95</v>
      </c>
      <c r="E387" s="18">
        <v>20981.95</v>
      </c>
      <c r="F387" s="18">
        <v>2361.9300000000003</v>
      </c>
      <c r="G387" s="18">
        <v>2494.0100000000002</v>
      </c>
      <c r="H387" s="18">
        <v>0</v>
      </c>
      <c r="I387" s="18">
        <f t="shared" si="53"/>
        <v>2494.0100000000002</v>
      </c>
      <c r="J387" s="18">
        <f t="shared" si="54"/>
        <v>18487.940000000002</v>
      </c>
      <c r="K387" s="39">
        <f t="shared" si="55"/>
        <v>0.88113545213862399</v>
      </c>
      <c r="L387" s="39">
        <f t="shared" si="56"/>
        <v>-0.88743038659419171</v>
      </c>
      <c r="M387" s="39">
        <f t="shared" si="57"/>
        <v>-0.28681271283174342</v>
      </c>
      <c r="O387" s="57"/>
      <c r="P387" s="57"/>
      <c r="Q387" s="57"/>
      <c r="R387" s="60"/>
      <c r="S387" s="60"/>
      <c r="T387" s="60"/>
      <c r="U387" s="60"/>
      <c r="V387" s="60"/>
      <c r="W387" s="57"/>
      <c r="X387" s="57"/>
      <c r="Y387" s="57"/>
    </row>
    <row r="388" spans="1:25" s="17" customFormat="1" x14ac:dyDescent="0.2">
      <c r="B388" s="48" t="s">
        <v>53</v>
      </c>
      <c r="C388" s="17" t="s">
        <v>54</v>
      </c>
      <c r="D388" s="18">
        <v>60000</v>
      </c>
      <c r="E388" s="18">
        <v>60000</v>
      </c>
      <c r="F388" s="18">
        <v>0</v>
      </c>
      <c r="G388" s="18">
        <v>0</v>
      </c>
      <c r="H388" s="18">
        <v>0</v>
      </c>
      <c r="I388" s="18">
        <f t="shared" si="53"/>
        <v>0</v>
      </c>
      <c r="J388" s="18">
        <f t="shared" si="54"/>
        <v>60000</v>
      </c>
      <c r="K388" s="39">
        <f t="shared" si="55"/>
        <v>1</v>
      </c>
      <c r="L388" s="39">
        <f t="shared" si="56"/>
        <v>-1</v>
      </c>
      <c r="M388" s="39">
        <f t="shared" si="57"/>
        <v>-1</v>
      </c>
      <c r="O388" s="57"/>
      <c r="P388" s="57"/>
      <c r="Q388" s="57"/>
      <c r="R388" s="60"/>
      <c r="S388" s="60"/>
      <c r="T388" s="60"/>
      <c r="U388" s="60"/>
      <c r="V388" s="60"/>
      <c r="W388" s="57"/>
      <c r="X388" s="57"/>
      <c r="Y388" s="57"/>
    </row>
    <row r="389" spans="1:25" s="17" customFormat="1" x14ac:dyDescent="0.2">
      <c r="B389" s="48" t="s">
        <v>73</v>
      </c>
      <c r="C389" s="17" t="s">
        <v>74</v>
      </c>
      <c r="D389" s="18">
        <v>1000000</v>
      </c>
      <c r="E389" s="18">
        <v>1000000</v>
      </c>
      <c r="F389" s="18">
        <v>0</v>
      </c>
      <c r="G389" s="18">
        <v>0</v>
      </c>
      <c r="H389" s="18">
        <v>0</v>
      </c>
      <c r="I389" s="18">
        <f t="shared" si="53"/>
        <v>0</v>
      </c>
      <c r="J389" s="18">
        <f t="shared" si="54"/>
        <v>1000000</v>
      </c>
      <c r="K389" s="39">
        <f t="shared" si="55"/>
        <v>1</v>
      </c>
      <c r="L389" s="39">
        <f t="shared" si="56"/>
        <v>-1</v>
      </c>
      <c r="M389" s="39">
        <f t="shared" si="57"/>
        <v>-1</v>
      </c>
      <c r="O389" s="57"/>
      <c r="P389" s="57"/>
      <c r="Q389" s="57"/>
      <c r="R389" s="60"/>
      <c r="S389" s="60"/>
      <c r="T389" s="60"/>
      <c r="U389" s="60"/>
      <c r="V389" s="60"/>
      <c r="W389" s="57"/>
      <c r="X389" s="57"/>
      <c r="Y389" s="57"/>
    </row>
    <row r="390" spans="1:25" s="17" customFormat="1" x14ac:dyDescent="0.2">
      <c r="A390" s="47" t="s">
        <v>131</v>
      </c>
      <c r="B390" s="49"/>
      <c r="C390" s="47"/>
      <c r="D390" s="23">
        <v>1932771.7399999998</v>
      </c>
      <c r="E390" s="23">
        <v>1932771.7399999998</v>
      </c>
      <c r="F390" s="23">
        <v>38103.200000000004</v>
      </c>
      <c r="G390" s="23">
        <v>44637.850000000006</v>
      </c>
      <c r="H390" s="23">
        <v>0</v>
      </c>
      <c r="I390" s="23">
        <f t="shared" si="53"/>
        <v>44637.850000000006</v>
      </c>
      <c r="J390" s="23">
        <f t="shared" si="54"/>
        <v>1888133.8899999997</v>
      </c>
      <c r="K390" s="43">
        <f t="shared" si="55"/>
        <v>0.97690474820373763</v>
      </c>
      <c r="L390" s="43">
        <f t="shared" si="56"/>
        <v>-0.98028572168589345</v>
      </c>
      <c r="M390" s="43">
        <f t="shared" si="57"/>
        <v>-0.86142848922242632</v>
      </c>
      <c r="O390" s="57"/>
      <c r="P390" s="57"/>
      <c r="Q390" s="57"/>
      <c r="R390" s="60"/>
      <c r="S390" s="60"/>
      <c r="T390" s="60"/>
      <c r="U390" s="60"/>
      <c r="V390" s="60"/>
      <c r="W390" s="57"/>
      <c r="X390" s="57"/>
      <c r="Y390" s="57"/>
    </row>
    <row r="391" spans="1:25" s="17" customFormat="1" x14ac:dyDescent="0.2">
      <c r="A391" s="17" t="s">
        <v>132</v>
      </c>
      <c r="B391" s="48" t="s">
        <v>332</v>
      </c>
      <c r="C391" s="17" t="s">
        <v>333</v>
      </c>
      <c r="D391" s="18">
        <v>1005000</v>
      </c>
      <c r="E391" s="18">
        <v>1005000</v>
      </c>
      <c r="F391" s="18">
        <v>0</v>
      </c>
      <c r="G391" s="18">
        <v>0</v>
      </c>
      <c r="H391" s="18">
        <v>0</v>
      </c>
      <c r="I391" s="18">
        <f t="shared" si="53"/>
        <v>0</v>
      </c>
      <c r="J391" s="18">
        <f t="shared" si="54"/>
        <v>1005000</v>
      </c>
      <c r="K391" s="39">
        <f t="shared" si="55"/>
        <v>1</v>
      </c>
      <c r="L391" s="39">
        <f t="shared" si="56"/>
        <v>-1</v>
      </c>
      <c r="M391" s="39">
        <f t="shared" si="57"/>
        <v>-1</v>
      </c>
      <c r="O391" s="57"/>
      <c r="P391" s="57"/>
      <c r="Q391" s="57"/>
      <c r="R391" s="60"/>
      <c r="S391" s="60"/>
      <c r="T391" s="60"/>
      <c r="U391" s="60"/>
      <c r="V391" s="60"/>
      <c r="W391" s="57"/>
      <c r="X391" s="57"/>
      <c r="Y391" s="57"/>
    </row>
    <row r="392" spans="1:25" s="17" customFormat="1" x14ac:dyDescent="0.2">
      <c r="A392" s="47" t="s">
        <v>133</v>
      </c>
      <c r="B392" s="49"/>
      <c r="C392" s="47"/>
      <c r="D392" s="23">
        <v>1005000</v>
      </c>
      <c r="E392" s="23">
        <v>1005000</v>
      </c>
      <c r="F392" s="23">
        <v>0</v>
      </c>
      <c r="G392" s="23">
        <v>0</v>
      </c>
      <c r="H392" s="23">
        <v>0</v>
      </c>
      <c r="I392" s="23">
        <f t="shared" si="53"/>
        <v>0</v>
      </c>
      <c r="J392" s="23">
        <f t="shared" si="54"/>
        <v>1005000</v>
      </c>
      <c r="K392" s="43">
        <f t="shared" si="55"/>
        <v>1</v>
      </c>
      <c r="L392" s="43">
        <f t="shared" si="56"/>
        <v>-1</v>
      </c>
      <c r="M392" s="43">
        <f t="shared" si="57"/>
        <v>-1</v>
      </c>
      <c r="O392" s="57"/>
      <c r="P392" s="57"/>
      <c r="Q392" s="57"/>
      <c r="R392" s="60"/>
      <c r="S392" s="60"/>
      <c r="T392" s="60"/>
      <c r="U392" s="60"/>
      <c r="V392" s="60"/>
      <c r="W392" s="57"/>
      <c r="X392" s="57"/>
      <c r="Y392" s="57"/>
    </row>
    <row r="393" spans="1:25" s="17" customFormat="1" x14ac:dyDescent="0.2">
      <c r="A393" s="17" t="s">
        <v>188</v>
      </c>
      <c r="B393" s="48" t="s">
        <v>272</v>
      </c>
      <c r="C393" s="17" t="s">
        <v>273</v>
      </c>
      <c r="D393" s="18">
        <v>37764.57</v>
      </c>
      <c r="E393" s="18">
        <v>37764.57</v>
      </c>
      <c r="F393" s="18">
        <v>0</v>
      </c>
      <c r="G393" s="18">
        <v>0</v>
      </c>
      <c r="H393" s="18">
        <v>0</v>
      </c>
      <c r="I393" s="18">
        <f t="shared" si="53"/>
        <v>0</v>
      </c>
      <c r="J393" s="18">
        <f t="shared" si="54"/>
        <v>37764.57</v>
      </c>
      <c r="K393" s="39">
        <f t="shared" si="55"/>
        <v>1</v>
      </c>
      <c r="L393" s="39">
        <f t="shared" si="56"/>
        <v>-1</v>
      </c>
      <c r="M393" s="39">
        <f t="shared" si="57"/>
        <v>-1</v>
      </c>
      <c r="O393" s="57"/>
      <c r="P393" s="57"/>
      <c r="Q393" s="57"/>
      <c r="R393" s="60"/>
      <c r="S393" s="60"/>
      <c r="T393" s="60"/>
      <c r="U393" s="60"/>
      <c r="V393" s="60"/>
      <c r="W393" s="57"/>
      <c r="X393" s="57"/>
      <c r="Y393" s="57"/>
    </row>
    <row r="394" spans="1:25" s="17" customFormat="1" x14ac:dyDescent="0.2">
      <c r="B394" s="48" t="s">
        <v>29</v>
      </c>
      <c r="C394" s="17" t="s">
        <v>30</v>
      </c>
      <c r="D394" s="18">
        <v>1300000</v>
      </c>
      <c r="E394" s="18">
        <v>1300000</v>
      </c>
      <c r="F394" s="18">
        <v>0</v>
      </c>
      <c r="G394" s="18">
        <v>0</v>
      </c>
      <c r="H394" s="18">
        <v>0</v>
      </c>
      <c r="I394" s="18">
        <f t="shared" si="53"/>
        <v>0</v>
      </c>
      <c r="J394" s="18">
        <f t="shared" si="54"/>
        <v>1300000</v>
      </c>
      <c r="K394" s="39">
        <f t="shared" si="55"/>
        <v>1</v>
      </c>
      <c r="L394" s="39">
        <f t="shared" si="56"/>
        <v>-1</v>
      </c>
      <c r="M394" s="39">
        <f t="shared" si="57"/>
        <v>-1</v>
      </c>
      <c r="O394" s="57"/>
      <c r="P394" s="57"/>
      <c r="Q394" s="57"/>
      <c r="R394" s="60"/>
      <c r="S394" s="60"/>
      <c r="T394" s="60"/>
      <c r="U394" s="60"/>
      <c r="V394" s="60"/>
      <c r="W394" s="57"/>
      <c r="X394" s="57"/>
      <c r="Y394" s="57"/>
    </row>
    <row r="395" spans="1:25" s="17" customFormat="1" x14ac:dyDescent="0.2">
      <c r="B395" s="48" t="s">
        <v>33</v>
      </c>
      <c r="C395" s="17" t="s">
        <v>34</v>
      </c>
      <c r="D395" s="18">
        <v>7481.16</v>
      </c>
      <c r="E395" s="18">
        <v>7481.16</v>
      </c>
      <c r="F395" s="18">
        <v>0</v>
      </c>
      <c r="G395" s="18">
        <v>0</v>
      </c>
      <c r="H395" s="18">
        <v>0</v>
      </c>
      <c r="I395" s="18">
        <f t="shared" si="53"/>
        <v>0</v>
      </c>
      <c r="J395" s="18">
        <f t="shared" si="54"/>
        <v>7481.16</v>
      </c>
      <c r="K395" s="39">
        <f t="shared" si="55"/>
        <v>1</v>
      </c>
      <c r="L395" s="39">
        <f t="shared" si="56"/>
        <v>-1</v>
      </c>
      <c r="M395" s="39">
        <f t="shared" si="57"/>
        <v>-1</v>
      </c>
      <c r="O395" s="57"/>
      <c r="P395" s="57"/>
      <c r="Q395" s="57"/>
      <c r="R395" s="60"/>
      <c r="S395" s="60"/>
      <c r="T395" s="60"/>
      <c r="U395" s="60"/>
      <c r="V395" s="60"/>
      <c r="W395" s="57"/>
      <c r="X395" s="57"/>
      <c r="Y395" s="57"/>
    </row>
    <row r="396" spans="1:25" s="17" customFormat="1" x14ac:dyDescent="0.2">
      <c r="B396" s="48" t="s">
        <v>39</v>
      </c>
      <c r="C396" s="17" t="s">
        <v>40</v>
      </c>
      <c r="D396" s="18">
        <v>1000.76</v>
      </c>
      <c r="E396" s="18">
        <v>1000.76</v>
      </c>
      <c r="F396" s="18">
        <v>0</v>
      </c>
      <c r="G396" s="18">
        <v>0</v>
      </c>
      <c r="H396" s="18">
        <v>0</v>
      </c>
      <c r="I396" s="18">
        <f t="shared" si="53"/>
        <v>0</v>
      </c>
      <c r="J396" s="18">
        <f t="shared" si="54"/>
        <v>1000.76</v>
      </c>
      <c r="K396" s="39">
        <f t="shared" si="55"/>
        <v>1</v>
      </c>
      <c r="L396" s="39">
        <f t="shared" si="56"/>
        <v>-1</v>
      </c>
      <c r="M396" s="39">
        <f t="shared" si="57"/>
        <v>-1</v>
      </c>
      <c r="O396" s="57"/>
      <c r="P396" s="57"/>
      <c r="Q396" s="57"/>
      <c r="R396" s="60"/>
      <c r="S396" s="60"/>
      <c r="T396" s="60"/>
      <c r="U396" s="60"/>
      <c r="V396" s="60"/>
      <c r="W396" s="57"/>
      <c r="X396" s="57"/>
      <c r="Y396" s="57"/>
    </row>
    <row r="397" spans="1:25" s="17" customFormat="1" x14ac:dyDescent="0.2">
      <c r="A397" s="47" t="s">
        <v>189</v>
      </c>
      <c r="B397" s="49"/>
      <c r="C397" s="47"/>
      <c r="D397" s="23">
        <v>1346246.49</v>
      </c>
      <c r="E397" s="23">
        <v>1346246.49</v>
      </c>
      <c r="F397" s="23">
        <v>0</v>
      </c>
      <c r="G397" s="23">
        <v>0</v>
      </c>
      <c r="H397" s="23">
        <v>0</v>
      </c>
      <c r="I397" s="23">
        <f t="shared" si="53"/>
        <v>0</v>
      </c>
      <c r="J397" s="23">
        <f t="shared" si="54"/>
        <v>1346246.49</v>
      </c>
      <c r="K397" s="43">
        <f t="shared" si="55"/>
        <v>1</v>
      </c>
      <c r="L397" s="43">
        <f t="shared" si="56"/>
        <v>-1</v>
      </c>
      <c r="M397" s="43">
        <f t="shared" si="57"/>
        <v>-1</v>
      </c>
      <c r="O397" s="57"/>
      <c r="P397" s="57"/>
      <c r="Q397" s="57"/>
      <c r="R397" s="60"/>
      <c r="S397" s="60"/>
      <c r="T397" s="60"/>
      <c r="U397" s="60"/>
      <c r="V397" s="60"/>
      <c r="W397" s="57"/>
      <c r="X397" s="57"/>
      <c r="Y397" s="57"/>
    </row>
    <row r="398" spans="1:25" s="17" customFormat="1" x14ac:dyDescent="0.2">
      <c r="A398" s="17" t="s">
        <v>134</v>
      </c>
      <c r="B398" s="48" t="s">
        <v>135</v>
      </c>
      <c r="C398" s="17" t="s">
        <v>136</v>
      </c>
      <c r="D398" s="18">
        <v>7837334</v>
      </c>
      <c r="E398" s="18">
        <v>7837334</v>
      </c>
      <c r="F398" s="18">
        <v>0</v>
      </c>
      <c r="G398" s="18">
        <v>0</v>
      </c>
      <c r="H398" s="18">
        <v>0</v>
      </c>
      <c r="I398" s="18">
        <f t="shared" si="53"/>
        <v>0</v>
      </c>
      <c r="J398" s="18">
        <f t="shared" si="54"/>
        <v>7837334</v>
      </c>
      <c r="K398" s="39">
        <f t="shared" si="55"/>
        <v>1</v>
      </c>
      <c r="L398" s="39">
        <f t="shared" si="56"/>
        <v>-1</v>
      </c>
      <c r="M398" s="39">
        <f t="shared" si="57"/>
        <v>-1</v>
      </c>
      <c r="O398" s="57"/>
      <c r="P398" s="57"/>
      <c r="Q398" s="57"/>
      <c r="R398" s="60"/>
      <c r="S398" s="60"/>
      <c r="T398" s="60"/>
      <c r="U398" s="60"/>
      <c r="V398" s="60"/>
      <c r="W398" s="57"/>
      <c r="X398" s="57"/>
      <c r="Y398" s="57"/>
    </row>
    <row r="399" spans="1:25" s="17" customFormat="1" x14ac:dyDescent="0.2">
      <c r="A399" s="47" t="s">
        <v>137</v>
      </c>
      <c r="B399" s="49"/>
      <c r="C399" s="47"/>
      <c r="D399" s="23">
        <v>7837334</v>
      </c>
      <c r="E399" s="23">
        <v>7837334</v>
      </c>
      <c r="F399" s="23">
        <v>0</v>
      </c>
      <c r="G399" s="23">
        <v>0</v>
      </c>
      <c r="H399" s="23">
        <v>0</v>
      </c>
      <c r="I399" s="23">
        <f t="shared" si="53"/>
        <v>0</v>
      </c>
      <c r="J399" s="23">
        <f t="shared" si="54"/>
        <v>7837334</v>
      </c>
      <c r="K399" s="43">
        <f t="shared" si="55"/>
        <v>1</v>
      </c>
      <c r="L399" s="43">
        <f t="shared" si="56"/>
        <v>-1</v>
      </c>
      <c r="M399" s="43">
        <f t="shared" si="57"/>
        <v>-1</v>
      </c>
      <c r="O399" s="57"/>
      <c r="P399" s="57"/>
      <c r="Q399" s="57"/>
      <c r="R399" s="60"/>
      <c r="S399" s="60"/>
      <c r="T399" s="60"/>
      <c r="U399" s="60"/>
      <c r="V399" s="60"/>
      <c r="W399" s="57"/>
      <c r="X399" s="57"/>
      <c r="Y399" s="57"/>
    </row>
    <row r="400" spans="1:25" s="17" customFormat="1" x14ac:dyDescent="0.2">
      <c r="A400" s="25"/>
      <c r="B400" s="33"/>
      <c r="C400" s="25"/>
      <c r="D400" s="18"/>
      <c r="E400" s="18"/>
      <c r="F400" s="18"/>
      <c r="G400" s="18"/>
      <c r="H400" s="18"/>
      <c r="I400" s="18"/>
      <c r="J400" s="18"/>
      <c r="K400" s="39"/>
      <c r="L400" s="39"/>
      <c r="M400" s="39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</row>
    <row r="401" spans="1:27" ht="15.75" x14ac:dyDescent="0.25">
      <c r="A401" s="27" t="s">
        <v>176</v>
      </c>
      <c r="B401" s="34"/>
      <c r="C401" s="27"/>
      <c r="D401" s="6">
        <f>+D80+D119+D149+D160+D179+D222+D236+D265+D321+D350+D381+D390+D392+D397+D399</f>
        <v>1326110041.6399999</v>
      </c>
      <c r="E401" s="6">
        <f t="shared" ref="E401:J401" si="58">+E80+E119+E149+E160+E179+E222+E236+E265+E321+E350+E381+E390+E392+E397+E399</f>
        <v>1326110041.6300004</v>
      </c>
      <c r="F401" s="6">
        <f t="shared" si="58"/>
        <v>42458399.090000004</v>
      </c>
      <c r="G401" s="6">
        <f t="shared" si="58"/>
        <v>68668412.160000011</v>
      </c>
      <c r="H401" s="6">
        <f t="shared" si="58"/>
        <v>37458536.060000002</v>
      </c>
      <c r="I401" s="6">
        <f t="shared" si="58"/>
        <v>106126948.22000001</v>
      </c>
      <c r="J401" s="6">
        <f t="shared" si="58"/>
        <v>1219983093.4100006</v>
      </c>
      <c r="K401" s="40">
        <f>IF(E401=0,"NA",J401/E401)</f>
        <v>0.91997123550203053</v>
      </c>
      <c r="L401" s="40">
        <f>IF(E401=0,"NA",(  ( F401 - (E401/$L$6)) / (E401/$L$6)))</f>
        <v>-0.96798274822064401</v>
      </c>
      <c r="M401" s="40">
        <f>IF(E401=0,"NA",(  ( G401 - ($M$6*(E401/12))) / ($M$6*(E401/12))))</f>
        <v>-0.6893089864144506</v>
      </c>
    </row>
    <row r="403" spans="1:27" x14ac:dyDescent="0.2">
      <c r="B403" s="58"/>
      <c r="C403" s="59"/>
    </row>
    <row r="404" spans="1:27" x14ac:dyDescent="0.2">
      <c r="K404" s="14"/>
    </row>
    <row r="405" spans="1:27" x14ac:dyDescent="0.2">
      <c r="K405" s="14"/>
    </row>
    <row r="406" spans="1:27" x14ac:dyDescent="0.2">
      <c r="K406" s="10"/>
      <c r="L406" s="10"/>
      <c r="M406" s="10"/>
    </row>
    <row r="407" spans="1:27" x14ac:dyDescent="0.2">
      <c r="K407" s="14"/>
    </row>
    <row r="409" spans="1:27" x14ac:dyDescent="0.2">
      <c r="K409" s="14"/>
    </row>
    <row r="410" spans="1:27" x14ac:dyDescent="0.2">
      <c r="K410" s="14"/>
    </row>
    <row r="411" spans="1:27" x14ac:dyDescent="0.2">
      <c r="B411" s="26"/>
      <c r="C411" s="26"/>
      <c r="D411" s="35"/>
      <c r="E411" s="19"/>
      <c r="K411" s="14"/>
      <c r="L411" s="14"/>
      <c r="M411" s="14"/>
      <c r="N411" s="41"/>
      <c r="O411" s="41"/>
      <c r="P411" s="10"/>
      <c r="W411" s="57"/>
      <c r="X411" s="57"/>
      <c r="Z411" s="56"/>
      <c r="AA411" s="56"/>
    </row>
    <row r="412" spans="1:27" x14ac:dyDescent="0.2">
      <c r="B412" s="26"/>
      <c r="C412" s="26"/>
      <c r="D412" s="35"/>
      <c r="E412" s="19"/>
      <c r="K412" s="14"/>
      <c r="L412" s="14"/>
      <c r="M412" s="14"/>
      <c r="N412" s="41"/>
      <c r="O412" s="41"/>
      <c r="P412" s="10"/>
      <c r="W412" s="57"/>
      <c r="X412" s="57"/>
      <c r="Z412" s="56"/>
      <c r="AA412" s="56"/>
    </row>
    <row r="413" spans="1:27" x14ac:dyDescent="0.2">
      <c r="K413" s="14"/>
    </row>
    <row r="414" spans="1:27" x14ac:dyDescent="0.2">
      <c r="K414" s="14"/>
    </row>
    <row r="415" spans="1:27" x14ac:dyDescent="0.2">
      <c r="K415" s="14"/>
    </row>
  </sheetData>
  <autoFilter ref="A7:M401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01"/>
  <sheetViews>
    <sheetView tabSelected="1" workbookViewId="0">
      <pane ySplit="7" topLeftCell="A8" activePane="bottomLeft" state="frozen"/>
      <selection activeCell="D100" sqref="D100"/>
      <selection pane="bottomLeft" activeCell="D100" sqref="D100"/>
    </sheetView>
  </sheetViews>
  <sheetFormatPr defaultRowHeight="12.75" x14ac:dyDescent="0.2"/>
  <cols>
    <col min="1" max="1" width="50.42578125" style="25" bestFit="1" customWidth="1"/>
    <col min="2" max="2" width="8" style="33" customWidth="1"/>
    <col min="3" max="3" width="29.42578125" style="25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53" customWidth="1"/>
    <col min="12" max="12" width="10.85546875" style="39" customWidth="1"/>
    <col min="13" max="13" width="14.42578125" style="39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62" t="s">
        <v>402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63">
        <v>44804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2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142</v>
      </c>
      <c r="B8" s="48" t="s">
        <v>143</v>
      </c>
      <c r="C8" s="17" t="s">
        <v>144</v>
      </c>
      <c r="D8" s="18">
        <v>65500</v>
      </c>
      <c r="E8" s="18">
        <v>50500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50500</v>
      </c>
      <c r="K8" s="39">
        <f>IF(E8=0,"NA",J8/E8)</f>
        <v>1</v>
      </c>
      <c r="L8" s="39">
        <f>IF(E8=0,"NA",(  ( F8 - (E8/$L$6)) / (E8/$L$6)))</f>
        <v>-1</v>
      </c>
      <c r="M8" s="39">
        <f>IF(E8=0,"NA",(  ( G8 - ($M$6*(E8/12))) / ($M$6*(E8/12))))</f>
        <v>-1</v>
      </c>
      <c r="R8" s="25"/>
      <c r="S8" s="25"/>
      <c r="T8" s="25"/>
      <c r="U8" s="25"/>
      <c r="V8" s="25"/>
    </row>
    <row r="9" spans="1:22" x14ac:dyDescent="0.2">
      <c r="A9" s="17"/>
      <c r="B9" s="48" t="s">
        <v>145</v>
      </c>
      <c r="C9" s="17" t="s">
        <v>146</v>
      </c>
      <c r="D9" s="18">
        <v>5650</v>
      </c>
      <c r="E9" s="18">
        <v>5650</v>
      </c>
      <c r="F9" s="18">
        <v>0</v>
      </c>
      <c r="G9" s="18">
        <v>0</v>
      </c>
      <c r="H9" s="18">
        <v>0</v>
      </c>
      <c r="I9" s="18">
        <f t="shared" ref="I9" si="2">SUM(G9:H9)</f>
        <v>0</v>
      </c>
      <c r="J9" s="18">
        <f t="shared" ref="J9" si="3">E9-I9</f>
        <v>5650</v>
      </c>
      <c r="K9" s="39">
        <f t="shared" ref="K9" si="4">IF(E9=0,"NA",J9/E9)</f>
        <v>1</v>
      </c>
      <c r="L9" s="39">
        <f t="shared" ref="L9" si="5">IF(E9=0,"NA",(  ( F9 - (E9/$L$6)) / (E9/$L$6)))</f>
        <v>-1</v>
      </c>
      <c r="M9" s="39">
        <f t="shared" ref="M9" si="6">IF(E9=0,"NA",(  ( G9 - ($M$6*(E9/12))) / ($M$6*(E9/12))))</f>
        <v>-1</v>
      </c>
      <c r="R9" s="25"/>
      <c r="S9" s="25"/>
      <c r="T9" s="25"/>
      <c r="U9" s="25"/>
      <c r="V9" s="25"/>
    </row>
    <row r="10" spans="1:22" x14ac:dyDescent="0.2">
      <c r="A10" s="17"/>
      <c r="B10" s="48" t="s">
        <v>147</v>
      </c>
      <c r="C10" s="17" t="s">
        <v>148</v>
      </c>
      <c r="D10" s="18">
        <v>1800</v>
      </c>
      <c r="E10" s="18">
        <v>1800</v>
      </c>
      <c r="F10" s="18">
        <v>0</v>
      </c>
      <c r="G10" s="18">
        <v>0</v>
      </c>
      <c r="H10" s="18">
        <v>0</v>
      </c>
      <c r="I10" s="18">
        <f t="shared" ref="I10:I25" si="7">SUM(G10:H10)</f>
        <v>0</v>
      </c>
      <c r="J10" s="18">
        <f t="shared" ref="J10:J25" si="8">E10-I10</f>
        <v>1800</v>
      </c>
      <c r="K10" s="39">
        <f t="shared" ref="K10:K25" si="9">IF(E10=0,"NA",J10/E10)</f>
        <v>1</v>
      </c>
      <c r="L10" s="39">
        <f t="shared" ref="L10:L25" si="10">IF(E10=0,"NA",(  ( F10 - (E10/$L$6)) / (E10/$L$6)))</f>
        <v>-1</v>
      </c>
      <c r="M10" s="39">
        <f t="shared" ref="M10:M25" si="11">IF(E10=0,"NA",(  ( G10 - ($M$6*(E10/12))) / ($M$6*(E10/12))))</f>
        <v>-1</v>
      </c>
      <c r="R10" s="25"/>
      <c r="S10" s="25"/>
      <c r="T10" s="25"/>
      <c r="U10" s="25"/>
      <c r="V10" s="25"/>
    </row>
    <row r="11" spans="1:22" x14ac:dyDescent="0.2">
      <c r="A11" s="17"/>
      <c r="B11" s="48" t="s">
        <v>149</v>
      </c>
      <c r="C11" s="17" t="s">
        <v>150</v>
      </c>
      <c r="D11" s="18">
        <v>31230744.549999997</v>
      </c>
      <c r="E11" s="18">
        <v>31522344.549999997</v>
      </c>
      <c r="F11" s="18">
        <v>2061998.29</v>
      </c>
      <c r="G11" s="18">
        <v>4134454.3800000004</v>
      </c>
      <c r="H11" s="18">
        <v>0</v>
      </c>
      <c r="I11" s="18">
        <f t="shared" si="7"/>
        <v>4134454.3800000004</v>
      </c>
      <c r="J11" s="18">
        <f t="shared" si="8"/>
        <v>27387890.169999998</v>
      </c>
      <c r="K11" s="39">
        <f t="shared" si="9"/>
        <v>0.86884051808259299</v>
      </c>
      <c r="L11" s="39">
        <f t="shared" si="10"/>
        <v>-0.93458613820018033</v>
      </c>
      <c r="M11" s="39">
        <f t="shared" si="11"/>
        <v>-0.21304310849555744</v>
      </c>
      <c r="R11" s="25"/>
      <c r="S11" s="25"/>
      <c r="T11" s="25"/>
      <c r="U11" s="25"/>
      <c r="V11" s="25"/>
    </row>
    <row r="12" spans="1:22" x14ac:dyDescent="0.2">
      <c r="A12" s="17"/>
      <c r="B12" s="48" t="s">
        <v>151</v>
      </c>
      <c r="C12" s="17" t="s">
        <v>152</v>
      </c>
      <c r="D12" s="18">
        <v>-309752</v>
      </c>
      <c r="E12" s="18">
        <v>-277352</v>
      </c>
      <c r="F12" s="18">
        <v>5976.11</v>
      </c>
      <c r="G12" s="18">
        <v>6186.21</v>
      </c>
      <c r="H12" s="18">
        <v>0</v>
      </c>
      <c r="I12" s="18">
        <f t="shared" si="7"/>
        <v>6186.21</v>
      </c>
      <c r="J12" s="18">
        <f t="shared" si="8"/>
        <v>-283538.21000000002</v>
      </c>
      <c r="K12" s="39">
        <f t="shared" si="9"/>
        <v>1.0223045444056651</v>
      </c>
      <c r="L12" s="39">
        <f t="shared" si="10"/>
        <v>-1.0215470232772794</v>
      </c>
      <c r="M12" s="39">
        <f t="shared" si="11"/>
        <v>-1.1338272664339899</v>
      </c>
      <c r="R12" s="25"/>
      <c r="S12" s="25"/>
      <c r="T12" s="25"/>
      <c r="U12" s="25"/>
      <c r="V12" s="25"/>
    </row>
    <row r="13" spans="1:22" s="64" customFormat="1" x14ac:dyDescent="0.2">
      <c r="A13" s="47" t="s">
        <v>153</v>
      </c>
      <c r="B13" s="49"/>
      <c r="C13" s="47"/>
      <c r="D13" s="23">
        <v>30993942.549999997</v>
      </c>
      <c r="E13" s="23">
        <v>31302942.549999997</v>
      </c>
      <c r="F13" s="23">
        <v>2067974.4000000001</v>
      </c>
      <c r="G13" s="23">
        <v>4140640.5900000003</v>
      </c>
      <c r="H13" s="23">
        <v>0</v>
      </c>
      <c r="I13" s="23">
        <f t="shared" si="7"/>
        <v>4140640.5900000003</v>
      </c>
      <c r="J13" s="23">
        <f t="shared" si="8"/>
        <v>27162301.959999997</v>
      </c>
      <c r="K13" s="43">
        <f t="shared" si="9"/>
        <v>0.86772359871963534</v>
      </c>
      <c r="L13" s="43">
        <f t="shared" si="10"/>
        <v>-0.93393674103650681</v>
      </c>
      <c r="M13" s="43">
        <f t="shared" si="11"/>
        <v>-0.20634159231781213</v>
      </c>
      <c r="R13" s="26"/>
      <c r="S13" s="26"/>
      <c r="T13" s="26"/>
      <c r="U13" s="26"/>
      <c r="V13" s="26"/>
    </row>
    <row r="14" spans="1:22" x14ac:dyDescent="0.2">
      <c r="A14" s="17" t="s">
        <v>154</v>
      </c>
      <c r="B14" s="48" t="s">
        <v>155</v>
      </c>
      <c r="C14" s="17" t="s">
        <v>156</v>
      </c>
      <c r="D14" s="18">
        <v>0</v>
      </c>
      <c r="E14" s="18">
        <v>0</v>
      </c>
      <c r="F14" s="18">
        <v>514.08000000000004</v>
      </c>
      <c r="G14" s="18">
        <v>889.66</v>
      </c>
      <c r="H14" s="18">
        <v>0</v>
      </c>
      <c r="I14" s="18">
        <f t="shared" si="7"/>
        <v>889.66</v>
      </c>
      <c r="J14" s="18">
        <f t="shared" si="8"/>
        <v>-889.66</v>
      </c>
      <c r="K14" s="39" t="str">
        <f t="shared" si="9"/>
        <v>NA</v>
      </c>
      <c r="L14" s="39" t="str">
        <f t="shared" si="10"/>
        <v>NA</v>
      </c>
      <c r="M14" s="39" t="str">
        <f t="shared" si="11"/>
        <v>NA</v>
      </c>
      <c r="R14" s="25"/>
      <c r="S14" s="25"/>
      <c r="T14" s="25"/>
      <c r="U14" s="25"/>
      <c r="V14" s="25"/>
    </row>
    <row r="15" spans="1:22" s="64" customFormat="1" x14ac:dyDescent="0.2">
      <c r="A15" s="47" t="s">
        <v>157</v>
      </c>
      <c r="B15" s="49"/>
      <c r="C15" s="47"/>
      <c r="D15" s="23">
        <v>0</v>
      </c>
      <c r="E15" s="23">
        <v>0</v>
      </c>
      <c r="F15" s="23">
        <v>514.08000000000004</v>
      </c>
      <c r="G15" s="23">
        <v>889.66</v>
      </c>
      <c r="H15" s="23">
        <v>0</v>
      </c>
      <c r="I15" s="23">
        <f t="shared" si="7"/>
        <v>889.66</v>
      </c>
      <c r="J15" s="23">
        <f t="shared" si="8"/>
        <v>-889.66</v>
      </c>
      <c r="K15" s="43" t="str">
        <f t="shared" si="9"/>
        <v>NA</v>
      </c>
      <c r="L15" s="43" t="str">
        <f t="shared" si="10"/>
        <v>NA</v>
      </c>
      <c r="M15" s="43" t="str">
        <f t="shared" si="11"/>
        <v>NA</v>
      </c>
      <c r="R15" s="26"/>
      <c r="S15" s="26"/>
      <c r="T15" s="26"/>
      <c r="U15" s="26"/>
      <c r="V15" s="26"/>
    </row>
    <row r="16" spans="1:22" x14ac:dyDescent="0.2">
      <c r="A16" s="17" t="s">
        <v>158</v>
      </c>
      <c r="B16" s="48" t="s">
        <v>159</v>
      </c>
      <c r="C16" s="17" t="s">
        <v>160</v>
      </c>
      <c r="D16" s="18">
        <v>12946251.710000001</v>
      </c>
      <c r="E16" s="18">
        <v>12946251.710000001</v>
      </c>
      <c r="F16" s="18">
        <v>1229328.8999999999</v>
      </c>
      <c r="G16" s="18">
        <v>1229328.8999999999</v>
      </c>
      <c r="H16" s="18">
        <v>0</v>
      </c>
      <c r="I16" s="18">
        <f t="shared" si="7"/>
        <v>1229328.8999999999</v>
      </c>
      <c r="J16" s="18">
        <f t="shared" si="8"/>
        <v>11716922.810000001</v>
      </c>
      <c r="K16" s="39">
        <f t="shared" si="9"/>
        <v>0.90504364293717254</v>
      </c>
      <c r="L16" s="39">
        <f t="shared" si="10"/>
        <v>-0.90504364293717254</v>
      </c>
      <c r="M16" s="39">
        <f t="shared" si="11"/>
        <v>-0.43026185762303565</v>
      </c>
      <c r="R16" s="25"/>
      <c r="S16" s="25"/>
      <c r="T16" s="25"/>
      <c r="U16" s="25"/>
      <c r="V16" s="25"/>
    </row>
    <row r="17" spans="1:22" x14ac:dyDescent="0.2">
      <c r="A17" s="17"/>
      <c r="B17" s="48" t="s">
        <v>161</v>
      </c>
      <c r="C17" s="17" t="s">
        <v>162</v>
      </c>
      <c r="D17" s="18">
        <v>2544589</v>
      </c>
      <c r="E17" s="18">
        <v>2544589</v>
      </c>
      <c r="F17" s="18">
        <v>292698.31</v>
      </c>
      <c r="G17" s="18">
        <v>292698.31</v>
      </c>
      <c r="H17" s="18">
        <v>0</v>
      </c>
      <c r="I17" s="18">
        <f t="shared" si="7"/>
        <v>292698.31</v>
      </c>
      <c r="J17" s="18">
        <f t="shared" si="8"/>
        <v>2251890.69</v>
      </c>
      <c r="K17" s="39">
        <f t="shared" si="9"/>
        <v>0.88497226467614221</v>
      </c>
      <c r="L17" s="39">
        <f t="shared" si="10"/>
        <v>-0.88497226467614221</v>
      </c>
      <c r="M17" s="39">
        <f t="shared" si="11"/>
        <v>-0.30983358805685324</v>
      </c>
      <c r="R17" s="25"/>
      <c r="S17" s="25"/>
      <c r="T17" s="25"/>
      <c r="U17" s="25"/>
      <c r="V17" s="25"/>
    </row>
    <row r="18" spans="1:22" s="64" customFormat="1" x14ac:dyDescent="0.2">
      <c r="A18" s="47" t="s">
        <v>163</v>
      </c>
      <c r="B18" s="49"/>
      <c r="C18" s="47"/>
      <c r="D18" s="23">
        <v>15490840.710000001</v>
      </c>
      <c r="E18" s="23">
        <v>15490840.710000001</v>
      </c>
      <c r="F18" s="23">
        <v>1522027.21</v>
      </c>
      <c r="G18" s="23">
        <v>1522027.21</v>
      </c>
      <c r="H18" s="23">
        <v>0</v>
      </c>
      <c r="I18" s="23">
        <f t="shared" si="7"/>
        <v>1522027.21</v>
      </c>
      <c r="J18" s="23">
        <f t="shared" si="8"/>
        <v>13968813.5</v>
      </c>
      <c r="K18" s="43">
        <f t="shared" si="9"/>
        <v>0.90174663606104555</v>
      </c>
      <c r="L18" s="43">
        <f t="shared" si="10"/>
        <v>-0.90174663606104555</v>
      </c>
      <c r="M18" s="43">
        <f t="shared" si="11"/>
        <v>-0.41047981636627395</v>
      </c>
      <c r="R18" s="26"/>
      <c r="S18" s="26"/>
      <c r="T18" s="26"/>
      <c r="U18" s="26"/>
      <c r="V18" s="26"/>
    </row>
    <row r="19" spans="1:22" x14ac:dyDescent="0.2">
      <c r="A19" s="17" t="s">
        <v>164</v>
      </c>
      <c r="B19" s="48" t="s">
        <v>165</v>
      </c>
      <c r="C19" s="17" t="s">
        <v>166</v>
      </c>
      <c r="D19" s="18">
        <v>73880840.069999993</v>
      </c>
      <c r="E19" s="18">
        <v>73903729.549999997</v>
      </c>
      <c r="F19" s="18">
        <v>13136674.370000001</v>
      </c>
      <c r="G19" s="18">
        <v>14014812.59</v>
      </c>
      <c r="H19" s="18">
        <v>0</v>
      </c>
      <c r="I19" s="18">
        <f t="shared" si="7"/>
        <v>14014812.59</v>
      </c>
      <c r="J19" s="18">
        <f t="shared" si="8"/>
        <v>59888916.959999993</v>
      </c>
      <c r="K19" s="39">
        <f t="shared" si="9"/>
        <v>0.81036393325024003</v>
      </c>
      <c r="L19" s="39">
        <f t="shared" si="10"/>
        <v>-0.8222461241132315</v>
      </c>
      <c r="M19" s="39">
        <f t="shared" si="11"/>
        <v>0.13781640049855917</v>
      </c>
      <c r="R19" s="25"/>
      <c r="S19" s="25"/>
      <c r="T19" s="25"/>
      <c r="U19" s="25"/>
      <c r="V19" s="25"/>
    </row>
    <row r="20" spans="1:22" x14ac:dyDescent="0.2">
      <c r="A20" s="17"/>
      <c r="B20" s="48" t="s">
        <v>167</v>
      </c>
      <c r="C20" s="17" t="s">
        <v>168</v>
      </c>
      <c r="D20" s="18">
        <v>2555268.77</v>
      </c>
      <c r="E20" s="18">
        <v>2564768.77</v>
      </c>
      <c r="F20" s="18">
        <v>233796.38</v>
      </c>
      <c r="G20" s="18">
        <v>319498.49</v>
      </c>
      <c r="H20" s="18">
        <v>0</v>
      </c>
      <c r="I20" s="18">
        <f t="shared" si="7"/>
        <v>319498.49</v>
      </c>
      <c r="J20" s="18">
        <f t="shared" si="8"/>
        <v>2245270.2800000003</v>
      </c>
      <c r="K20" s="39">
        <f t="shared" si="9"/>
        <v>0.87542795524603967</v>
      </c>
      <c r="L20" s="39">
        <f t="shared" si="10"/>
        <v>-0.90884309621408876</v>
      </c>
      <c r="M20" s="39">
        <f t="shared" si="11"/>
        <v>-0.25256773147623757</v>
      </c>
      <c r="R20" s="25"/>
      <c r="S20" s="25"/>
      <c r="T20" s="25"/>
      <c r="U20" s="25"/>
      <c r="V20" s="25"/>
    </row>
    <row r="21" spans="1:22" x14ac:dyDescent="0.2">
      <c r="A21" s="17"/>
      <c r="B21" s="48" t="s">
        <v>302</v>
      </c>
      <c r="C21" s="17" t="s">
        <v>303</v>
      </c>
      <c r="D21" s="18">
        <v>351475415</v>
      </c>
      <c r="E21" s="18">
        <v>497891164.30000001</v>
      </c>
      <c r="F21" s="18">
        <v>269231.89</v>
      </c>
      <c r="G21" s="18">
        <v>269231.89</v>
      </c>
      <c r="H21" s="18">
        <v>0</v>
      </c>
      <c r="I21" s="18">
        <f t="shared" si="7"/>
        <v>269231.89</v>
      </c>
      <c r="J21" s="18">
        <f t="shared" si="8"/>
        <v>497621932.41000003</v>
      </c>
      <c r="K21" s="39">
        <f t="shared" si="9"/>
        <v>0.999459255537546</v>
      </c>
      <c r="L21" s="39">
        <f t="shared" si="10"/>
        <v>-0.999459255537546</v>
      </c>
      <c r="M21" s="39">
        <f t="shared" si="11"/>
        <v>-0.99675553322527599</v>
      </c>
      <c r="R21" s="25"/>
      <c r="S21" s="25"/>
      <c r="T21" s="25"/>
      <c r="U21" s="25"/>
      <c r="V21" s="25"/>
    </row>
    <row r="22" spans="1:22" x14ac:dyDescent="0.2">
      <c r="A22" s="17"/>
      <c r="B22" s="48" t="s">
        <v>304</v>
      </c>
      <c r="C22" s="17" t="s">
        <v>305</v>
      </c>
      <c r="D22" s="18">
        <v>321087.62</v>
      </c>
      <c r="E22" s="18">
        <v>1107150.6200000001</v>
      </c>
      <c r="F22" s="18">
        <v>0</v>
      </c>
      <c r="G22" s="18">
        <v>0</v>
      </c>
      <c r="H22" s="18">
        <v>0</v>
      </c>
      <c r="I22" s="18">
        <f t="shared" si="7"/>
        <v>0</v>
      </c>
      <c r="J22" s="18">
        <f t="shared" si="8"/>
        <v>1107150.6200000001</v>
      </c>
      <c r="K22" s="39">
        <f t="shared" si="9"/>
        <v>1</v>
      </c>
      <c r="L22" s="39">
        <f t="shared" si="10"/>
        <v>-1</v>
      </c>
      <c r="M22" s="39">
        <f t="shared" si="11"/>
        <v>-1</v>
      </c>
      <c r="R22" s="25"/>
      <c r="S22" s="25"/>
      <c r="T22" s="25"/>
      <c r="U22" s="25"/>
      <c r="V22" s="25"/>
    </row>
    <row r="23" spans="1:22" s="64" customFormat="1" x14ac:dyDescent="0.2">
      <c r="A23" s="47" t="s">
        <v>169</v>
      </c>
      <c r="B23" s="49"/>
      <c r="C23" s="47"/>
      <c r="D23" s="23">
        <v>428232611.45999998</v>
      </c>
      <c r="E23" s="23">
        <v>575466813.24000001</v>
      </c>
      <c r="F23" s="23">
        <v>13639702.640000002</v>
      </c>
      <c r="G23" s="23">
        <v>14603542.970000001</v>
      </c>
      <c r="H23" s="23">
        <v>0</v>
      </c>
      <c r="I23" s="23">
        <f t="shared" si="7"/>
        <v>14603542.970000001</v>
      </c>
      <c r="J23" s="23">
        <f t="shared" si="8"/>
        <v>560863270.26999998</v>
      </c>
      <c r="K23" s="43">
        <f t="shared" si="9"/>
        <v>0.97462313614962615</v>
      </c>
      <c r="L23" s="43">
        <f t="shared" si="10"/>
        <v>-0.97629802044846759</v>
      </c>
      <c r="M23" s="43">
        <f t="shared" si="11"/>
        <v>-0.84773881689775687</v>
      </c>
      <c r="R23" s="26"/>
      <c r="S23" s="26"/>
      <c r="T23" s="26"/>
      <c r="U23" s="26"/>
      <c r="V23" s="26"/>
    </row>
    <row r="24" spans="1:22" x14ac:dyDescent="0.2">
      <c r="A24" s="17" t="s">
        <v>170</v>
      </c>
      <c r="B24" s="48" t="s">
        <v>171</v>
      </c>
      <c r="C24" s="17" t="s">
        <v>172</v>
      </c>
      <c r="D24" s="18">
        <v>4445423</v>
      </c>
      <c r="E24" s="18">
        <v>4445423</v>
      </c>
      <c r="F24" s="18">
        <v>5976.11</v>
      </c>
      <c r="G24" s="18">
        <v>6186.21</v>
      </c>
      <c r="H24" s="18">
        <v>0</v>
      </c>
      <c r="I24" s="18">
        <f t="shared" si="7"/>
        <v>6186.21</v>
      </c>
      <c r="J24" s="18">
        <f t="shared" si="8"/>
        <v>4439236.79</v>
      </c>
      <c r="K24" s="39">
        <f t="shared" si="9"/>
        <v>0.99860840914351678</v>
      </c>
      <c r="L24" s="39">
        <f t="shared" si="10"/>
        <v>-0.99865567123758514</v>
      </c>
      <c r="M24" s="39">
        <f t="shared" si="11"/>
        <v>-0.99165045486110104</v>
      </c>
      <c r="R24" s="25"/>
      <c r="S24" s="25"/>
      <c r="T24" s="25"/>
      <c r="U24" s="25"/>
      <c r="V24" s="25"/>
    </row>
    <row r="25" spans="1:22" s="64" customFormat="1" x14ac:dyDescent="0.2">
      <c r="A25" s="47" t="s">
        <v>173</v>
      </c>
      <c r="B25" s="49"/>
      <c r="C25" s="47"/>
      <c r="D25" s="23">
        <v>4445423</v>
      </c>
      <c r="E25" s="23">
        <v>4445423</v>
      </c>
      <c r="F25" s="23">
        <v>5976.11</v>
      </c>
      <c r="G25" s="23">
        <v>6186.21</v>
      </c>
      <c r="H25" s="23">
        <v>0</v>
      </c>
      <c r="I25" s="23">
        <f t="shared" si="7"/>
        <v>6186.21</v>
      </c>
      <c r="J25" s="23">
        <f t="shared" si="8"/>
        <v>4439236.79</v>
      </c>
      <c r="K25" s="43">
        <f t="shared" si="9"/>
        <v>0.99860840914351678</v>
      </c>
      <c r="L25" s="43">
        <f t="shared" si="10"/>
        <v>-0.99865567123758514</v>
      </c>
      <c r="M25" s="43">
        <f t="shared" si="11"/>
        <v>-0.99165045486110104</v>
      </c>
      <c r="R25" s="26"/>
      <c r="S25" s="26"/>
      <c r="T25" s="26"/>
      <c r="U25" s="26"/>
      <c r="V25" s="26"/>
    </row>
    <row r="26" spans="1:22" s="13" customFormat="1" ht="15.75" x14ac:dyDescent="0.25">
      <c r="A26" s="25"/>
      <c r="B26" s="33"/>
      <c r="C26" s="25"/>
      <c r="D26" s="18"/>
      <c r="E26" s="18"/>
      <c r="F26" s="18"/>
      <c r="G26" s="18"/>
      <c r="H26" s="18"/>
      <c r="I26" s="18"/>
      <c r="J26" s="18"/>
      <c r="K26" s="39"/>
      <c r="L26" s="39"/>
      <c r="M26" s="39"/>
      <c r="N26" s="17"/>
    </row>
    <row r="27" spans="1:22" customFormat="1" ht="15.75" x14ac:dyDescent="0.25">
      <c r="A27" s="27" t="s">
        <v>177</v>
      </c>
      <c r="B27" s="34"/>
      <c r="C27" s="27"/>
      <c r="D27" s="6">
        <f>+D13+D15+D18+D23+D25</f>
        <v>479162817.71999997</v>
      </c>
      <c r="E27" s="6">
        <f t="shared" ref="E27:J27" si="12">+E13+E15+E18+E23+E25</f>
        <v>626706019.5</v>
      </c>
      <c r="F27" s="6">
        <f t="shared" si="12"/>
        <v>17236194.440000001</v>
      </c>
      <c r="G27" s="6">
        <f t="shared" si="12"/>
        <v>20273286.640000001</v>
      </c>
      <c r="H27" s="6">
        <f t="shared" si="12"/>
        <v>0</v>
      </c>
      <c r="I27" s="6">
        <f t="shared" si="12"/>
        <v>20273286.640000001</v>
      </c>
      <c r="J27" s="6">
        <f t="shared" si="12"/>
        <v>606432732.8599999</v>
      </c>
      <c r="K27" s="40">
        <f t="shared" ref="K27" si="13">IF(E27=0,"NA",J27/E27)</f>
        <v>0.96765104210076902</v>
      </c>
      <c r="L27" s="40">
        <f t="shared" ref="L27" si="14">IF(E27=0,"NA",(  ( F27 - (E27/$L$6)) / (E27/$L$6)))</f>
        <v>-0.97249716150205245</v>
      </c>
      <c r="M27" s="40">
        <f t="shared" ref="M27" si="15">IF(E27=0,"NA",(  ( G27 - ($M$6*(E27/12))) / ($M$6*(E27/12))))</f>
        <v>-0.80590625260461535</v>
      </c>
      <c r="N27" s="13"/>
      <c r="O27" s="17"/>
      <c r="P27" s="17"/>
      <c r="Q27" s="17"/>
      <c r="R27" s="17"/>
      <c r="S27" s="17"/>
      <c r="T27" s="17"/>
      <c r="U27" s="17"/>
      <c r="V27" s="17"/>
    </row>
    <row r="28" spans="1:22" x14ac:dyDescent="0.2">
      <c r="A28" s="21"/>
      <c r="B28" s="36"/>
      <c r="C28" s="21"/>
      <c r="D28" s="5"/>
      <c r="E28" s="5"/>
      <c r="F28" s="5"/>
      <c r="G28" s="5"/>
      <c r="H28" s="5"/>
      <c r="I28" s="5"/>
      <c r="J28" s="5"/>
      <c r="K28" s="42"/>
      <c r="L28" s="42"/>
      <c r="M28" s="42"/>
      <c r="N28"/>
    </row>
    <row r="29" spans="1:22" x14ac:dyDescent="0.2">
      <c r="A29" s="17" t="s">
        <v>11</v>
      </c>
      <c r="B29" s="48" t="s">
        <v>12</v>
      </c>
      <c r="C29" s="17" t="s">
        <v>13</v>
      </c>
      <c r="D29" s="18">
        <v>14500556.390000004</v>
      </c>
      <c r="E29" s="18">
        <v>49960491.269999973</v>
      </c>
      <c r="F29" s="18">
        <v>321542.8600000001</v>
      </c>
      <c r="G29" s="18">
        <v>542559.64000000013</v>
      </c>
      <c r="H29" s="18">
        <v>149.32</v>
      </c>
      <c r="I29" s="18">
        <f t="shared" ref="I29" si="16">SUM(G29:H29)</f>
        <v>542708.96000000008</v>
      </c>
      <c r="J29" s="18">
        <f t="shared" ref="J29" si="17">E29-I29</f>
        <v>49417782.309999973</v>
      </c>
      <c r="K29" s="39">
        <f t="shared" ref="K29" si="18">IF(E29=0,"NA",J29/E29)</f>
        <v>0.98913723732084513</v>
      </c>
      <c r="L29" s="39">
        <f t="shared" ref="L29" si="19">IF(E29=0,"NA",(  ( F29 - (E29/$L$6)) / (E29/$L$6)))</f>
        <v>-0.99356405728153685</v>
      </c>
      <c r="M29" s="39">
        <f t="shared" ref="M29" si="20">IF(E29=0,"NA",(  ( G29 - ($M$6*(E29/12))) / ($M$6*(E29/12))))</f>
        <v>-0.93484135649493183</v>
      </c>
    </row>
    <row r="30" spans="1:22" x14ac:dyDescent="0.2">
      <c r="A30" s="17"/>
      <c r="B30" s="48" t="s">
        <v>14</v>
      </c>
      <c r="C30" s="17" t="s">
        <v>15</v>
      </c>
      <c r="D30" s="18">
        <v>76000</v>
      </c>
      <c r="E30" s="18">
        <v>0</v>
      </c>
      <c r="F30" s="18">
        <v>660</v>
      </c>
      <c r="G30" s="18">
        <v>660</v>
      </c>
      <c r="H30" s="18">
        <v>0</v>
      </c>
      <c r="I30" s="18">
        <f t="shared" ref="I30:I59" si="21">SUM(G30:H30)</f>
        <v>660</v>
      </c>
      <c r="J30" s="18">
        <f t="shared" ref="J30:J59" si="22">E30-I30</f>
        <v>-660</v>
      </c>
      <c r="K30" s="39" t="str">
        <f t="shared" ref="K30:K59" si="23">IF(E30=0,"NA",J30/E30)</f>
        <v>NA</v>
      </c>
      <c r="L30" s="39" t="str">
        <f t="shared" ref="L30:L59" si="24">IF(E30=0,"NA",(  ( F30 - (E30/$L$6)) / (E30/$L$6)))</f>
        <v>NA</v>
      </c>
      <c r="M30" s="39" t="str">
        <f t="shared" ref="M30:M59" si="25">IF(E30=0,"NA",(  ( G30 - ($M$6*(E30/12))) / ($M$6*(E30/12))))</f>
        <v>NA</v>
      </c>
    </row>
    <row r="31" spans="1:22" x14ac:dyDescent="0.2">
      <c r="A31" s="17"/>
      <c r="B31" s="48" t="s">
        <v>17</v>
      </c>
      <c r="C31" s="17" t="s">
        <v>18</v>
      </c>
      <c r="D31" s="18">
        <v>0</v>
      </c>
      <c r="E31" s="18">
        <v>33322</v>
      </c>
      <c r="F31" s="18">
        <v>56434.86</v>
      </c>
      <c r="G31" s="18">
        <v>147711.6</v>
      </c>
      <c r="H31" s="18">
        <v>0</v>
      </c>
      <c r="I31" s="18">
        <f t="shared" si="21"/>
        <v>147711.6</v>
      </c>
      <c r="J31" s="18">
        <f t="shared" si="22"/>
        <v>-114389.6</v>
      </c>
      <c r="K31" s="39">
        <f t="shared" si="23"/>
        <v>-3.4328551707580579</v>
      </c>
      <c r="L31" s="39">
        <f t="shared" si="24"/>
        <v>0.69362163135466059</v>
      </c>
      <c r="M31" s="39">
        <f t="shared" si="25"/>
        <v>25.597131024548347</v>
      </c>
    </row>
    <row r="32" spans="1:22" x14ac:dyDescent="0.2">
      <c r="A32" s="17"/>
      <c r="B32" s="48" t="s">
        <v>97</v>
      </c>
      <c r="C32" s="17" t="s">
        <v>98</v>
      </c>
      <c r="D32" s="18">
        <v>153500</v>
      </c>
      <c r="E32" s="18">
        <v>0</v>
      </c>
      <c r="F32" s="18">
        <v>0</v>
      </c>
      <c r="G32" s="18">
        <v>0</v>
      </c>
      <c r="H32" s="18">
        <v>0</v>
      </c>
      <c r="I32" s="18">
        <f t="shared" si="21"/>
        <v>0</v>
      </c>
      <c r="J32" s="18">
        <f t="shared" si="22"/>
        <v>0</v>
      </c>
      <c r="K32" s="39" t="str">
        <f t="shared" si="23"/>
        <v>NA</v>
      </c>
      <c r="L32" s="39" t="str">
        <f t="shared" si="24"/>
        <v>NA</v>
      </c>
      <c r="M32" s="39" t="str">
        <f t="shared" si="25"/>
        <v>NA</v>
      </c>
    </row>
    <row r="33" spans="1:13" x14ac:dyDescent="0.2">
      <c r="A33" s="17"/>
      <c r="B33" s="48" t="s">
        <v>19</v>
      </c>
      <c r="C33" s="17" t="s">
        <v>20</v>
      </c>
      <c r="D33" s="18">
        <v>0</v>
      </c>
      <c r="E33" s="18">
        <v>1081</v>
      </c>
      <c r="F33" s="18">
        <v>2047.5</v>
      </c>
      <c r="G33" s="18">
        <v>26138.25</v>
      </c>
      <c r="H33" s="18">
        <v>0</v>
      </c>
      <c r="I33" s="18">
        <f t="shared" si="21"/>
        <v>26138.25</v>
      </c>
      <c r="J33" s="18">
        <f t="shared" si="22"/>
        <v>-25057.25</v>
      </c>
      <c r="K33" s="39">
        <f t="shared" si="23"/>
        <v>-23.179694727104533</v>
      </c>
      <c r="L33" s="39">
        <f t="shared" si="24"/>
        <v>0.89407955596669753</v>
      </c>
      <c r="M33" s="39">
        <f t="shared" si="25"/>
        <v>144.0781683626272</v>
      </c>
    </row>
    <row r="34" spans="1:13" x14ac:dyDescent="0.2">
      <c r="A34" s="17"/>
      <c r="B34" s="48" t="s">
        <v>233</v>
      </c>
      <c r="C34" s="17" t="s">
        <v>234</v>
      </c>
      <c r="D34" s="18">
        <v>30090.06</v>
      </c>
      <c r="E34" s="18">
        <v>30090.06</v>
      </c>
      <c r="F34" s="18">
        <v>0</v>
      </c>
      <c r="G34" s="18">
        <v>0</v>
      </c>
      <c r="H34" s="18">
        <v>0</v>
      </c>
      <c r="I34" s="18">
        <f t="shared" si="21"/>
        <v>0</v>
      </c>
      <c r="J34" s="18">
        <f t="shared" si="22"/>
        <v>30090.06</v>
      </c>
      <c r="K34" s="39">
        <f t="shared" si="23"/>
        <v>1</v>
      </c>
      <c r="L34" s="39">
        <f t="shared" si="24"/>
        <v>-1</v>
      </c>
      <c r="M34" s="39">
        <f t="shared" si="25"/>
        <v>-1</v>
      </c>
    </row>
    <row r="35" spans="1:13" x14ac:dyDescent="0.2">
      <c r="A35" s="17"/>
      <c r="B35" s="48" t="s">
        <v>23</v>
      </c>
      <c r="C35" s="17" t="s">
        <v>24</v>
      </c>
      <c r="D35" s="18">
        <v>5025452.0299999863</v>
      </c>
      <c r="E35" s="18">
        <v>5025452.0299999863</v>
      </c>
      <c r="F35" s="18">
        <v>189786.1699999999</v>
      </c>
      <c r="G35" s="18">
        <v>191680.4199999999</v>
      </c>
      <c r="H35" s="18">
        <v>0</v>
      </c>
      <c r="I35" s="18">
        <f t="shared" si="21"/>
        <v>191680.4199999999</v>
      </c>
      <c r="J35" s="18">
        <f t="shared" si="22"/>
        <v>4833771.6099999864</v>
      </c>
      <c r="K35" s="39">
        <f t="shared" si="23"/>
        <v>0.96185807388952427</v>
      </c>
      <c r="L35" s="39">
        <f t="shared" si="24"/>
        <v>-0.96223500515634208</v>
      </c>
      <c r="M35" s="39">
        <f t="shared" si="25"/>
        <v>-0.77114844333714538</v>
      </c>
    </row>
    <row r="36" spans="1:13" x14ac:dyDescent="0.2">
      <c r="A36" s="17"/>
      <c r="B36" s="48" t="s">
        <v>25</v>
      </c>
      <c r="C36" s="17" t="s">
        <v>26</v>
      </c>
      <c r="D36" s="18">
        <v>330351</v>
      </c>
      <c r="E36" s="18">
        <v>330351</v>
      </c>
      <c r="F36" s="18">
        <v>0</v>
      </c>
      <c r="G36" s="18">
        <v>0</v>
      </c>
      <c r="H36" s="18">
        <v>0</v>
      </c>
      <c r="I36" s="18">
        <f t="shared" si="21"/>
        <v>0</v>
      </c>
      <c r="J36" s="18">
        <f t="shared" si="22"/>
        <v>330351</v>
      </c>
      <c r="K36" s="39">
        <f t="shared" si="23"/>
        <v>1</v>
      </c>
      <c r="L36" s="39">
        <f t="shared" si="24"/>
        <v>-1</v>
      </c>
      <c r="M36" s="39">
        <f t="shared" si="25"/>
        <v>-1</v>
      </c>
    </row>
    <row r="37" spans="1:13" x14ac:dyDescent="0.2">
      <c r="A37" s="17"/>
      <c r="B37" s="48" t="s">
        <v>320</v>
      </c>
      <c r="C37" s="17" t="s">
        <v>321</v>
      </c>
      <c r="D37" s="18">
        <v>161581.45000000001</v>
      </c>
      <c r="E37" s="18">
        <v>161581.45000000001</v>
      </c>
      <c r="F37" s="18">
        <v>0</v>
      </c>
      <c r="G37" s="18">
        <v>0</v>
      </c>
      <c r="H37" s="18">
        <v>0</v>
      </c>
      <c r="I37" s="18">
        <f t="shared" si="21"/>
        <v>0</v>
      </c>
      <c r="J37" s="18">
        <f t="shared" si="22"/>
        <v>161581.45000000001</v>
      </c>
      <c r="K37" s="39">
        <f t="shared" si="23"/>
        <v>1</v>
      </c>
      <c r="L37" s="39">
        <f t="shared" si="24"/>
        <v>-1</v>
      </c>
      <c r="M37" s="39">
        <f t="shared" si="25"/>
        <v>-1</v>
      </c>
    </row>
    <row r="38" spans="1:13" x14ac:dyDescent="0.2">
      <c r="A38" s="17"/>
      <c r="B38" s="48" t="s">
        <v>27</v>
      </c>
      <c r="C38" s="17" t="s">
        <v>28</v>
      </c>
      <c r="D38" s="18">
        <v>107500</v>
      </c>
      <c r="E38" s="18">
        <v>107500</v>
      </c>
      <c r="F38" s="18">
        <v>0</v>
      </c>
      <c r="G38" s="18">
        <v>0</v>
      </c>
      <c r="H38" s="18">
        <v>0</v>
      </c>
      <c r="I38" s="18">
        <f t="shared" si="21"/>
        <v>0</v>
      </c>
      <c r="J38" s="18">
        <f t="shared" si="22"/>
        <v>107500</v>
      </c>
      <c r="K38" s="39">
        <f t="shared" si="23"/>
        <v>1</v>
      </c>
      <c r="L38" s="39">
        <f t="shared" si="24"/>
        <v>-1</v>
      </c>
      <c r="M38" s="39">
        <f t="shared" si="25"/>
        <v>-1</v>
      </c>
    </row>
    <row r="39" spans="1:13" x14ac:dyDescent="0.2">
      <c r="A39" s="17"/>
      <c r="B39" s="48" t="s">
        <v>91</v>
      </c>
      <c r="C39" s="17" t="s">
        <v>92</v>
      </c>
      <c r="D39" s="18">
        <v>3942269</v>
      </c>
      <c r="E39" s="18">
        <v>4088069</v>
      </c>
      <c r="F39" s="18">
        <v>0</v>
      </c>
      <c r="G39" s="18">
        <v>15555</v>
      </c>
      <c r="H39" s="18">
        <v>0</v>
      </c>
      <c r="I39" s="18">
        <f t="shared" si="21"/>
        <v>15555</v>
      </c>
      <c r="J39" s="18">
        <f t="shared" si="22"/>
        <v>4072514</v>
      </c>
      <c r="K39" s="39">
        <f t="shared" si="23"/>
        <v>0.99619502508396995</v>
      </c>
      <c r="L39" s="39">
        <f t="shared" si="24"/>
        <v>-1</v>
      </c>
      <c r="M39" s="39">
        <f t="shared" si="25"/>
        <v>-0.97717015050381972</v>
      </c>
    </row>
    <row r="40" spans="1:13" x14ac:dyDescent="0.2">
      <c r="A40" s="17"/>
      <c r="B40" s="48" t="s">
        <v>29</v>
      </c>
      <c r="C40" s="17" t="s">
        <v>30</v>
      </c>
      <c r="D40" s="18">
        <v>21510000</v>
      </c>
      <c r="E40" s="18">
        <v>34587032</v>
      </c>
      <c r="F40" s="18">
        <v>278096.7</v>
      </c>
      <c r="G40" s="18">
        <v>3498391.66</v>
      </c>
      <c r="H40" s="18">
        <v>0</v>
      </c>
      <c r="I40" s="18">
        <f t="shared" si="21"/>
        <v>3498391.66</v>
      </c>
      <c r="J40" s="18">
        <f t="shared" si="22"/>
        <v>31088640.34</v>
      </c>
      <c r="K40" s="39">
        <f t="shared" si="23"/>
        <v>0.89885250460345945</v>
      </c>
      <c r="L40" s="39">
        <f t="shared" si="24"/>
        <v>-0.99195950956416257</v>
      </c>
      <c r="M40" s="39">
        <f t="shared" si="25"/>
        <v>-0.39311502762075679</v>
      </c>
    </row>
    <row r="41" spans="1:13" x14ac:dyDescent="0.2">
      <c r="A41" s="17"/>
      <c r="B41" s="48" t="s">
        <v>31</v>
      </c>
      <c r="C41" s="17" t="s">
        <v>32</v>
      </c>
      <c r="D41" s="18">
        <v>4014833.06</v>
      </c>
      <c r="E41" s="18">
        <v>9457833.0599999987</v>
      </c>
      <c r="F41" s="18">
        <v>7128.51</v>
      </c>
      <c r="G41" s="18">
        <v>10436.01</v>
      </c>
      <c r="H41" s="18">
        <v>0</v>
      </c>
      <c r="I41" s="18">
        <f t="shared" si="21"/>
        <v>10436.01</v>
      </c>
      <c r="J41" s="18">
        <f t="shared" si="22"/>
        <v>9447397.0499999989</v>
      </c>
      <c r="K41" s="39">
        <f t="shared" si="23"/>
        <v>0.99889657494123718</v>
      </c>
      <c r="L41" s="39">
        <f t="shared" si="24"/>
        <v>-0.99924628506817825</v>
      </c>
      <c r="M41" s="39">
        <f t="shared" si="25"/>
        <v>-0.99337944964742275</v>
      </c>
    </row>
    <row r="42" spans="1:13" x14ac:dyDescent="0.2">
      <c r="A42" s="17"/>
      <c r="B42" s="48" t="s">
        <v>33</v>
      </c>
      <c r="C42" s="17" t="s">
        <v>34</v>
      </c>
      <c r="D42" s="18">
        <v>3945245.27</v>
      </c>
      <c r="E42" s="18">
        <v>14533291.269999998</v>
      </c>
      <c r="F42" s="18">
        <v>68237.939999999959</v>
      </c>
      <c r="G42" s="18">
        <v>542479.22</v>
      </c>
      <c r="H42" s="18">
        <v>0</v>
      </c>
      <c r="I42" s="18">
        <f t="shared" si="21"/>
        <v>542479.22</v>
      </c>
      <c r="J42" s="18">
        <f t="shared" si="22"/>
        <v>13990812.049999997</v>
      </c>
      <c r="K42" s="39">
        <f t="shared" si="23"/>
        <v>0.96267334013185291</v>
      </c>
      <c r="L42" s="39">
        <f t="shared" si="24"/>
        <v>-0.99530471530967946</v>
      </c>
      <c r="M42" s="39">
        <f t="shared" si="25"/>
        <v>-0.7760400407911181</v>
      </c>
    </row>
    <row r="43" spans="1:13" x14ac:dyDescent="0.2">
      <c r="A43" s="17"/>
      <c r="B43" s="48" t="s">
        <v>39</v>
      </c>
      <c r="C43" s="17" t="s">
        <v>40</v>
      </c>
      <c r="D43" s="18">
        <v>1226271.8599999996</v>
      </c>
      <c r="E43" s="18">
        <v>2920328.6799999992</v>
      </c>
      <c r="F43" s="18">
        <v>28903.3</v>
      </c>
      <c r="G43" s="18">
        <v>125900.87</v>
      </c>
      <c r="H43" s="18">
        <v>0</v>
      </c>
      <c r="I43" s="18">
        <f t="shared" si="21"/>
        <v>125900.87</v>
      </c>
      <c r="J43" s="18">
        <f t="shared" si="22"/>
        <v>2794427.8099999991</v>
      </c>
      <c r="K43" s="39">
        <f t="shared" si="23"/>
        <v>0.95688811644311211</v>
      </c>
      <c r="L43" s="39">
        <f t="shared" si="24"/>
        <v>-0.99010272364273744</v>
      </c>
      <c r="M43" s="39">
        <f t="shared" si="25"/>
        <v>-0.74132869865867279</v>
      </c>
    </row>
    <row r="44" spans="1:13" x14ac:dyDescent="0.2">
      <c r="A44" s="17"/>
      <c r="B44" s="48" t="s">
        <v>41</v>
      </c>
      <c r="C44" s="17" t="s">
        <v>42</v>
      </c>
      <c r="D44" s="18">
        <v>37534677.050000004</v>
      </c>
      <c r="E44" s="18">
        <v>7757286.2000000002</v>
      </c>
      <c r="F44" s="18">
        <v>33011.18</v>
      </c>
      <c r="G44" s="18">
        <v>61440.18</v>
      </c>
      <c r="H44" s="18">
        <v>377519.09</v>
      </c>
      <c r="I44" s="18">
        <f t="shared" si="21"/>
        <v>438959.27</v>
      </c>
      <c r="J44" s="18">
        <f t="shared" si="22"/>
        <v>7318326.9299999997</v>
      </c>
      <c r="K44" s="39">
        <f t="shared" si="23"/>
        <v>0.9434132944585697</v>
      </c>
      <c r="L44" s="39">
        <f t="shared" si="24"/>
        <v>-0.9957444937380292</v>
      </c>
      <c r="M44" s="39">
        <f t="shared" si="25"/>
        <v>-0.95247808698872038</v>
      </c>
    </row>
    <row r="45" spans="1:13" x14ac:dyDescent="0.2">
      <c r="A45" s="17"/>
      <c r="B45" s="48" t="s">
        <v>178</v>
      </c>
      <c r="C45" s="17" t="s">
        <v>179</v>
      </c>
      <c r="D45" s="18">
        <v>1998053</v>
      </c>
      <c r="E45" s="18">
        <v>8386926.2000000002</v>
      </c>
      <c r="F45" s="18">
        <v>20858.21</v>
      </c>
      <c r="G45" s="18">
        <v>20858.21</v>
      </c>
      <c r="H45" s="18">
        <v>38658.699999999997</v>
      </c>
      <c r="I45" s="18">
        <f t="shared" si="21"/>
        <v>59516.909999999996</v>
      </c>
      <c r="J45" s="18">
        <f t="shared" si="22"/>
        <v>8327409.29</v>
      </c>
      <c r="K45" s="39">
        <f t="shared" si="23"/>
        <v>0.99290360871423911</v>
      </c>
      <c r="L45" s="39">
        <f t="shared" si="24"/>
        <v>-0.99751300899726525</v>
      </c>
      <c r="M45" s="39">
        <f t="shared" si="25"/>
        <v>-0.98507805398359183</v>
      </c>
    </row>
    <row r="46" spans="1:13" x14ac:dyDescent="0.2">
      <c r="A46" s="17"/>
      <c r="B46" s="48" t="s">
        <v>43</v>
      </c>
      <c r="C46" s="17" t="s">
        <v>44</v>
      </c>
      <c r="D46" s="18">
        <v>15080</v>
      </c>
      <c r="E46" s="18">
        <v>0</v>
      </c>
      <c r="F46" s="18">
        <v>0</v>
      </c>
      <c r="G46" s="18">
        <v>0</v>
      </c>
      <c r="H46" s="18">
        <v>0</v>
      </c>
      <c r="I46" s="18">
        <f t="shared" si="21"/>
        <v>0</v>
      </c>
      <c r="J46" s="18">
        <f t="shared" si="22"/>
        <v>0</v>
      </c>
      <c r="K46" s="39" t="str">
        <f t="shared" si="23"/>
        <v>NA</v>
      </c>
      <c r="L46" s="39" t="str">
        <f t="shared" si="24"/>
        <v>NA</v>
      </c>
      <c r="M46" s="39" t="str">
        <f t="shared" si="25"/>
        <v>NA</v>
      </c>
    </row>
    <row r="47" spans="1:13" x14ac:dyDescent="0.2">
      <c r="A47" s="17"/>
      <c r="B47" s="48" t="s">
        <v>374</v>
      </c>
      <c r="C47" s="17" t="s">
        <v>375</v>
      </c>
      <c r="D47" s="18">
        <v>450000</v>
      </c>
      <c r="E47" s="18">
        <v>450000</v>
      </c>
      <c r="F47" s="18">
        <v>0</v>
      </c>
      <c r="G47" s="18">
        <v>0</v>
      </c>
      <c r="H47" s="18">
        <v>0</v>
      </c>
      <c r="I47" s="18">
        <f t="shared" si="21"/>
        <v>0</v>
      </c>
      <c r="J47" s="18">
        <f t="shared" si="22"/>
        <v>450000</v>
      </c>
      <c r="K47" s="39">
        <f t="shared" si="23"/>
        <v>1</v>
      </c>
      <c r="L47" s="39">
        <f t="shared" si="24"/>
        <v>-1</v>
      </c>
      <c r="M47" s="39">
        <f t="shared" si="25"/>
        <v>-1</v>
      </c>
    </row>
    <row r="48" spans="1:13" x14ac:dyDescent="0.2">
      <c r="A48" s="17"/>
      <c r="B48" s="48" t="s">
        <v>45</v>
      </c>
      <c r="C48" s="17" t="s">
        <v>46</v>
      </c>
      <c r="D48" s="18">
        <v>500000</v>
      </c>
      <c r="E48" s="18">
        <v>3000000</v>
      </c>
      <c r="F48" s="18">
        <v>0</v>
      </c>
      <c r="G48" s="18">
        <v>0</v>
      </c>
      <c r="H48" s="18">
        <v>0</v>
      </c>
      <c r="I48" s="18">
        <f t="shared" si="21"/>
        <v>0</v>
      </c>
      <c r="J48" s="18">
        <f t="shared" si="22"/>
        <v>3000000</v>
      </c>
      <c r="K48" s="39">
        <f t="shared" si="23"/>
        <v>1</v>
      </c>
      <c r="L48" s="39">
        <f t="shared" si="24"/>
        <v>-1</v>
      </c>
      <c r="M48" s="39">
        <f t="shared" si="25"/>
        <v>-1</v>
      </c>
    </row>
    <row r="49" spans="1:13" x14ac:dyDescent="0.2">
      <c r="A49" s="17"/>
      <c r="B49" s="48" t="s">
        <v>47</v>
      </c>
      <c r="C49" s="17" t="s">
        <v>48</v>
      </c>
      <c r="D49" s="18">
        <v>5887936.2199999997</v>
      </c>
      <c r="E49" s="18">
        <v>7551901.2199999997</v>
      </c>
      <c r="F49" s="18">
        <v>32425.78</v>
      </c>
      <c r="G49" s="18">
        <v>50433.85</v>
      </c>
      <c r="H49" s="18">
        <v>65435.6</v>
      </c>
      <c r="I49" s="18">
        <f t="shared" si="21"/>
        <v>115869.45</v>
      </c>
      <c r="J49" s="18">
        <f t="shared" si="22"/>
        <v>7436031.7699999996</v>
      </c>
      <c r="K49" s="39">
        <f t="shared" si="23"/>
        <v>0.98465691663270982</v>
      </c>
      <c r="L49" s="39">
        <f t="shared" si="24"/>
        <v>-0.99570627593563776</v>
      </c>
      <c r="M49" s="39">
        <f t="shared" si="25"/>
        <v>-0.95993020946849716</v>
      </c>
    </row>
    <row r="50" spans="1:13" x14ac:dyDescent="0.2">
      <c r="A50" s="17"/>
      <c r="B50" s="48" t="s">
        <v>49</v>
      </c>
      <c r="C50" s="17" t="s">
        <v>50</v>
      </c>
      <c r="D50" s="18">
        <v>370359</v>
      </c>
      <c r="E50" s="18">
        <v>40000</v>
      </c>
      <c r="F50" s="18">
        <v>-1094.6300000000001</v>
      </c>
      <c r="G50" s="18">
        <v>-1094.6300000000001</v>
      </c>
      <c r="H50" s="18">
        <v>0</v>
      </c>
      <c r="I50" s="18">
        <f t="shared" si="21"/>
        <v>-1094.6300000000001</v>
      </c>
      <c r="J50" s="18">
        <f t="shared" si="22"/>
        <v>41094.629999999997</v>
      </c>
      <c r="K50" s="39">
        <f t="shared" si="23"/>
        <v>1.02736575</v>
      </c>
      <c r="L50" s="39">
        <f t="shared" si="24"/>
        <v>-1.02736575</v>
      </c>
      <c r="M50" s="39">
        <f t="shared" si="25"/>
        <v>-1.1641945</v>
      </c>
    </row>
    <row r="51" spans="1:13" x14ac:dyDescent="0.2">
      <c r="A51" s="17"/>
      <c r="B51" s="48" t="s">
        <v>51</v>
      </c>
      <c r="C51" s="17" t="s">
        <v>52</v>
      </c>
      <c r="D51" s="18">
        <v>28000</v>
      </c>
      <c r="E51" s="18">
        <v>28000</v>
      </c>
      <c r="F51" s="18">
        <v>0</v>
      </c>
      <c r="G51" s="18">
        <v>0</v>
      </c>
      <c r="H51" s="18">
        <v>579.04</v>
      </c>
      <c r="I51" s="18">
        <f t="shared" si="21"/>
        <v>579.04</v>
      </c>
      <c r="J51" s="18">
        <f t="shared" si="22"/>
        <v>27420.959999999999</v>
      </c>
      <c r="K51" s="39">
        <f t="shared" si="23"/>
        <v>0.97931999999999997</v>
      </c>
      <c r="L51" s="39">
        <f t="shared" si="24"/>
        <v>-1</v>
      </c>
      <c r="M51" s="39">
        <f t="shared" si="25"/>
        <v>-1</v>
      </c>
    </row>
    <row r="52" spans="1:13" x14ac:dyDescent="0.2">
      <c r="A52" s="17"/>
      <c r="B52" s="48" t="s">
        <v>53</v>
      </c>
      <c r="C52" s="17" t="s">
        <v>54</v>
      </c>
      <c r="D52" s="18">
        <v>4507061.7100000009</v>
      </c>
      <c r="E52" s="18">
        <v>5576759.1499999994</v>
      </c>
      <c r="F52" s="18">
        <v>260044.48999999993</v>
      </c>
      <c r="G52" s="18">
        <v>484677.66999999987</v>
      </c>
      <c r="H52" s="18">
        <v>515330</v>
      </c>
      <c r="I52" s="18">
        <f t="shared" si="21"/>
        <v>1000007.6699999999</v>
      </c>
      <c r="J52" s="18">
        <f t="shared" si="22"/>
        <v>4576751.4799999995</v>
      </c>
      <c r="K52" s="39">
        <f t="shared" si="23"/>
        <v>0.82068300905553726</v>
      </c>
      <c r="L52" s="39">
        <f t="shared" si="24"/>
        <v>-0.95336996219390246</v>
      </c>
      <c r="M52" s="39">
        <f t="shared" si="25"/>
        <v>-0.47853835143660467</v>
      </c>
    </row>
    <row r="53" spans="1:13" x14ac:dyDescent="0.2">
      <c r="A53" s="17"/>
      <c r="B53" s="48" t="s">
        <v>370</v>
      </c>
      <c r="C53" s="17" t="s">
        <v>371</v>
      </c>
      <c r="D53" s="18">
        <v>0.31</v>
      </c>
      <c r="E53" s="18">
        <v>0.31</v>
      </c>
      <c r="F53" s="18">
        <v>0</v>
      </c>
      <c r="G53" s="18">
        <v>0</v>
      </c>
      <c r="H53" s="18">
        <v>0</v>
      </c>
      <c r="I53" s="18">
        <f t="shared" si="21"/>
        <v>0</v>
      </c>
      <c r="J53" s="18">
        <f t="shared" si="22"/>
        <v>0.31</v>
      </c>
      <c r="K53" s="39">
        <f t="shared" si="23"/>
        <v>1</v>
      </c>
      <c r="L53" s="39">
        <f t="shared" si="24"/>
        <v>-1</v>
      </c>
      <c r="M53" s="39">
        <f t="shared" si="25"/>
        <v>-1</v>
      </c>
    </row>
    <row r="54" spans="1:13" x14ac:dyDescent="0.2">
      <c r="A54" s="17"/>
      <c r="B54" s="48" t="s">
        <v>55</v>
      </c>
      <c r="C54" s="17" t="s">
        <v>56</v>
      </c>
      <c r="D54" s="18">
        <v>279552.90000000002</v>
      </c>
      <c r="E54" s="18">
        <v>230876.9</v>
      </c>
      <c r="F54" s="18">
        <v>6811.3499999999995</v>
      </c>
      <c r="G54" s="18">
        <v>25271.99</v>
      </c>
      <c r="H54" s="18">
        <v>12389.970000000001</v>
      </c>
      <c r="I54" s="18">
        <f t="shared" si="21"/>
        <v>37661.960000000006</v>
      </c>
      <c r="J54" s="18">
        <f t="shared" si="22"/>
        <v>193214.94</v>
      </c>
      <c r="K54" s="39">
        <f t="shared" si="23"/>
        <v>0.8368742823556623</v>
      </c>
      <c r="L54" s="39">
        <f t="shared" si="24"/>
        <v>-0.970497914689603</v>
      </c>
      <c r="M54" s="39">
        <f t="shared" si="25"/>
        <v>-0.34323468480389324</v>
      </c>
    </row>
    <row r="55" spans="1:13" x14ac:dyDescent="0.2">
      <c r="A55" s="17"/>
      <c r="B55" s="48" t="s">
        <v>57</v>
      </c>
      <c r="C55" s="17" t="s">
        <v>58</v>
      </c>
      <c r="D55" s="18">
        <v>717408</v>
      </c>
      <c r="E55" s="18">
        <v>288593</v>
      </c>
      <c r="F55" s="18">
        <v>0</v>
      </c>
      <c r="G55" s="18">
        <v>0</v>
      </c>
      <c r="H55" s="18">
        <v>9006.9500000000007</v>
      </c>
      <c r="I55" s="18">
        <f t="shared" si="21"/>
        <v>9006.9500000000007</v>
      </c>
      <c r="J55" s="18">
        <f t="shared" si="22"/>
        <v>279586.05</v>
      </c>
      <c r="K55" s="39">
        <f t="shared" si="23"/>
        <v>0.96879013004473424</v>
      </c>
      <c r="L55" s="39">
        <f t="shared" si="24"/>
        <v>-1</v>
      </c>
      <c r="M55" s="39">
        <f t="shared" si="25"/>
        <v>-1</v>
      </c>
    </row>
    <row r="56" spans="1:13" x14ac:dyDescent="0.2">
      <c r="A56" s="17"/>
      <c r="B56" s="48" t="s">
        <v>59</v>
      </c>
      <c r="C56" s="17" t="s">
        <v>60</v>
      </c>
      <c r="D56" s="18">
        <v>1138575.02</v>
      </c>
      <c r="E56" s="18">
        <v>4053955.35</v>
      </c>
      <c r="F56" s="18">
        <v>63896.890000000007</v>
      </c>
      <c r="G56" s="18">
        <v>129237.09999999999</v>
      </c>
      <c r="H56" s="18">
        <v>131012.21</v>
      </c>
      <c r="I56" s="18">
        <f t="shared" si="21"/>
        <v>260249.31</v>
      </c>
      <c r="J56" s="18">
        <f t="shared" si="22"/>
        <v>3793706.04</v>
      </c>
      <c r="K56" s="39">
        <f t="shared" si="23"/>
        <v>0.93580360721042477</v>
      </c>
      <c r="L56" s="39">
        <f t="shared" si="24"/>
        <v>-0.9842383833852536</v>
      </c>
      <c r="M56" s="39">
        <f t="shared" si="25"/>
        <v>-0.8087244350138193</v>
      </c>
    </row>
    <row r="57" spans="1:13" x14ac:dyDescent="0.2">
      <c r="A57" s="17"/>
      <c r="B57" s="48" t="s">
        <v>61</v>
      </c>
      <c r="C57" s="17" t="s">
        <v>62</v>
      </c>
      <c r="D57" s="18">
        <v>1308791.48</v>
      </c>
      <c r="E57" s="18">
        <v>53607781.549999997</v>
      </c>
      <c r="F57" s="18">
        <v>746373.83999999985</v>
      </c>
      <c r="G57" s="18">
        <v>831384.79999999993</v>
      </c>
      <c r="H57" s="18">
        <v>4650223.05</v>
      </c>
      <c r="I57" s="18">
        <f t="shared" si="21"/>
        <v>5481607.8499999996</v>
      </c>
      <c r="J57" s="18">
        <f t="shared" si="22"/>
        <v>48126173.699999996</v>
      </c>
      <c r="K57" s="39">
        <f t="shared" si="23"/>
        <v>0.89774604187104246</v>
      </c>
      <c r="L57" s="39">
        <f t="shared" si="24"/>
        <v>-0.98607713622128046</v>
      </c>
      <c r="M57" s="39">
        <f t="shared" si="25"/>
        <v>-0.90694804642592042</v>
      </c>
    </row>
    <row r="58" spans="1:13" x14ac:dyDescent="0.2">
      <c r="A58" s="17"/>
      <c r="B58" s="48" t="s">
        <v>322</v>
      </c>
      <c r="C58" s="17" t="s">
        <v>323</v>
      </c>
      <c r="D58" s="18">
        <v>0</v>
      </c>
      <c r="E58" s="18">
        <v>928070</v>
      </c>
      <c r="F58" s="18">
        <v>0</v>
      </c>
      <c r="G58" s="18">
        <v>0</v>
      </c>
      <c r="H58" s="18">
        <v>0</v>
      </c>
      <c r="I58" s="18">
        <f t="shared" si="21"/>
        <v>0</v>
      </c>
      <c r="J58" s="18">
        <f t="shared" si="22"/>
        <v>928070</v>
      </c>
      <c r="K58" s="39">
        <f t="shared" si="23"/>
        <v>1</v>
      </c>
      <c r="L58" s="39">
        <f t="shared" si="24"/>
        <v>-1</v>
      </c>
      <c r="M58" s="39">
        <f t="shared" si="25"/>
        <v>-1</v>
      </c>
    </row>
    <row r="59" spans="1:13" x14ac:dyDescent="0.2">
      <c r="A59" s="17"/>
      <c r="B59" s="48" t="s">
        <v>63</v>
      </c>
      <c r="C59" s="17" t="s">
        <v>64</v>
      </c>
      <c r="D59" s="18">
        <v>11348722.809999999</v>
      </c>
      <c r="E59" s="18">
        <v>11368432.289999999</v>
      </c>
      <c r="F59" s="18">
        <v>0</v>
      </c>
      <c r="G59" s="18">
        <v>0</v>
      </c>
      <c r="H59" s="18">
        <v>2678.4</v>
      </c>
      <c r="I59" s="18">
        <f t="shared" si="21"/>
        <v>2678.4</v>
      </c>
      <c r="J59" s="18">
        <f t="shared" si="22"/>
        <v>11365753.889999999</v>
      </c>
      <c r="K59" s="39">
        <f t="shared" si="23"/>
        <v>0.99976440023288382</v>
      </c>
      <c r="L59" s="39">
        <f t="shared" si="24"/>
        <v>-1</v>
      </c>
      <c r="M59" s="39">
        <f t="shared" si="25"/>
        <v>-1</v>
      </c>
    </row>
    <row r="60" spans="1:13" x14ac:dyDescent="0.2">
      <c r="A60" s="17"/>
      <c r="B60" s="48" t="s">
        <v>65</v>
      </c>
      <c r="C60" s="17" t="s">
        <v>66</v>
      </c>
      <c r="D60" s="18">
        <v>511190.23</v>
      </c>
      <c r="E60" s="18">
        <v>2545283.23</v>
      </c>
      <c r="F60" s="18">
        <v>111705.30000000002</v>
      </c>
      <c r="G60" s="18">
        <v>120639.34999999998</v>
      </c>
      <c r="H60" s="18">
        <v>111961.42999999998</v>
      </c>
      <c r="I60" s="18">
        <f t="shared" ref="I60:I165" si="26">SUM(G60:H60)</f>
        <v>232600.77999999997</v>
      </c>
      <c r="J60" s="18">
        <f t="shared" ref="J60:J165" si="27">E60-I60</f>
        <v>2312682.4500000002</v>
      </c>
      <c r="K60" s="39">
        <f t="shared" ref="K60:K165" si="28">IF(E60=0,"NA",J60/E60)</f>
        <v>0.90861497170199024</v>
      </c>
      <c r="L60" s="39">
        <f t="shared" ref="L60:L165" si="29">IF(E60=0,"NA",(  ( F60 - (E60/$L$6)) / (E60/$L$6)))</f>
        <v>-0.95611282128315445</v>
      </c>
      <c r="M60" s="39">
        <f t="shared" ref="M60:M165" si="30">IF(E60=0,"NA",(  ( G60 - ($M$6*(E60/12))) / ($M$6*(E60/12))))</f>
        <v>-0.71561667814862395</v>
      </c>
    </row>
    <row r="61" spans="1:13" x14ac:dyDescent="0.2">
      <c r="A61" s="17"/>
      <c r="B61" s="48" t="s">
        <v>67</v>
      </c>
      <c r="C61" s="17" t="s">
        <v>68</v>
      </c>
      <c r="D61" s="18">
        <v>498098</v>
      </c>
      <c r="E61" s="18">
        <v>508198</v>
      </c>
      <c r="F61" s="18">
        <v>0</v>
      </c>
      <c r="G61" s="18">
        <v>0</v>
      </c>
      <c r="H61" s="18">
        <v>40222.339999999997</v>
      </c>
      <c r="I61" s="18">
        <f t="shared" si="26"/>
        <v>40222.339999999997</v>
      </c>
      <c r="J61" s="18">
        <f t="shared" si="27"/>
        <v>467975.66000000003</v>
      </c>
      <c r="K61" s="39">
        <f t="shared" si="28"/>
        <v>0.92085301398273911</v>
      </c>
      <c r="L61" s="39">
        <f t="shared" si="29"/>
        <v>-1</v>
      </c>
      <c r="M61" s="39">
        <f t="shared" si="30"/>
        <v>-1</v>
      </c>
    </row>
    <row r="62" spans="1:13" x14ac:dyDescent="0.2">
      <c r="A62" s="17"/>
      <c r="B62" s="48" t="s">
        <v>69</v>
      </c>
      <c r="C62" s="17" t="s">
        <v>70</v>
      </c>
      <c r="D62" s="18">
        <v>42282</v>
      </c>
      <c r="E62" s="18">
        <v>0</v>
      </c>
      <c r="F62" s="18">
        <v>0</v>
      </c>
      <c r="G62" s="18">
        <v>0</v>
      </c>
      <c r="H62" s="18">
        <v>105446.82</v>
      </c>
      <c r="I62" s="18">
        <f t="shared" si="26"/>
        <v>105446.82</v>
      </c>
      <c r="J62" s="18">
        <f t="shared" si="27"/>
        <v>-105446.82</v>
      </c>
      <c r="K62" s="39" t="str">
        <f t="shared" si="28"/>
        <v>NA</v>
      </c>
      <c r="L62" s="39" t="str">
        <f t="shared" si="29"/>
        <v>NA</v>
      </c>
      <c r="M62" s="39" t="str">
        <f t="shared" si="30"/>
        <v>NA</v>
      </c>
    </row>
    <row r="63" spans="1:13" x14ac:dyDescent="0.2">
      <c r="A63" s="17"/>
      <c r="B63" s="48" t="s">
        <v>71</v>
      </c>
      <c r="C63" s="17" t="s">
        <v>72</v>
      </c>
      <c r="D63" s="18">
        <v>85434</v>
      </c>
      <c r="E63" s="18">
        <v>0</v>
      </c>
      <c r="F63" s="18">
        <v>3200</v>
      </c>
      <c r="G63" s="18">
        <v>3439.85</v>
      </c>
      <c r="H63" s="18">
        <v>2400</v>
      </c>
      <c r="I63" s="18">
        <f t="shared" si="26"/>
        <v>5839.85</v>
      </c>
      <c r="J63" s="18">
        <f t="shared" si="27"/>
        <v>-5839.85</v>
      </c>
      <c r="K63" s="39" t="str">
        <f t="shared" si="28"/>
        <v>NA</v>
      </c>
      <c r="L63" s="39" t="str">
        <f t="shared" si="29"/>
        <v>NA</v>
      </c>
      <c r="M63" s="39" t="str">
        <f t="shared" si="30"/>
        <v>NA</v>
      </c>
    </row>
    <row r="64" spans="1:13" x14ac:dyDescent="0.2">
      <c r="A64" s="47" t="s">
        <v>75</v>
      </c>
      <c r="B64" s="49"/>
      <c r="C64" s="47"/>
      <c r="D64" s="23">
        <v>122244871.85000001</v>
      </c>
      <c r="E64" s="23">
        <v>227558486.21999997</v>
      </c>
      <c r="F64" s="23">
        <v>2230070.25</v>
      </c>
      <c r="G64" s="23">
        <v>6827801.0399999982</v>
      </c>
      <c r="H64" s="23">
        <v>6063012.9199999999</v>
      </c>
      <c r="I64" s="23">
        <f t="shared" si="26"/>
        <v>12890813.959999997</v>
      </c>
      <c r="J64" s="23">
        <f t="shared" si="27"/>
        <v>214667672.25999996</v>
      </c>
      <c r="K64" s="43">
        <f t="shared" si="28"/>
        <v>0.94335164478314659</v>
      </c>
      <c r="L64" s="43">
        <f t="shared" si="29"/>
        <v>-0.99020001280970027</v>
      </c>
      <c r="M64" s="43">
        <f t="shared" si="30"/>
        <v>-0.81997240832234253</v>
      </c>
    </row>
    <row r="65" spans="1:13" x14ac:dyDescent="0.2">
      <c r="A65" s="17" t="s">
        <v>76</v>
      </c>
      <c r="B65" s="48" t="s">
        <v>97</v>
      </c>
      <c r="C65" s="17" t="s">
        <v>98</v>
      </c>
      <c r="D65" s="18">
        <v>0</v>
      </c>
      <c r="E65" s="18">
        <v>1960</v>
      </c>
      <c r="F65" s="18">
        <v>0</v>
      </c>
      <c r="G65" s="18">
        <v>0</v>
      </c>
      <c r="H65" s="18">
        <v>0</v>
      </c>
      <c r="I65" s="18">
        <f t="shared" si="26"/>
        <v>0</v>
      </c>
      <c r="J65" s="18">
        <f t="shared" si="27"/>
        <v>1960</v>
      </c>
      <c r="K65" s="39">
        <f t="shared" si="28"/>
        <v>1</v>
      </c>
      <c r="L65" s="39">
        <f t="shared" si="29"/>
        <v>-1</v>
      </c>
      <c r="M65" s="39">
        <f t="shared" si="30"/>
        <v>-1</v>
      </c>
    </row>
    <row r="66" spans="1:13" x14ac:dyDescent="0.2">
      <c r="A66" s="17"/>
      <c r="B66" s="48" t="s">
        <v>23</v>
      </c>
      <c r="C66" s="17" t="s">
        <v>24</v>
      </c>
      <c r="D66" s="18">
        <v>73571.930000000008</v>
      </c>
      <c r="E66" s="18">
        <v>73571.930000000008</v>
      </c>
      <c r="F66" s="18">
        <v>0</v>
      </c>
      <c r="G66" s="18">
        <v>0</v>
      </c>
      <c r="H66" s="18">
        <v>0</v>
      </c>
      <c r="I66" s="18">
        <f t="shared" si="26"/>
        <v>0</v>
      </c>
      <c r="J66" s="18">
        <f t="shared" si="27"/>
        <v>73571.930000000008</v>
      </c>
      <c r="K66" s="39">
        <f t="shared" si="28"/>
        <v>1</v>
      </c>
      <c r="L66" s="39">
        <f t="shared" si="29"/>
        <v>-1</v>
      </c>
      <c r="M66" s="39">
        <f t="shared" si="30"/>
        <v>-1</v>
      </c>
    </row>
    <row r="67" spans="1:13" x14ac:dyDescent="0.2">
      <c r="A67" s="17"/>
      <c r="B67" s="48" t="s">
        <v>79</v>
      </c>
      <c r="C67" s="17" t="s">
        <v>80</v>
      </c>
      <c r="D67" s="18">
        <v>68006</v>
      </c>
      <c r="E67" s="18">
        <v>178006</v>
      </c>
      <c r="F67" s="18">
        <v>0</v>
      </c>
      <c r="G67" s="18">
        <v>0</v>
      </c>
      <c r="H67" s="18">
        <v>0</v>
      </c>
      <c r="I67" s="18">
        <f t="shared" si="26"/>
        <v>0</v>
      </c>
      <c r="J67" s="18">
        <f t="shared" si="27"/>
        <v>178006</v>
      </c>
      <c r="K67" s="39">
        <f t="shared" si="28"/>
        <v>1</v>
      </c>
      <c r="L67" s="39">
        <f t="shared" si="29"/>
        <v>-1</v>
      </c>
      <c r="M67" s="39">
        <f t="shared" si="30"/>
        <v>-1</v>
      </c>
    </row>
    <row r="68" spans="1:13" x14ac:dyDescent="0.2">
      <c r="A68" s="17"/>
      <c r="B68" s="48" t="s">
        <v>81</v>
      </c>
      <c r="C68" s="17" t="s">
        <v>82</v>
      </c>
      <c r="D68" s="18">
        <v>1253849.07</v>
      </c>
      <c r="E68" s="18">
        <v>1253849.07</v>
      </c>
      <c r="F68" s="18">
        <v>34570.959999999999</v>
      </c>
      <c r="G68" s="18">
        <v>34570.959999999999</v>
      </c>
      <c r="H68" s="18">
        <v>0</v>
      </c>
      <c r="I68" s="18">
        <f t="shared" si="26"/>
        <v>34570.959999999999</v>
      </c>
      <c r="J68" s="18">
        <f t="shared" si="27"/>
        <v>1219278.1100000001</v>
      </c>
      <c r="K68" s="39">
        <f t="shared" si="28"/>
        <v>0.97242813283739171</v>
      </c>
      <c r="L68" s="39">
        <f t="shared" si="29"/>
        <v>-0.97242813283739171</v>
      </c>
      <c r="M68" s="39">
        <f t="shared" si="30"/>
        <v>-0.83456879702435005</v>
      </c>
    </row>
    <row r="69" spans="1:13" x14ac:dyDescent="0.2">
      <c r="A69" s="17"/>
      <c r="B69" s="48" t="s">
        <v>83</v>
      </c>
      <c r="C69" s="17" t="s">
        <v>84</v>
      </c>
      <c r="D69" s="18">
        <v>267610.06</v>
      </c>
      <c r="E69" s="18">
        <v>267610.06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267610.06</v>
      </c>
      <c r="K69" s="39">
        <f t="shared" si="28"/>
        <v>1</v>
      </c>
      <c r="L69" s="39">
        <f t="shared" si="29"/>
        <v>-1</v>
      </c>
      <c r="M69" s="39">
        <f t="shared" si="30"/>
        <v>-1</v>
      </c>
    </row>
    <row r="70" spans="1:13" x14ac:dyDescent="0.2">
      <c r="A70" s="17"/>
      <c r="B70" s="48" t="s">
        <v>87</v>
      </c>
      <c r="C70" s="17" t="s">
        <v>88</v>
      </c>
      <c r="D70" s="18">
        <v>134446.6</v>
      </c>
      <c r="E70" s="18">
        <v>134446.6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134446.6</v>
      </c>
      <c r="K70" s="39">
        <f t="shared" si="28"/>
        <v>1</v>
      </c>
      <c r="L70" s="39">
        <f t="shared" si="29"/>
        <v>-1</v>
      </c>
      <c r="M70" s="39">
        <f t="shared" si="30"/>
        <v>-1</v>
      </c>
    </row>
    <row r="71" spans="1:13" x14ac:dyDescent="0.2">
      <c r="A71" s="17"/>
      <c r="B71" s="48" t="s">
        <v>89</v>
      </c>
      <c r="C71" s="17" t="s">
        <v>90</v>
      </c>
      <c r="D71" s="18">
        <v>500193.88</v>
      </c>
      <c r="E71" s="18">
        <v>500193.88</v>
      </c>
      <c r="F71" s="18">
        <v>27872.369999999995</v>
      </c>
      <c r="G71" s="18">
        <v>69253.850000000006</v>
      </c>
      <c r="H71" s="18">
        <v>0</v>
      </c>
      <c r="I71" s="18">
        <f t="shared" si="26"/>
        <v>69253.850000000006</v>
      </c>
      <c r="J71" s="18">
        <f t="shared" si="27"/>
        <v>430940.03</v>
      </c>
      <c r="K71" s="39">
        <f t="shared" si="28"/>
        <v>0.8615459869281088</v>
      </c>
      <c r="L71" s="39">
        <f t="shared" si="29"/>
        <v>-0.94427686720197379</v>
      </c>
      <c r="M71" s="39">
        <f t="shared" si="30"/>
        <v>-0.16927592156865248</v>
      </c>
    </row>
    <row r="72" spans="1:13" x14ac:dyDescent="0.2">
      <c r="A72" s="17"/>
      <c r="B72" s="48" t="s">
        <v>27</v>
      </c>
      <c r="C72" s="17" t="s">
        <v>28</v>
      </c>
      <c r="D72" s="18">
        <v>243491.35</v>
      </c>
      <c r="E72" s="18">
        <v>243491.35</v>
      </c>
      <c r="F72" s="18">
        <v>21571.84</v>
      </c>
      <c r="G72" s="18">
        <v>28162.489999999998</v>
      </c>
      <c r="H72" s="18">
        <v>0</v>
      </c>
      <c r="I72" s="18">
        <f t="shared" si="26"/>
        <v>28162.489999999998</v>
      </c>
      <c r="J72" s="18">
        <f t="shared" si="27"/>
        <v>215328.86000000002</v>
      </c>
      <c r="K72" s="39">
        <f t="shared" si="28"/>
        <v>0.88433884817674224</v>
      </c>
      <c r="L72" s="39">
        <f t="shared" si="29"/>
        <v>-0.91140613413987803</v>
      </c>
      <c r="M72" s="39">
        <f t="shared" si="30"/>
        <v>-0.3060330890604534</v>
      </c>
    </row>
    <row r="73" spans="1:13" x14ac:dyDescent="0.2">
      <c r="A73" s="17"/>
      <c r="B73" s="48" t="s">
        <v>91</v>
      </c>
      <c r="C73" s="17" t="s">
        <v>92</v>
      </c>
      <c r="D73" s="18">
        <v>333659</v>
      </c>
      <c r="E73" s="18">
        <v>333659</v>
      </c>
      <c r="F73" s="18">
        <v>7547.54</v>
      </c>
      <c r="G73" s="18">
        <v>22077.61</v>
      </c>
      <c r="H73" s="18">
        <v>0</v>
      </c>
      <c r="I73" s="18">
        <f t="shared" si="26"/>
        <v>22077.61</v>
      </c>
      <c r="J73" s="18">
        <f t="shared" si="27"/>
        <v>311581.39</v>
      </c>
      <c r="K73" s="39">
        <f t="shared" si="28"/>
        <v>0.93383181631545986</v>
      </c>
      <c r="L73" s="39">
        <f t="shared" si="29"/>
        <v>-0.97737948024779797</v>
      </c>
      <c r="M73" s="39">
        <f t="shared" si="30"/>
        <v>-0.60299089789275884</v>
      </c>
    </row>
    <row r="74" spans="1:13" x14ac:dyDescent="0.2">
      <c r="A74" s="17"/>
      <c r="B74" s="48" t="s">
        <v>29</v>
      </c>
      <c r="C74" s="17" t="s">
        <v>30</v>
      </c>
      <c r="D74" s="18">
        <v>3324719.61</v>
      </c>
      <c r="E74" s="18">
        <v>5864719.6100000003</v>
      </c>
      <c r="F74" s="18">
        <v>75356.100000000006</v>
      </c>
      <c r="G74" s="18">
        <v>100250.89000000001</v>
      </c>
      <c r="H74" s="18">
        <v>0</v>
      </c>
      <c r="I74" s="18">
        <f t="shared" si="26"/>
        <v>100250.89000000001</v>
      </c>
      <c r="J74" s="18">
        <f t="shared" si="27"/>
        <v>5764468.7200000007</v>
      </c>
      <c r="K74" s="39">
        <f t="shared" si="28"/>
        <v>0.98290610691275659</v>
      </c>
      <c r="L74" s="39">
        <f t="shared" si="29"/>
        <v>-0.98715094582330776</v>
      </c>
      <c r="M74" s="39">
        <f t="shared" si="30"/>
        <v>-0.89743664147653945</v>
      </c>
    </row>
    <row r="75" spans="1:13" x14ac:dyDescent="0.2">
      <c r="A75" s="17"/>
      <c r="B75" s="48" t="s">
        <v>31</v>
      </c>
      <c r="C75" s="17" t="s">
        <v>32</v>
      </c>
      <c r="D75" s="18">
        <v>661500</v>
      </c>
      <c r="E75" s="18">
        <v>729540</v>
      </c>
      <c r="F75" s="18">
        <v>16065</v>
      </c>
      <c r="G75" s="18">
        <v>27405</v>
      </c>
      <c r="H75" s="18">
        <v>0</v>
      </c>
      <c r="I75" s="18">
        <f t="shared" si="26"/>
        <v>27405</v>
      </c>
      <c r="J75" s="18">
        <f t="shared" si="27"/>
        <v>702135</v>
      </c>
      <c r="K75" s="39">
        <f t="shared" si="28"/>
        <v>0.96243523316062174</v>
      </c>
      <c r="L75" s="39">
        <f t="shared" si="29"/>
        <v>-0.977979274611399</v>
      </c>
      <c r="M75" s="39">
        <f t="shared" si="30"/>
        <v>-0.77461139896373055</v>
      </c>
    </row>
    <row r="76" spans="1:13" x14ac:dyDescent="0.2">
      <c r="A76" s="17"/>
      <c r="B76" s="48" t="s">
        <v>33</v>
      </c>
      <c r="C76" s="17" t="s">
        <v>34</v>
      </c>
      <c r="D76" s="18">
        <v>797386.56999999983</v>
      </c>
      <c r="E76" s="18">
        <v>911137.56999999983</v>
      </c>
      <c r="F76" s="18">
        <v>25077.269999999986</v>
      </c>
      <c r="G76" s="18">
        <v>41119.589999999982</v>
      </c>
      <c r="H76" s="18">
        <v>0</v>
      </c>
      <c r="I76" s="18">
        <f t="shared" si="26"/>
        <v>41119.589999999982</v>
      </c>
      <c r="J76" s="18">
        <f t="shared" si="27"/>
        <v>870017.97999999986</v>
      </c>
      <c r="K76" s="39">
        <f t="shared" si="28"/>
        <v>0.95487005326758723</v>
      </c>
      <c r="L76" s="39">
        <f t="shared" si="29"/>
        <v>-0.97247696634878089</v>
      </c>
      <c r="M76" s="39">
        <f t="shared" si="30"/>
        <v>-0.72922031960552347</v>
      </c>
    </row>
    <row r="77" spans="1:13" x14ac:dyDescent="0.2">
      <c r="A77" s="17"/>
      <c r="B77" s="48" t="s">
        <v>39</v>
      </c>
      <c r="C77" s="17" t="s">
        <v>40</v>
      </c>
      <c r="D77" s="18">
        <v>168653.11000000002</v>
      </c>
      <c r="E77" s="18">
        <v>238930.11000000002</v>
      </c>
      <c r="F77" s="18">
        <v>5734.7100000000082</v>
      </c>
      <c r="G77" s="18">
        <v>8489.9300000000076</v>
      </c>
      <c r="H77" s="18">
        <v>0</v>
      </c>
      <c r="I77" s="18">
        <f t="shared" si="26"/>
        <v>8489.9300000000076</v>
      </c>
      <c r="J77" s="18">
        <f t="shared" si="27"/>
        <v>230440.18</v>
      </c>
      <c r="K77" s="39">
        <f t="shared" si="28"/>
        <v>0.96446688950170401</v>
      </c>
      <c r="L77" s="39">
        <f t="shared" si="29"/>
        <v>-0.97599837877277162</v>
      </c>
      <c r="M77" s="39">
        <f t="shared" si="30"/>
        <v>-0.78680133701022426</v>
      </c>
    </row>
    <row r="78" spans="1:13" x14ac:dyDescent="0.2">
      <c r="A78" s="17"/>
      <c r="B78" s="48" t="s">
        <v>41</v>
      </c>
      <c r="C78" s="17" t="s">
        <v>42</v>
      </c>
      <c r="D78" s="18">
        <v>37726652.060000002</v>
      </c>
      <c r="E78" s="18">
        <v>14366260.98</v>
      </c>
      <c r="F78" s="18">
        <v>109185.86</v>
      </c>
      <c r="G78" s="18">
        <v>287386.28999999998</v>
      </c>
      <c r="H78" s="18">
        <v>1490335.68</v>
      </c>
      <c r="I78" s="18">
        <f t="shared" si="26"/>
        <v>1777721.97</v>
      </c>
      <c r="J78" s="18">
        <f t="shared" si="27"/>
        <v>12588539.01</v>
      </c>
      <c r="K78" s="39">
        <f t="shared" si="28"/>
        <v>0.8762571574834358</v>
      </c>
      <c r="L78" s="39">
        <f t="shared" si="29"/>
        <v>-0.99239984153482919</v>
      </c>
      <c r="M78" s="39">
        <f t="shared" si="30"/>
        <v>-0.87997449424032392</v>
      </c>
    </row>
    <row r="79" spans="1:13" x14ac:dyDescent="0.2">
      <c r="A79" s="17"/>
      <c r="B79" s="48" t="s">
        <v>43</v>
      </c>
      <c r="C79" s="17" t="s">
        <v>44</v>
      </c>
      <c r="D79" s="18">
        <v>0</v>
      </c>
      <c r="E79" s="18">
        <v>0</v>
      </c>
      <c r="F79" s="18">
        <v>2500</v>
      </c>
      <c r="G79" s="18">
        <v>2500</v>
      </c>
      <c r="H79" s="18">
        <v>0</v>
      </c>
      <c r="I79" s="18">
        <f t="shared" si="26"/>
        <v>2500</v>
      </c>
      <c r="J79" s="18">
        <f t="shared" si="27"/>
        <v>-2500</v>
      </c>
      <c r="K79" s="39" t="str">
        <f t="shared" si="28"/>
        <v>NA</v>
      </c>
      <c r="L79" s="39" t="str">
        <f t="shared" si="29"/>
        <v>NA</v>
      </c>
      <c r="M79" s="39" t="str">
        <f t="shared" si="30"/>
        <v>NA</v>
      </c>
    </row>
    <row r="80" spans="1:13" x14ac:dyDescent="0.2">
      <c r="A80" s="17"/>
      <c r="B80" s="48" t="s">
        <v>45</v>
      </c>
      <c r="C80" s="17" t="s">
        <v>46</v>
      </c>
      <c r="D80" s="18">
        <v>82727</v>
      </c>
      <c r="E80" s="18">
        <v>82727</v>
      </c>
      <c r="F80" s="18">
        <v>0</v>
      </c>
      <c r="G80" s="18">
        <v>2320</v>
      </c>
      <c r="H80" s="18">
        <v>0</v>
      </c>
      <c r="I80" s="18">
        <f t="shared" si="26"/>
        <v>2320</v>
      </c>
      <c r="J80" s="18">
        <f t="shared" si="27"/>
        <v>80407</v>
      </c>
      <c r="K80" s="39">
        <f t="shared" si="28"/>
        <v>0.97195595150313685</v>
      </c>
      <c r="L80" s="39">
        <f t="shared" si="29"/>
        <v>-1</v>
      </c>
      <c r="M80" s="39">
        <f t="shared" si="30"/>
        <v>-0.83173570901882099</v>
      </c>
    </row>
    <row r="81" spans="1:13" x14ac:dyDescent="0.2">
      <c r="A81" s="17"/>
      <c r="B81" s="48" t="s">
        <v>47</v>
      </c>
      <c r="C81" s="17" t="s">
        <v>48</v>
      </c>
      <c r="D81" s="18">
        <v>114158</v>
      </c>
      <c r="E81" s="18">
        <v>2017367</v>
      </c>
      <c r="F81" s="18">
        <v>0</v>
      </c>
      <c r="G81" s="18">
        <v>0</v>
      </c>
      <c r="H81" s="18">
        <v>477689.44</v>
      </c>
      <c r="I81" s="18">
        <f t="shared" si="26"/>
        <v>477689.44</v>
      </c>
      <c r="J81" s="18">
        <f t="shared" si="27"/>
        <v>1539677.56</v>
      </c>
      <c r="K81" s="39">
        <f t="shared" si="28"/>
        <v>0.76321143351705467</v>
      </c>
      <c r="L81" s="39">
        <f t="shared" si="29"/>
        <v>-1</v>
      </c>
      <c r="M81" s="39">
        <f t="shared" si="30"/>
        <v>-1</v>
      </c>
    </row>
    <row r="82" spans="1:13" x14ac:dyDescent="0.2">
      <c r="A82" s="17"/>
      <c r="B82" s="48" t="s">
        <v>49</v>
      </c>
      <c r="C82" s="17" t="s">
        <v>50</v>
      </c>
      <c r="D82" s="18">
        <v>34000</v>
      </c>
      <c r="E82" s="18">
        <v>44000</v>
      </c>
      <c r="F82" s="18">
        <v>156.88</v>
      </c>
      <c r="G82" s="18">
        <v>234.1</v>
      </c>
      <c r="H82" s="18">
        <v>0</v>
      </c>
      <c r="I82" s="18">
        <f t="shared" si="26"/>
        <v>234.1</v>
      </c>
      <c r="J82" s="18">
        <f t="shared" si="27"/>
        <v>43765.9</v>
      </c>
      <c r="K82" s="39">
        <f t="shared" si="28"/>
        <v>0.99467954545454551</v>
      </c>
      <c r="L82" s="39">
        <f t="shared" si="29"/>
        <v>-0.99643454545454546</v>
      </c>
      <c r="M82" s="39">
        <f t="shared" si="30"/>
        <v>-0.96807727272727273</v>
      </c>
    </row>
    <row r="83" spans="1:13" x14ac:dyDescent="0.2">
      <c r="A83" s="17"/>
      <c r="B83" s="48" t="s">
        <v>51</v>
      </c>
      <c r="C83" s="17" t="s">
        <v>52</v>
      </c>
      <c r="D83" s="18">
        <v>8000</v>
      </c>
      <c r="E83" s="18">
        <v>8000</v>
      </c>
      <c r="F83" s="18">
        <v>0</v>
      </c>
      <c r="G83" s="18">
        <v>0</v>
      </c>
      <c r="H83" s="18">
        <v>0</v>
      </c>
      <c r="I83" s="18">
        <f t="shared" si="26"/>
        <v>0</v>
      </c>
      <c r="J83" s="18">
        <f t="shared" si="27"/>
        <v>8000</v>
      </c>
      <c r="K83" s="39">
        <f t="shared" si="28"/>
        <v>1</v>
      </c>
      <c r="L83" s="39">
        <f t="shared" si="29"/>
        <v>-1</v>
      </c>
      <c r="M83" s="39">
        <f t="shared" si="30"/>
        <v>-1</v>
      </c>
    </row>
    <row r="84" spans="1:13" x14ac:dyDescent="0.2">
      <c r="A84" s="17"/>
      <c r="B84" s="48" t="s">
        <v>53</v>
      </c>
      <c r="C84" s="17" t="s">
        <v>54</v>
      </c>
      <c r="D84" s="18">
        <v>447032.22</v>
      </c>
      <c r="E84" s="18">
        <v>495973.22</v>
      </c>
      <c r="F84" s="18">
        <v>23583.81</v>
      </c>
      <c r="G84" s="18">
        <v>31554.800000000003</v>
      </c>
      <c r="H84" s="18">
        <v>96153.499999999985</v>
      </c>
      <c r="I84" s="18">
        <f t="shared" si="26"/>
        <v>127708.29999999999</v>
      </c>
      <c r="J84" s="18">
        <f t="shared" si="27"/>
        <v>368264.92</v>
      </c>
      <c r="K84" s="39">
        <f t="shared" si="28"/>
        <v>0.74250968630927294</v>
      </c>
      <c r="L84" s="39">
        <f t="shared" si="29"/>
        <v>-0.95244942862035975</v>
      </c>
      <c r="M84" s="39">
        <f t="shared" si="30"/>
        <v>-0.61826809923326098</v>
      </c>
    </row>
    <row r="85" spans="1:13" x14ac:dyDescent="0.2">
      <c r="A85" s="17"/>
      <c r="B85" s="48" t="s">
        <v>55</v>
      </c>
      <c r="C85" s="17" t="s">
        <v>56</v>
      </c>
      <c r="D85" s="18">
        <v>5260</v>
      </c>
      <c r="E85" s="18">
        <v>5260</v>
      </c>
      <c r="F85" s="18">
        <v>0</v>
      </c>
      <c r="G85" s="18">
        <v>3261.9</v>
      </c>
      <c r="H85" s="18">
        <v>0</v>
      </c>
      <c r="I85" s="18">
        <f t="shared" si="26"/>
        <v>3261.9</v>
      </c>
      <c r="J85" s="18">
        <f t="shared" si="27"/>
        <v>1998.1</v>
      </c>
      <c r="K85" s="39">
        <f t="shared" si="28"/>
        <v>0.37986692015209123</v>
      </c>
      <c r="L85" s="39">
        <f t="shared" si="29"/>
        <v>-1</v>
      </c>
      <c r="M85" s="39">
        <f t="shared" si="30"/>
        <v>2.7207984790874526</v>
      </c>
    </row>
    <row r="86" spans="1:13" x14ac:dyDescent="0.2">
      <c r="A86" s="17"/>
      <c r="B86" s="48" t="s">
        <v>57</v>
      </c>
      <c r="C86" s="17" t="s">
        <v>58</v>
      </c>
      <c r="D86" s="18">
        <v>4741.6000000000004</v>
      </c>
      <c r="E86" s="18">
        <v>4741.6000000000004</v>
      </c>
      <c r="F86" s="18">
        <v>0</v>
      </c>
      <c r="G86" s="18">
        <v>0</v>
      </c>
      <c r="H86" s="18">
        <v>641.66999999999996</v>
      </c>
      <c r="I86" s="18">
        <f t="shared" si="26"/>
        <v>641.66999999999996</v>
      </c>
      <c r="J86" s="18">
        <f t="shared" si="27"/>
        <v>4099.93</v>
      </c>
      <c r="K86" s="39">
        <f t="shared" si="28"/>
        <v>0.86467226252741691</v>
      </c>
      <c r="L86" s="39">
        <f t="shared" si="29"/>
        <v>-1</v>
      </c>
      <c r="M86" s="39">
        <f t="shared" si="30"/>
        <v>-1</v>
      </c>
    </row>
    <row r="87" spans="1:13" x14ac:dyDescent="0.2">
      <c r="A87" s="17"/>
      <c r="B87" s="48" t="s">
        <v>59</v>
      </c>
      <c r="C87" s="17" t="s">
        <v>60</v>
      </c>
      <c r="D87" s="18">
        <v>25351</v>
      </c>
      <c r="E87" s="18">
        <v>42922.16</v>
      </c>
      <c r="F87" s="18">
        <v>0</v>
      </c>
      <c r="G87" s="18">
        <v>1585.87</v>
      </c>
      <c r="H87" s="18">
        <v>48317.240000000005</v>
      </c>
      <c r="I87" s="18">
        <f t="shared" si="26"/>
        <v>49903.110000000008</v>
      </c>
      <c r="J87" s="18">
        <f t="shared" si="27"/>
        <v>-6980.9500000000044</v>
      </c>
      <c r="K87" s="39">
        <f t="shared" si="28"/>
        <v>-0.16264209443327185</v>
      </c>
      <c r="L87" s="39">
        <f t="shared" si="29"/>
        <v>-1</v>
      </c>
      <c r="M87" s="39">
        <f t="shared" si="30"/>
        <v>-0.77831451166483701</v>
      </c>
    </row>
    <row r="88" spans="1:13" x14ac:dyDescent="0.2">
      <c r="A88" s="17"/>
      <c r="B88" s="48" t="s">
        <v>61</v>
      </c>
      <c r="C88" s="17" t="s">
        <v>62</v>
      </c>
      <c r="D88" s="18">
        <v>88492</v>
      </c>
      <c r="E88" s="18">
        <v>120258</v>
      </c>
      <c r="F88" s="18">
        <v>0</v>
      </c>
      <c r="G88" s="18">
        <v>16501.849999999999</v>
      </c>
      <c r="H88" s="18">
        <v>17532.97</v>
      </c>
      <c r="I88" s="18">
        <f t="shared" si="26"/>
        <v>34034.82</v>
      </c>
      <c r="J88" s="18">
        <f t="shared" si="27"/>
        <v>86223.18</v>
      </c>
      <c r="K88" s="39">
        <f t="shared" si="28"/>
        <v>0.71698498228808061</v>
      </c>
      <c r="L88" s="39">
        <f t="shared" si="29"/>
        <v>-1</v>
      </c>
      <c r="M88" s="39">
        <f t="shared" si="30"/>
        <v>-0.17667764306740516</v>
      </c>
    </row>
    <row r="89" spans="1:13" x14ac:dyDescent="0.2">
      <c r="A89" s="17"/>
      <c r="B89" s="48" t="s">
        <v>65</v>
      </c>
      <c r="C89" s="17" t="s">
        <v>66</v>
      </c>
      <c r="D89" s="18">
        <v>93116</v>
      </c>
      <c r="E89" s="18">
        <v>93116</v>
      </c>
      <c r="F89" s="18">
        <v>0</v>
      </c>
      <c r="G89" s="18">
        <v>0</v>
      </c>
      <c r="H89" s="18">
        <v>2316.38</v>
      </c>
      <c r="I89" s="18">
        <f t="shared" si="26"/>
        <v>2316.38</v>
      </c>
      <c r="J89" s="18">
        <f t="shared" si="27"/>
        <v>90799.62</v>
      </c>
      <c r="K89" s="39">
        <f t="shared" si="28"/>
        <v>0.97512371665449538</v>
      </c>
      <c r="L89" s="39">
        <f t="shared" si="29"/>
        <v>-1</v>
      </c>
      <c r="M89" s="39">
        <f t="shared" si="30"/>
        <v>-1</v>
      </c>
    </row>
    <row r="90" spans="1:13" x14ac:dyDescent="0.2">
      <c r="A90" s="17"/>
      <c r="B90" s="48" t="s">
        <v>67</v>
      </c>
      <c r="C90" s="17" t="s">
        <v>68</v>
      </c>
      <c r="D90" s="18">
        <v>0</v>
      </c>
      <c r="E90" s="18">
        <v>30380</v>
      </c>
      <c r="F90" s="18">
        <v>0</v>
      </c>
      <c r="G90" s="18">
        <v>0</v>
      </c>
      <c r="H90" s="18">
        <v>8500</v>
      </c>
      <c r="I90" s="18">
        <f t="shared" si="26"/>
        <v>8500</v>
      </c>
      <c r="J90" s="18">
        <f t="shared" si="27"/>
        <v>21880</v>
      </c>
      <c r="K90" s="39">
        <f t="shared" si="28"/>
        <v>0.72021066491112573</v>
      </c>
      <c r="L90" s="39">
        <f t="shared" si="29"/>
        <v>-1</v>
      </c>
      <c r="M90" s="39">
        <f t="shared" si="30"/>
        <v>-1</v>
      </c>
    </row>
    <row r="91" spans="1:13" x14ac:dyDescent="0.2">
      <c r="A91" s="17"/>
      <c r="B91" s="48" t="s">
        <v>69</v>
      </c>
      <c r="C91" s="17" t="s">
        <v>70</v>
      </c>
      <c r="D91" s="18">
        <v>0</v>
      </c>
      <c r="E91" s="18">
        <v>100000</v>
      </c>
      <c r="F91" s="18">
        <v>0</v>
      </c>
      <c r="G91" s="18">
        <v>0</v>
      </c>
      <c r="H91" s="18">
        <v>0</v>
      </c>
      <c r="I91" s="18">
        <f t="shared" si="26"/>
        <v>0</v>
      </c>
      <c r="J91" s="18">
        <f t="shared" si="27"/>
        <v>100000</v>
      </c>
      <c r="K91" s="39">
        <f t="shared" si="28"/>
        <v>1</v>
      </c>
      <c r="L91" s="39">
        <f t="shared" si="29"/>
        <v>-1</v>
      </c>
      <c r="M91" s="39">
        <f t="shared" si="30"/>
        <v>-1</v>
      </c>
    </row>
    <row r="92" spans="1:13" x14ac:dyDescent="0.2">
      <c r="A92" s="17"/>
      <c r="B92" s="48" t="s">
        <v>71</v>
      </c>
      <c r="C92" s="17" t="s">
        <v>72</v>
      </c>
      <c r="D92" s="18">
        <v>12027</v>
      </c>
      <c r="E92" s="18">
        <v>20527</v>
      </c>
      <c r="F92" s="18">
        <v>0</v>
      </c>
      <c r="G92" s="18">
        <v>0</v>
      </c>
      <c r="H92" s="18">
        <v>302.5</v>
      </c>
      <c r="I92" s="18">
        <f t="shared" si="26"/>
        <v>302.5</v>
      </c>
      <c r="J92" s="18">
        <f t="shared" si="27"/>
        <v>20224.5</v>
      </c>
      <c r="K92" s="39">
        <f t="shared" si="28"/>
        <v>0.98526331173576265</v>
      </c>
      <c r="L92" s="39">
        <f t="shared" si="29"/>
        <v>-1</v>
      </c>
      <c r="M92" s="39">
        <f t="shared" si="30"/>
        <v>-1</v>
      </c>
    </row>
    <row r="93" spans="1:13" x14ac:dyDescent="0.2">
      <c r="A93" s="47" t="s">
        <v>95</v>
      </c>
      <c r="B93" s="49"/>
      <c r="C93" s="47"/>
      <c r="D93" s="23">
        <v>46468644.060000002</v>
      </c>
      <c r="E93" s="23">
        <v>28162648.140000001</v>
      </c>
      <c r="F93" s="23">
        <v>349222.34</v>
      </c>
      <c r="G93" s="23">
        <v>676675.12999999989</v>
      </c>
      <c r="H93" s="23">
        <v>2141789.38</v>
      </c>
      <c r="I93" s="23">
        <f t="shared" si="26"/>
        <v>2818464.51</v>
      </c>
      <c r="J93" s="23">
        <f t="shared" si="27"/>
        <v>25344183.630000003</v>
      </c>
      <c r="K93" s="43">
        <f t="shared" si="28"/>
        <v>0.89992189314055049</v>
      </c>
      <c r="L93" s="43">
        <f t="shared" si="29"/>
        <v>-0.98759980459706864</v>
      </c>
      <c r="M93" s="43">
        <f t="shared" si="30"/>
        <v>-0.85583561745269887</v>
      </c>
    </row>
    <row r="94" spans="1:13" x14ac:dyDescent="0.2">
      <c r="A94" s="17" t="s">
        <v>96</v>
      </c>
      <c r="B94" s="48" t="s">
        <v>12</v>
      </c>
      <c r="C94" s="17" t="s">
        <v>13</v>
      </c>
      <c r="D94" s="18">
        <v>184284</v>
      </c>
      <c r="E94" s="18">
        <v>184284</v>
      </c>
      <c r="F94" s="18">
        <v>2403.83</v>
      </c>
      <c r="G94" s="18">
        <v>2403.83</v>
      </c>
      <c r="H94" s="18">
        <v>0</v>
      </c>
      <c r="I94" s="18">
        <f t="shared" si="26"/>
        <v>2403.83</v>
      </c>
      <c r="J94" s="18">
        <f t="shared" si="27"/>
        <v>181880.17</v>
      </c>
      <c r="K94" s="39">
        <f t="shared" si="28"/>
        <v>0.98695583989928592</v>
      </c>
      <c r="L94" s="39">
        <f t="shared" si="29"/>
        <v>-0.98695583989928592</v>
      </c>
      <c r="M94" s="39">
        <f t="shared" si="30"/>
        <v>-0.92173503939571522</v>
      </c>
    </row>
    <row r="95" spans="1:13" x14ac:dyDescent="0.2">
      <c r="A95" s="17"/>
      <c r="B95" s="48" t="s">
        <v>14</v>
      </c>
      <c r="C95" s="17" t="s">
        <v>15</v>
      </c>
      <c r="D95" s="18">
        <v>0</v>
      </c>
      <c r="E95" s="18">
        <v>540.30999999999995</v>
      </c>
      <c r="F95" s="18">
        <v>0</v>
      </c>
      <c r="G95" s="18">
        <v>0</v>
      </c>
      <c r="H95" s="18">
        <v>0</v>
      </c>
      <c r="I95" s="18">
        <f t="shared" si="26"/>
        <v>0</v>
      </c>
      <c r="J95" s="18">
        <f t="shared" si="27"/>
        <v>540.30999999999995</v>
      </c>
      <c r="K95" s="39">
        <f t="shared" si="28"/>
        <v>1</v>
      </c>
      <c r="L95" s="39">
        <f t="shared" si="29"/>
        <v>-1</v>
      </c>
      <c r="M95" s="39">
        <f t="shared" si="30"/>
        <v>-1</v>
      </c>
    </row>
    <row r="96" spans="1:13" x14ac:dyDescent="0.2">
      <c r="A96" s="17"/>
      <c r="B96" s="48" t="s">
        <v>17</v>
      </c>
      <c r="C96" s="17" t="s">
        <v>18</v>
      </c>
      <c r="D96" s="18">
        <v>0</v>
      </c>
      <c r="E96" s="18">
        <v>2000</v>
      </c>
      <c r="F96" s="18">
        <v>0</v>
      </c>
      <c r="G96" s="18">
        <v>0</v>
      </c>
      <c r="H96" s="18">
        <v>0</v>
      </c>
      <c r="I96" s="18">
        <f t="shared" si="26"/>
        <v>0</v>
      </c>
      <c r="J96" s="18">
        <f t="shared" si="27"/>
        <v>2000</v>
      </c>
      <c r="K96" s="39">
        <f t="shared" si="28"/>
        <v>1</v>
      </c>
      <c r="L96" s="39">
        <f t="shared" si="29"/>
        <v>-1</v>
      </c>
      <c r="M96" s="39">
        <f t="shared" si="30"/>
        <v>-1</v>
      </c>
    </row>
    <row r="97" spans="1:13" x14ac:dyDescent="0.2">
      <c r="A97" s="17"/>
      <c r="B97" s="48" t="s">
        <v>97</v>
      </c>
      <c r="C97" s="17" t="s">
        <v>98</v>
      </c>
      <c r="D97" s="18">
        <v>0</v>
      </c>
      <c r="E97" s="18">
        <v>10750</v>
      </c>
      <c r="F97" s="18">
        <v>9621.01</v>
      </c>
      <c r="G97" s="18">
        <v>9621.01</v>
      </c>
      <c r="H97" s="18">
        <v>0</v>
      </c>
      <c r="I97" s="18">
        <f t="shared" si="26"/>
        <v>9621.01</v>
      </c>
      <c r="J97" s="18">
        <f t="shared" si="27"/>
        <v>1128.9899999999998</v>
      </c>
      <c r="K97" s="39">
        <f t="shared" si="28"/>
        <v>0.10502232558139533</v>
      </c>
      <c r="L97" s="39">
        <f t="shared" si="29"/>
        <v>-0.10502232558139533</v>
      </c>
      <c r="M97" s="39">
        <f t="shared" si="30"/>
        <v>4.3698660465116275</v>
      </c>
    </row>
    <row r="98" spans="1:13" x14ac:dyDescent="0.2">
      <c r="A98" s="17"/>
      <c r="B98" s="48" t="s">
        <v>77</v>
      </c>
      <c r="C98" s="17" t="s">
        <v>78</v>
      </c>
      <c r="D98" s="18">
        <v>50001</v>
      </c>
      <c r="E98" s="18">
        <v>53871</v>
      </c>
      <c r="F98" s="18">
        <v>4503.18</v>
      </c>
      <c r="G98" s="18">
        <v>8838.1500000000015</v>
      </c>
      <c r="H98" s="18">
        <v>0</v>
      </c>
      <c r="I98" s="18">
        <f t="shared" si="26"/>
        <v>8838.1500000000015</v>
      </c>
      <c r="J98" s="18">
        <f t="shared" si="27"/>
        <v>45032.85</v>
      </c>
      <c r="K98" s="39">
        <f t="shared" si="28"/>
        <v>0.83593863117447231</v>
      </c>
      <c r="L98" s="39">
        <f t="shared" si="29"/>
        <v>-0.91640808598318202</v>
      </c>
      <c r="M98" s="39">
        <f t="shared" si="30"/>
        <v>-1.5631787046833941E-2</v>
      </c>
    </row>
    <row r="99" spans="1:13" x14ac:dyDescent="0.2">
      <c r="A99" s="17"/>
      <c r="B99" s="48" t="s">
        <v>27</v>
      </c>
      <c r="C99" s="17" t="s">
        <v>28</v>
      </c>
      <c r="D99" s="18">
        <v>330602.5</v>
      </c>
      <c r="E99" s="18">
        <v>344589.5</v>
      </c>
      <c r="F99" s="18">
        <v>28325.32</v>
      </c>
      <c r="G99" s="18">
        <v>55869.47</v>
      </c>
      <c r="H99" s="18">
        <v>0</v>
      </c>
      <c r="I99" s="18">
        <f t="shared" si="26"/>
        <v>55869.47</v>
      </c>
      <c r="J99" s="18">
        <f t="shared" si="27"/>
        <v>288720.03000000003</v>
      </c>
      <c r="K99" s="39">
        <f t="shared" si="28"/>
        <v>0.83786659198843849</v>
      </c>
      <c r="L99" s="39">
        <f t="shared" si="29"/>
        <v>-0.91779981688356727</v>
      </c>
      <c r="M99" s="39">
        <f t="shared" si="30"/>
        <v>-2.7199551930630523E-2</v>
      </c>
    </row>
    <row r="100" spans="1:13" x14ac:dyDescent="0.2">
      <c r="A100" s="17"/>
      <c r="B100" s="48" t="s">
        <v>91</v>
      </c>
      <c r="C100" s="17" t="s">
        <v>92</v>
      </c>
      <c r="D100" s="18">
        <v>0</v>
      </c>
      <c r="E100" s="18">
        <v>138267</v>
      </c>
      <c r="F100" s="18">
        <v>5797.71</v>
      </c>
      <c r="G100" s="18">
        <v>11677.54</v>
      </c>
      <c r="H100" s="18">
        <v>0</v>
      </c>
      <c r="I100" s="18">
        <f t="shared" si="26"/>
        <v>11677.54</v>
      </c>
      <c r="J100" s="18">
        <f t="shared" si="27"/>
        <v>126589.45999999999</v>
      </c>
      <c r="K100" s="39">
        <f t="shared" si="28"/>
        <v>0.9155435497985781</v>
      </c>
      <c r="L100" s="39">
        <f t="shared" si="29"/>
        <v>-0.95806873657488778</v>
      </c>
      <c r="M100" s="39">
        <f t="shared" si="30"/>
        <v>-0.49326129879146863</v>
      </c>
    </row>
    <row r="101" spans="1:13" x14ac:dyDescent="0.2">
      <c r="A101" s="17"/>
      <c r="B101" s="48" t="s">
        <v>31</v>
      </c>
      <c r="C101" s="17" t="s">
        <v>32</v>
      </c>
      <c r="D101" s="18">
        <v>68040</v>
      </c>
      <c r="E101" s="18">
        <v>68040</v>
      </c>
      <c r="F101" s="18">
        <v>2835</v>
      </c>
      <c r="G101" s="18">
        <v>5670</v>
      </c>
      <c r="H101" s="18">
        <v>0</v>
      </c>
      <c r="I101" s="18">
        <f t="shared" si="26"/>
        <v>5670</v>
      </c>
      <c r="J101" s="18">
        <f t="shared" si="27"/>
        <v>62370</v>
      </c>
      <c r="K101" s="39">
        <f t="shared" si="28"/>
        <v>0.91666666666666663</v>
      </c>
      <c r="L101" s="39">
        <f t="shared" si="29"/>
        <v>-0.95833333333333337</v>
      </c>
      <c r="M101" s="39">
        <f t="shared" si="30"/>
        <v>-0.5</v>
      </c>
    </row>
    <row r="102" spans="1:13" x14ac:dyDescent="0.2">
      <c r="A102" s="17"/>
      <c r="B102" s="48" t="s">
        <v>33</v>
      </c>
      <c r="C102" s="17" t="s">
        <v>34</v>
      </c>
      <c r="D102" s="18">
        <v>111909.77</v>
      </c>
      <c r="E102" s="18">
        <v>113406.77</v>
      </c>
      <c r="F102" s="18">
        <v>6559.16</v>
      </c>
      <c r="G102" s="18">
        <v>12928.61</v>
      </c>
      <c r="H102" s="18">
        <v>0</v>
      </c>
      <c r="I102" s="18">
        <f t="shared" si="26"/>
        <v>12928.61</v>
      </c>
      <c r="J102" s="18">
        <f t="shared" si="27"/>
        <v>100478.16</v>
      </c>
      <c r="K102" s="39">
        <f t="shared" si="28"/>
        <v>0.88599789941993767</v>
      </c>
      <c r="L102" s="39">
        <f t="shared" si="29"/>
        <v>-0.94216253579922959</v>
      </c>
      <c r="M102" s="39">
        <f t="shared" si="30"/>
        <v>-0.31598739651962576</v>
      </c>
    </row>
    <row r="103" spans="1:13" x14ac:dyDescent="0.2">
      <c r="A103" s="17"/>
      <c r="B103" s="48" t="s">
        <v>39</v>
      </c>
      <c r="C103" s="17" t="s">
        <v>40</v>
      </c>
      <c r="D103" s="18">
        <v>14719.179999999998</v>
      </c>
      <c r="E103" s="18">
        <v>29909.33</v>
      </c>
      <c r="F103" s="18">
        <v>1891.0199999999998</v>
      </c>
      <c r="G103" s="18">
        <v>3835.83</v>
      </c>
      <c r="H103" s="18">
        <v>0</v>
      </c>
      <c r="I103" s="18">
        <f t="shared" si="26"/>
        <v>3835.83</v>
      </c>
      <c r="J103" s="18">
        <f t="shared" si="27"/>
        <v>26073.5</v>
      </c>
      <c r="K103" s="39">
        <f t="shared" si="28"/>
        <v>0.87175138995089485</v>
      </c>
      <c r="L103" s="39">
        <f t="shared" si="29"/>
        <v>-0.93677491271118407</v>
      </c>
      <c r="M103" s="39">
        <f t="shared" si="30"/>
        <v>-0.23050833970536955</v>
      </c>
    </row>
    <row r="104" spans="1:13" x14ac:dyDescent="0.2">
      <c r="A104" s="17"/>
      <c r="B104" s="48" t="s">
        <v>41</v>
      </c>
      <c r="C104" s="17" t="s">
        <v>42</v>
      </c>
      <c r="D104" s="18">
        <v>27175748.169999998</v>
      </c>
      <c r="E104" s="18">
        <v>827233.09</v>
      </c>
      <c r="F104" s="18">
        <v>0</v>
      </c>
      <c r="G104" s="18">
        <v>0</v>
      </c>
      <c r="H104" s="18">
        <v>161243</v>
      </c>
      <c r="I104" s="18">
        <f t="shared" si="26"/>
        <v>161243</v>
      </c>
      <c r="J104" s="18">
        <f t="shared" si="27"/>
        <v>665990.09</v>
      </c>
      <c r="K104" s="39">
        <f t="shared" si="28"/>
        <v>0.80508153995628973</v>
      </c>
      <c r="L104" s="39">
        <f t="shared" si="29"/>
        <v>-1</v>
      </c>
      <c r="M104" s="39">
        <f t="shared" si="30"/>
        <v>-1</v>
      </c>
    </row>
    <row r="105" spans="1:13" x14ac:dyDescent="0.2">
      <c r="A105" s="17"/>
      <c r="B105" s="48" t="s">
        <v>178</v>
      </c>
      <c r="C105" s="17" t="s">
        <v>179</v>
      </c>
      <c r="D105" s="18">
        <v>60000</v>
      </c>
      <c r="E105" s="18">
        <v>60000</v>
      </c>
      <c r="F105" s="18">
        <v>6600</v>
      </c>
      <c r="G105" s="18">
        <v>6600</v>
      </c>
      <c r="H105" s="18">
        <v>30300</v>
      </c>
      <c r="I105" s="18">
        <f t="shared" si="26"/>
        <v>36900</v>
      </c>
      <c r="J105" s="18">
        <f t="shared" si="27"/>
        <v>23100</v>
      </c>
      <c r="K105" s="39">
        <f t="shared" si="28"/>
        <v>0.38500000000000001</v>
      </c>
      <c r="L105" s="39">
        <f t="shared" si="29"/>
        <v>-0.89</v>
      </c>
      <c r="M105" s="39">
        <f t="shared" si="30"/>
        <v>-0.34</v>
      </c>
    </row>
    <row r="106" spans="1:13" x14ac:dyDescent="0.2">
      <c r="A106" s="17"/>
      <c r="B106" s="48" t="s">
        <v>93</v>
      </c>
      <c r="C106" s="17" t="s">
        <v>94</v>
      </c>
      <c r="D106" s="18">
        <v>2000</v>
      </c>
      <c r="E106" s="18">
        <v>2000</v>
      </c>
      <c r="F106" s="18">
        <v>0</v>
      </c>
      <c r="G106" s="18">
        <v>0</v>
      </c>
      <c r="H106" s="18">
        <v>0</v>
      </c>
      <c r="I106" s="18">
        <f t="shared" si="26"/>
        <v>0</v>
      </c>
      <c r="J106" s="18">
        <f t="shared" si="27"/>
        <v>2000</v>
      </c>
      <c r="K106" s="39">
        <f t="shared" si="28"/>
        <v>1</v>
      </c>
      <c r="L106" s="39">
        <f t="shared" si="29"/>
        <v>-1</v>
      </c>
      <c r="M106" s="39">
        <f t="shared" si="30"/>
        <v>-1</v>
      </c>
    </row>
    <row r="107" spans="1:13" x14ac:dyDescent="0.2">
      <c r="A107" s="17"/>
      <c r="B107" s="48" t="s">
        <v>45</v>
      </c>
      <c r="C107" s="17" t="s">
        <v>46</v>
      </c>
      <c r="D107" s="18">
        <v>2500</v>
      </c>
      <c r="E107" s="18">
        <v>2500</v>
      </c>
      <c r="F107" s="18">
        <v>0</v>
      </c>
      <c r="G107" s="18">
        <v>0</v>
      </c>
      <c r="H107" s="18">
        <v>0</v>
      </c>
      <c r="I107" s="18">
        <f t="shared" si="26"/>
        <v>0</v>
      </c>
      <c r="J107" s="18">
        <f t="shared" si="27"/>
        <v>2500</v>
      </c>
      <c r="K107" s="39">
        <f t="shared" si="28"/>
        <v>1</v>
      </c>
      <c r="L107" s="39">
        <f t="shared" si="29"/>
        <v>-1</v>
      </c>
      <c r="M107" s="39">
        <f t="shared" si="30"/>
        <v>-1</v>
      </c>
    </row>
    <row r="108" spans="1:13" x14ac:dyDescent="0.2">
      <c r="A108" s="17"/>
      <c r="B108" s="48" t="s">
        <v>47</v>
      </c>
      <c r="C108" s="17" t="s">
        <v>48</v>
      </c>
      <c r="D108" s="18">
        <v>49096.800000000003</v>
      </c>
      <c r="E108" s="18">
        <v>49096.800000000003</v>
      </c>
      <c r="F108" s="18">
        <v>0</v>
      </c>
      <c r="G108" s="18">
        <v>0</v>
      </c>
      <c r="H108" s="18">
        <v>0</v>
      </c>
      <c r="I108" s="18">
        <f t="shared" si="26"/>
        <v>0</v>
      </c>
      <c r="J108" s="18">
        <f t="shared" si="27"/>
        <v>49096.800000000003</v>
      </c>
      <c r="K108" s="39">
        <f t="shared" si="28"/>
        <v>1</v>
      </c>
      <c r="L108" s="39">
        <f t="shared" si="29"/>
        <v>-1</v>
      </c>
      <c r="M108" s="39">
        <f t="shared" si="30"/>
        <v>-1</v>
      </c>
    </row>
    <row r="109" spans="1:13" x14ac:dyDescent="0.2">
      <c r="A109" s="17"/>
      <c r="B109" s="48" t="s">
        <v>49</v>
      </c>
      <c r="C109" s="17" t="s">
        <v>50</v>
      </c>
      <c r="D109" s="18">
        <v>36779</v>
      </c>
      <c r="E109" s="18">
        <v>71920.960000000006</v>
      </c>
      <c r="F109" s="18">
        <v>965.31</v>
      </c>
      <c r="G109" s="18">
        <v>1389.02</v>
      </c>
      <c r="H109" s="18">
        <v>602</v>
      </c>
      <c r="I109" s="18">
        <f t="shared" si="26"/>
        <v>1991.02</v>
      </c>
      <c r="J109" s="18">
        <f t="shared" si="27"/>
        <v>69929.94</v>
      </c>
      <c r="K109" s="39">
        <f t="shared" si="28"/>
        <v>0.97231655417280294</v>
      </c>
      <c r="L109" s="39">
        <f t="shared" si="29"/>
        <v>-0.98657818249367091</v>
      </c>
      <c r="M109" s="39">
        <f t="shared" si="30"/>
        <v>-0.8841211240784328</v>
      </c>
    </row>
    <row r="110" spans="1:13" x14ac:dyDescent="0.2">
      <c r="A110" s="17"/>
      <c r="B110" s="48" t="s">
        <v>51</v>
      </c>
      <c r="C110" s="17" t="s">
        <v>52</v>
      </c>
      <c r="D110" s="18">
        <v>0</v>
      </c>
      <c r="E110" s="18">
        <v>7200</v>
      </c>
      <c r="F110" s="18">
        <v>0</v>
      </c>
      <c r="G110" s="18">
        <v>0</v>
      </c>
      <c r="H110" s="18">
        <v>0</v>
      </c>
      <c r="I110" s="18">
        <f t="shared" si="26"/>
        <v>0</v>
      </c>
      <c r="J110" s="18">
        <f t="shared" si="27"/>
        <v>7200</v>
      </c>
      <c r="K110" s="39">
        <f t="shared" si="28"/>
        <v>1</v>
      </c>
      <c r="L110" s="39">
        <f t="shared" si="29"/>
        <v>-1</v>
      </c>
      <c r="M110" s="39">
        <f t="shared" si="30"/>
        <v>-1</v>
      </c>
    </row>
    <row r="111" spans="1:13" x14ac:dyDescent="0.2">
      <c r="A111" s="17"/>
      <c r="B111" s="48" t="s">
        <v>53</v>
      </c>
      <c r="C111" s="17" t="s">
        <v>54</v>
      </c>
      <c r="D111" s="18">
        <v>208400</v>
      </c>
      <c r="E111" s="18">
        <v>370737.99</v>
      </c>
      <c r="F111" s="18">
        <v>19850.329999999998</v>
      </c>
      <c r="G111" s="18">
        <v>39805.93</v>
      </c>
      <c r="H111" s="18">
        <v>32858.33</v>
      </c>
      <c r="I111" s="18">
        <f t="shared" si="26"/>
        <v>72664.260000000009</v>
      </c>
      <c r="J111" s="18">
        <f t="shared" si="27"/>
        <v>298073.73</v>
      </c>
      <c r="K111" s="39">
        <f t="shared" si="28"/>
        <v>0.80400104127445904</v>
      </c>
      <c r="L111" s="39">
        <f t="shared" si="29"/>
        <v>-0.9464572540839421</v>
      </c>
      <c r="M111" s="39">
        <f t="shared" si="30"/>
        <v>-0.35578336603702254</v>
      </c>
    </row>
    <row r="112" spans="1:13" x14ac:dyDescent="0.2">
      <c r="A112" s="17"/>
      <c r="B112" s="48" t="s">
        <v>55</v>
      </c>
      <c r="C112" s="17" t="s">
        <v>56</v>
      </c>
      <c r="D112" s="18">
        <v>14150</v>
      </c>
      <c r="E112" s="18">
        <v>620</v>
      </c>
      <c r="F112" s="18">
        <v>0</v>
      </c>
      <c r="G112" s="18">
        <v>0</v>
      </c>
      <c r="H112" s="18">
        <v>211</v>
      </c>
      <c r="I112" s="18">
        <f t="shared" si="26"/>
        <v>211</v>
      </c>
      <c r="J112" s="18">
        <f t="shared" si="27"/>
        <v>409</v>
      </c>
      <c r="K112" s="39">
        <f t="shared" si="28"/>
        <v>0.6596774193548387</v>
      </c>
      <c r="L112" s="39">
        <f t="shared" si="29"/>
        <v>-1</v>
      </c>
      <c r="M112" s="39">
        <f t="shared" si="30"/>
        <v>-1</v>
      </c>
    </row>
    <row r="113" spans="1:13" x14ac:dyDescent="0.2">
      <c r="A113" s="17"/>
      <c r="B113" s="48" t="s">
        <v>57</v>
      </c>
      <c r="C113" s="17" t="s">
        <v>58</v>
      </c>
      <c r="D113" s="18">
        <v>309583</v>
      </c>
      <c r="E113" s="18">
        <v>303758</v>
      </c>
      <c r="F113" s="18">
        <v>0</v>
      </c>
      <c r="G113" s="18">
        <v>0</v>
      </c>
      <c r="H113" s="18">
        <v>6245.72</v>
      </c>
      <c r="I113" s="18">
        <f t="shared" si="26"/>
        <v>6245.72</v>
      </c>
      <c r="J113" s="18">
        <f t="shared" si="27"/>
        <v>297512.28000000003</v>
      </c>
      <c r="K113" s="39">
        <f t="shared" si="28"/>
        <v>0.9794385003851751</v>
      </c>
      <c r="L113" s="39">
        <f t="shared" si="29"/>
        <v>-1</v>
      </c>
      <c r="M113" s="39">
        <f t="shared" si="30"/>
        <v>-1</v>
      </c>
    </row>
    <row r="114" spans="1:13" x14ac:dyDescent="0.2">
      <c r="A114" s="17"/>
      <c r="B114" s="48" t="s">
        <v>59</v>
      </c>
      <c r="C114" s="17" t="s">
        <v>60</v>
      </c>
      <c r="D114" s="18">
        <v>8000</v>
      </c>
      <c r="E114" s="18">
        <v>28000</v>
      </c>
      <c r="F114" s="18">
        <v>0</v>
      </c>
      <c r="G114" s="18">
        <v>0</v>
      </c>
      <c r="H114" s="18">
        <v>29113.29</v>
      </c>
      <c r="I114" s="18">
        <f t="shared" si="26"/>
        <v>29113.29</v>
      </c>
      <c r="J114" s="18">
        <f t="shared" si="27"/>
        <v>-1113.2900000000009</v>
      </c>
      <c r="K114" s="39">
        <f t="shared" si="28"/>
        <v>-3.9760357142857174E-2</v>
      </c>
      <c r="L114" s="39">
        <f t="shared" si="29"/>
        <v>-1</v>
      </c>
      <c r="M114" s="39">
        <f t="shared" si="30"/>
        <v>-1</v>
      </c>
    </row>
    <row r="115" spans="1:13" x14ac:dyDescent="0.2">
      <c r="A115" s="17"/>
      <c r="B115" s="48" t="s">
        <v>61</v>
      </c>
      <c r="C115" s="17" t="s">
        <v>62</v>
      </c>
      <c r="D115" s="18">
        <v>29500</v>
      </c>
      <c r="E115" s="18">
        <v>23472</v>
      </c>
      <c r="F115" s="18">
        <v>0</v>
      </c>
      <c r="G115" s="18">
        <v>0</v>
      </c>
      <c r="H115" s="18">
        <v>1678</v>
      </c>
      <c r="I115" s="18">
        <f t="shared" si="26"/>
        <v>1678</v>
      </c>
      <c r="J115" s="18">
        <f t="shared" si="27"/>
        <v>21794</v>
      </c>
      <c r="K115" s="39">
        <f t="shared" si="28"/>
        <v>0.92851056578050439</v>
      </c>
      <c r="L115" s="39">
        <f t="shared" si="29"/>
        <v>-1</v>
      </c>
      <c r="M115" s="39">
        <f t="shared" si="30"/>
        <v>-1</v>
      </c>
    </row>
    <row r="116" spans="1:13" x14ac:dyDescent="0.2">
      <c r="A116" s="17"/>
      <c r="B116" s="48" t="s">
        <v>65</v>
      </c>
      <c r="C116" s="17" t="s">
        <v>66</v>
      </c>
      <c r="D116" s="18">
        <v>3017</v>
      </c>
      <c r="E116" s="18">
        <v>11400</v>
      </c>
      <c r="F116" s="18">
        <v>0</v>
      </c>
      <c r="G116" s="18">
        <v>0</v>
      </c>
      <c r="H116" s="18">
        <v>495.2</v>
      </c>
      <c r="I116" s="18">
        <f t="shared" si="26"/>
        <v>495.2</v>
      </c>
      <c r="J116" s="18">
        <f t="shared" si="27"/>
        <v>10904.8</v>
      </c>
      <c r="K116" s="39">
        <f t="shared" si="28"/>
        <v>0.95656140350877183</v>
      </c>
      <c r="L116" s="39">
        <f t="shared" si="29"/>
        <v>-1</v>
      </c>
      <c r="M116" s="39">
        <f t="shared" si="30"/>
        <v>-1</v>
      </c>
    </row>
    <row r="117" spans="1:13" x14ac:dyDescent="0.2">
      <c r="A117" s="17"/>
      <c r="B117" s="48" t="s">
        <v>67</v>
      </c>
      <c r="C117" s="17" t="s">
        <v>68</v>
      </c>
      <c r="D117" s="18">
        <v>1000</v>
      </c>
      <c r="E117" s="18">
        <v>1000</v>
      </c>
      <c r="F117" s="18">
        <v>0</v>
      </c>
      <c r="G117" s="18">
        <v>0</v>
      </c>
      <c r="H117" s="18">
        <v>0</v>
      </c>
      <c r="I117" s="18">
        <f t="shared" si="26"/>
        <v>0</v>
      </c>
      <c r="J117" s="18">
        <f t="shared" si="27"/>
        <v>1000</v>
      </c>
      <c r="K117" s="39">
        <f t="shared" si="28"/>
        <v>1</v>
      </c>
      <c r="L117" s="39">
        <f t="shared" si="29"/>
        <v>-1</v>
      </c>
      <c r="M117" s="39">
        <f t="shared" si="30"/>
        <v>-1</v>
      </c>
    </row>
    <row r="118" spans="1:13" x14ac:dyDescent="0.2">
      <c r="A118" s="17"/>
      <c r="B118" s="48" t="s">
        <v>71</v>
      </c>
      <c r="C118" s="17" t="s">
        <v>72</v>
      </c>
      <c r="D118" s="18">
        <v>34700</v>
      </c>
      <c r="E118" s="18">
        <v>46700</v>
      </c>
      <c r="F118" s="18">
        <v>0</v>
      </c>
      <c r="G118" s="18">
        <v>0</v>
      </c>
      <c r="H118" s="18">
        <v>1181</v>
      </c>
      <c r="I118" s="18">
        <f t="shared" si="26"/>
        <v>1181</v>
      </c>
      <c r="J118" s="18">
        <f t="shared" si="27"/>
        <v>45519</v>
      </c>
      <c r="K118" s="39">
        <f t="shared" si="28"/>
        <v>0.97471092077087795</v>
      </c>
      <c r="L118" s="39">
        <f t="shared" si="29"/>
        <v>-1</v>
      </c>
      <c r="M118" s="39">
        <f t="shared" si="30"/>
        <v>-1</v>
      </c>
    </row>
    <row r="119" spans="1:13" x14ac:dyDescent="0.2">
      <c r="A119" s="47" t="s">
        <v>99</v>
      </c>
      <c r="B119" s="49"/>
      <c r="C119" s="47"/>
      <c r="D119" s="23">
        <v>28694030.419999998</v>
      </c>
      <c r="E119" s="23">
        <v>2751296.75</v>
      </c>
      <c r="F119" s="23">
        <v>89351.869999999981</v>
      </c>
      <c r="G119" s="23">
        <v>158639.39000000001</v>
      </c>
      <c r="H119" s="23">
        <v>263927.54000000004</v>
      </c>
      <c r="I119" s="23">
        <f t="shared" si="26"/>
        <v>422566.93000000005</v>
      </c>
      <c r="J119" s="23">
        <f t="shared" si="27"/>
        <v>2328729.8199999998</v>
      </c>
      <c r="K119" s="43">
        <f t="shared" si="28"/>
        <v>0.84641172203616344</v>
      </c>
      <c r="L119" s="43">
        <f t="shared" si="29"/>
        <v>-0.96752372494897176</v>
      </c>
      <c r="M119" s="43">
        <f t="shared" si="30"/>
        <v>-0.65404083001951707</v>
      </c>
    </row>
    <row r="120" spans="1:13" x14ac:dyDescent="0.2">
      <c r="A120" s="17" t="s">
        <v>100</v>
      </c>
      <c r="B120" s="48" t="s">
        <v>97</v>
      </c>
      <c r="C120" s="17" t="s">
        <v>98</v>
      </c>
      <c r="D120" s="18">
        <v>54226</v>
      </c>
      <c r="E120" s="18">
        <v>3560871</v>
      </c>
      <c r="F120" s="18">
        <v>73486.53</v>
      </c>
      <c r="G120" s="18">
        <v>516426.02</v>
      </c>
      <c r="H120" s="18">
        <v>0</v>
      </c>
      <c r="I120" s="18">
        <f t="shared" si="26"/>
        <v>516426.02</v>
      </c>
      <c r="J120" s="18">
        <f t="shared" si="27"/>
        <v>3044444.98</v>
      </c>
      <c r="K120" s="39">
        <f t="shared" si="28"/>
        <v>0.85497199421152859</v>
      </c>
      <c r="L120" s="39">
        <f t="shared" si="29"/>
        <v>-0.97936276545822643</v>
      </c>
      <c r="M120" s="39">
        <f t="shared" si="30"/>
        <v>-0.12983196526917148</v>
      </c>
    </row>
    <row r="121" spans="1:13" x14ac:dyDescent="0.2">
      <c r="A121" s="17"/>
      <c r="B121" s="48" t="s">
        <v>87</v>
      </c>
      <c r="C121" s="17" t="s">
        <v>88</v>
      </c>
      <c r="D121" s="18">
        <v>235050.44</v>
      </c>
      <c r="E121" s="18">
        <v>235050.44</v>
      </c>
      <c r="F121" s="18">
        <v>10286.27</v>
      </c>
      <c r="G121" s="18">
        <v>10286.27</v>
      </c>
      <c r="H121" s="18">
        <v>0</v>
      </c>
      <c r="I121" s="18">
        <f t="shared" si="26"/>
        <v>10286.27</v>
      </c>
      <c r="J121" s="18">
        <f t="shared" si="27"/>
        <v>224764.17</v>
      </c>
      <c r="K121" s="39">
        <f t="shared" si="28"/>
        <v>0.9562380312923473</v>
      </c>
      <c r="L121" s="39">
        <f t="shared" si="29"/>
        <v>-0.9562380312923473</v>
      </c>
      <c r="M121" s="39">
        <f t="shared" si="30"/>
        <v>-0.73742818775408381</v>
      </c>
    </row>
    <row r="122" spans="1:13" x14ac:dyDescent="0.2">
      <c r="A122" s="17"/>
      <c r="B122" s="48" t="s">
        <v>91</v>
      </c>
      <c r="C122" s="17" t="s">
        <v>92</v>
      </c>
      <c r="D122" s="18">
        <v>2477064</v>
      </c>
      <c r="E122" s="18">
        <v>2477064</v>
      </c>
      <c r="F122" s="18">
        <v>280434.21999999997</v>
      </c>
      <c r="G122" s="18">
        <v>574932.91999999993</v>
      </c>
      <c r="H122" s="18">
        <v>0</v>
      </c>
      <c r="I122" s="18">
        <f t="shared" si="26"/>
        <v>574932.91999999993</v>
      </c>
      <c r="J122" s="18">
        <f t="shared" si="27"/>
        <v>1902131.08</v>
      </c>
      <c r="K122" s="39">
        <f t="shared" si="28"/>
        <v>0.76789743018347534</v>
      </c>
      <c r="L122" s="39">
        <f t="shared" si="29"/>
        <v>-0.88678765667742143</v>
      </c>
      <c r="M122" s="39">
        <f t="shared" si="30"/>
        <v>0.39261541889914814</v>
      </c>
    </row>
    <row r="123" spans="1:13" x14ac:dyDescent="0.2">
      <c r="A123" s="17"/>
      <c r="B123" s="48" t="s">
        <v>29</v>
      </c>
      <c r="C123" s="17" t="s">
        <v>30</v>
      </c>
      <c r="D123" s="18">
        <v>11394196.76</v>
      </c>
      <c r="E123" s="18">
        <v>13284196.76</v>
      </c>
      <c r="F123" s="18">
        <v>16679.66</v>
      </c>
      <c r="G123" s="18">
        <v>16679.66</v>
      </c>
      <c r="H123" s="18">
        <v>0</v>
      </c>
      <c r="I123" s="18">
        <f t="shared" si="26"/>
        <v>16679.66</v>
      </c>
      <c r="J123" s="18">
        <f t="shared" si="27"/>
        <v>13267517.1</v>
      </c>
      <c r="K123" s="39">
        <f t="shared" si="28"/>
        <v>0.99874439830263395</v>
      </c>
      <c r="L123" s="39">
        <f t="shared" si="29"/>
        <v>-0.99874439830263395</v>
      </c>
      <c r="M123" s="39">
        <f t="shared" si="30"/>
        <v>-0.99246638981580393</v>
      </c>
    </row>
    <row r="124" spans="1:13" x14ac:dyDescent="0.2">
      <c r="A124" s="17"/>
      <c r="B124" s="48" t="s">
        <v>31</v>
      </c>
      <c r="C124" s="17" t="s">
        <v>32</v>
      </c>
      <c r="D124" s="18">
        <v>1576260</v>
      </c>
      <c r="E124" s="18">
        <v>1576260</v>
      </c>
      <c r="F124" s="18">
        <v>33075</v>
      </c>
      <c r="G124" s="18">
        <v>63315</v>
      </c>
      <c r="H124" s="18">
        <v>0</v>
      </c>
      <c r="I124" s="18">
        <f t="shared" si="26"/>
        <v>63315</v>
      </c>
      <c r="J124" s="18">
        <f t="shared" si="27"/>
        <v>1512945</v>
      </c>
      <c r="K124" s="39">
        <f t="shared" si="28"/>
        <v>0.95983213429256597</v>
      </c>
      <c r="L124" s="39">
        <f t="shared" si="29"/>
        <v>-0.97901678657074342</v>
      </c>
      <c r="M124" s="39">
        <f t="shared" si="30"/>
        <v>-0.75899280575539574</v>
      </c>
    </row>
    <row r="125" spans="1:13" x14ac:dyDescent="0.2">
      <c r="A125" s="17"/>
      <c r="B125" s="48" t="s">
        <v>33</v>
      </c>
      <c r="C125" s="17" t="s">
        <v>34</v>
      </c>
      <c r="D125" s="18">
        <v>2420051.1999999997</v>
      </c>
      <c r="E125" s="18">
        <v>2420051.1999999997</v>
      </c>
      <c r="F125" s="18">
        <v>68292.600000000006</v>
      </c>
      <c r="G125" s="18">
        <v>121779.86000000002</v>
      </c>
      <c r="H125" s="18">
        <v>0</v>
      </c>
      <c r="I125" s="18">
        <f t="shared" si="26"/>
        <v>121779.86000000002</v>
      </c>
      <c r="J125" s="18">
        <f t="shared" si="27"/>
        <v>2298271.34</v>
      </c>
      <c r="K125" s="39">
        <f t="shared" si="28"/>
        <v>0.94967880844835029</v>
      </c>
      <c r="L125" s="39">
        <f t="shared" si="29"/>
        <v>-0.97178051439572843</v>
      </c>
      <c r="M125" s="39">
        <f t="shared" si="30"/>
        <v>-0.69807285069010094</v>
      </c>
    </row>
    <row r="126" spans="1:13" x14ac:dyDescent="0.2">
      <c r="A126" s="17"/>
      <c r="B126" s="48" t="s">
        <v>39</v>
      </c>
      <c r="C126" s="17" t="s">
        <v>40</v>
      </c>
      <c r="D126" s="18">
        <v>375254.35000000003</v>
      </c>
      <c r="E126" s="18">
        <v>510247.50000000006</v>
      </c>
      <c r="F126" s="18">
        <v>12760.399999999998</v>
      </c>
      <c r="G126" s="18">
        <v>35199.74</v>
      </c>
      <c r="H126" s="18">
        <v>0</v>
      </c>
      <c r="I126" s="18">
        <f t="shared" si="26"/>
        <v>35199.74</v>
      </c>
      <c r="J126" s="18">
        <f t="shared" si="27"/>
        <v>475047.76000000007</v>
      </c>
      <c r="K126" s="39">
        <f t="shared" si="28"/>
        <v>0.93101438027623851</v>
      </c>
      <c r="L126" s="39">
        <f t="shared" si="29"/>
        <v>-0.97499174420256829</v>
      </c>
      <c r="M126" s="39">
        <f t="shared" si="30"/>
        <v>-0.58608628165743104</v>
      </c>
    </row>
    <row r="127" spans="1:13" x14ac:dyDescent="0.2">
      <c r="A127" s="17"/>
      <c r="B127" s="48" t="s">
        <v>41</v>
      </c>
      <c r="C127" s="17" t="s">
        <v>42</v>
      </c>
      <c r="D127" s="18">
        <v>27412633.43</v>
      </c>
      <c r="E127" s="18">
        <v>4078011.4299999997</v>
      </c>
      <c r="F127" s="18">
        <v>79371.360000000001</v>
      </c>
      <c r="G127" s="18">
        <v>97788.07</v>
      </c>
      <c r="H127" s="18">
        <v>442679.27</v>
      </c>
      <c r="I127" s="18">
        <f t="shared" si="26"/>
        <v>540467.34000000008</v>
      </c>
      <c r="J127" s="18">
        <f t="shared" si="27"/>
        <v>3537544.09</v>
      </c>
      <c r="K127" s="39">
        <f t="shared" si="28"/>
        <v>0.86746791928437539</v>
      </c>
      <c r="L127" s="39">
        <f t="shared" si="29"/>
        <v>-0.98053674901053434</v>
      </c>
      <c r="M127" s="39">
        <f t="shared" si="30"/>
        <v>-0.85612389026580049</v>
      </c>
    </row>
    <row r="128" spans="1:13" x14ac:dyDescent="0.2">
      <c r="A128" s="17"/>
      <c r="B128" s="48" t="s">
        <v>178</v>
      </c>
      <c r="C128" s="17" t="s">
        <v>179</v>
      </c>
      <c r="D128" s="18">
        <v>0</v>
      </c>
      <c r="E128" s="18">
        <v>10000</v>
      </c>
      <c r="F128" s="18">
        <v>0</v>
      </c>
      <c r="G128" s="18">
        <v>0</v>
      </c>
      <c r="H128" s="18">
        <v>0</v>
      </c>
      <c r="I128" s="18">
        <f t="shared" si="26"/>
        <v>0</v>
      </c>
      <c r="J128" s="18">
        <f t="shared" si="27"/>
        <v>10000</v>
      </c>
      <c r="K128" s="39">
        <f t="shared" si="28"/>
        <v>1</v>
      </c>
      <c r="L128" s="39">
        <f t="shared" si="29"/>
        <v>-1</v>
      </c>
      <c r="M128" s="39">
        <f t="shared" si="30"/>
        <v>-1</v>
      </c>
    </row>
    <row r="129" spans="1:13" x14ac:dyDescent="0.2">
      <c r="A129" s="17"/>
      <c r="B129" s="48" t="s">
        <v>47</v>
      </c>
      <c r="C129" s="17" t="s">
        <v>48</v>
      </c>
      <c r="D129" s="18">
        <v>51649</v>
      </c>
      <c r="E129" s="18">
        <v>793329</v>
      </c>
      <c r="F129" s="18">
        <v>667000</v>
      </c>
      <c r="G129" s="18">
        <v>667000</v>
      </c>
      <c r="H129" s="18">
        <v>24480</v>
      </c>
      <c r="I129" s="18">
        <f t="shared" si="26"/>
        <v>691480</v>
      </c>
      <c r="J129" s="18">
        <f t="shared" si="27"/>
        <v>101849</v>
      </c>
      <c r="K129" s="39">
        <f t="shared" si="28"/>
        <v>0.12838179368206634</v>
      </c>
      <c r="L129" s="39">
        <f t="shared" si="29"/>
        <v>-0.15923910508754879</v>
      </c>
      <c r="M129" s="39">
        <f t="shared" si="30"/>
        <v>4.0445653694747072</v>
      </c>
    </row>
    <row r="130" spans="1:13" x14ac:dyDescent="0.2">
      <c r="A130" s="17"/>
      <c r="B130" s="48" t="s">
        <v>49</v>
      </c>
      <c r="C130" s="17" t="s">
        <v>50</v>
      </c>
      <c r="D130" s="18">
        <v>118573</v>
      </c>
      <c r="E130" s="18">
        <v>147073</v>
      </c>
      <c r="F130" s="18">
        <v>19457.059999999998</v>
      </c>
      <c r="G130" s="18">
        <v>54325.719999999994</v>
      </c>
      <c r="H130" s="18">
        <v>858.8</v>
      </c>
      <c r="I130" s="18">
        <f t="shared" si="26"/>
        <v>55184.52</v>
      </c>
      <c r="J130" s="18">
        <f t="shared" si="27"/>
        <v>91888.48000000001</v>
      </c>
      <c r="K130" s="39">
        <f t="shared" si="28"/>
        <v>0.62478143506965933</v>
      </c>
      <c r="L130" s="39">
        <f t="shared" si="29"/>
        <v>-0.8677047452625567</v>
      </c>
      <c r="M130" s="39">
        <f t="shared" si="30"/>
        <v>1.2162757270199149</v>
      </c>
    </row>
    <row r="131" spans="1:13" x14ac:dyDescent="0.2">
      <c r="A131" s="17"/>
      <c r="B131" s="48" t="s">
        <v>53</v>
      </c>
      <c r="C131" s="17" t="s">
        <v>54</v>
      </c>
      <c r="D131" s="18">
        <v>166811.66999999998</v>
      </c>
      <c r="E131" s="18">
        <v>195719.66999999998</v>
      </c>
      <c r="F131" s="18">
        <v>23655.82</v>
      </c>
      <c r="G131" s="18">
        <v>42848</v>
      </c>
      <c r="H131" s="18">
        <v>31738.94</v>
      </c>
      <c r="I131" s="18">
        <f t="shared" si="26"/>
        <v>74586.94</v>
      </c>
      <c r="J131" s="18">
        <f t="shared" si="27"/>
        <v>121132.72999999998</v>
      </c>
      <c r="K131" s="39">
        <f t="shared" si="28"/>
        <v>0.61890933088125477</v>
      </c>
      <c r="L131" s="39">
        <f t="shared" si="29"/>
        <v>-0.87913417184895104</v>
      </c>
      <c r="M131" s="39">
        <f t="shared" si="30"/>
        <v>0.31355218410086239</v>
      </c>
    </row>
    <row r="132" spans="1:13" x14ac:dyDescent="0.2">
      <c r="A132" s="17"/>
      <c r="B132" s="48" t="s">
        <v>55</v>
      </c>
      <c r="C132" s="17" t="s">
        <v>56</v>
      </c>
      <c r="D132" s="18">
        <v>36279</v>
      </c>
      <c r="E132" s="18">
        <v>36359</v>
      </c>
      <c r="F132" s="18">
        <v>7920</v>
      </c>
      <c r="G132" s="18">
        <v>7920</v>
      </c>
      <c r="H132" s="18">
        <v>0</v>
      </c>
      <c r="I132" s="18">
        <f t="shared" si="26"/>
        <v>7920</v>
      </c>
      <c r="J132" s="18">
        <f t="shared" si="27"/>
        <v>28439</v>
      </c>
      <c r="K132" s="39">
        <f t="shared" si="28"/>
        <v>0.78217222695893729</v>
      </c>
      <c r="L132" s="39">
        <f t="shared" si="29"/>
        <v>-0.78217222695893729</v>
      </c>
      <c r="M132" s="39">
        <f t="shared" si="30"/>
        <v>0.30696663824637649</v>
      </c>
    </row>
    <row r="133" spans="1:13" x14ac:dyDescent="0.2">
      <c r="A133" s="17"/>
      <c r="B133" s="48" t="s">
        <v>59</v>
      </c>
      <c r="C133" s="17" t="s">
        <v>60</v>
      </c>
      <c r="D133" s="18">
        <v>2400</v>
      </c>
      <c r="E133" s="18">
        <v>5900</v>
      </c>
      <c r="F133" s="18">
        <v>0</v>
      </c>
      <c r="G133" s="18">
        <v>0</v>
      </c>
      <c r="H133" s="18">
        <v>10490.949999999999</v>
      </c>
      <c r="I133" s="18">
        <f t="shared" si="26"/>
        <v>10490.949999999999</v>
      </c>
      <c r="J133" s="18">
        <f t="shared" si="27"/>
        <v>-4590.9499999999989</v>
      </c>
      <c r="K133" s="39">
        <f t="shared" si="28"/>
        <v>-0.77812711864406758</v>
      </c>
      <c r="L133" s="39">
        <f t="shared" si="29"/>
        <v>-1</v>
      </c>
      <c r="M133" s="39">
        <f t="shared" si="30"/>
        <v>-1</v>
      </c>
    </row>
    <row r="134" spans="1:13" x14ac:dyDescent="0.2">
      <c r="A134" s="17"/>
      <c r="B134" s="48" t="s">
        <v>61</v>
      </c>
      <c r="C134" s="17" t="s">
        <v>62</v>
      </c>
      <c r="D134" s="18">
        <v>96840</v>
      </c>
      <c r="E134" s="18">
        <v>99940</v>
      </c>
      <c r="F134" s="18">
        <v>0</v>
      </c>
      <c r="G134" s="18">
        <v>37920</v>
      </c>
      <c r="H134" s="18">
        <v>0</v>
      </c>
      <c r="I134" s="18">
        <f t="shared" si="26"/>
        <v>37920</v>
      </c>
      <c r="J134" s="18">
        <f t="shared" si="27"/>
        <v>62020</v>
      </c>
      <c r="K134" s="39">
        <f t="shared" si="28"/>
        <v>0.62057234340604361</v>
      </c>
      <c r="L134" s="39">
        <f t="shared" si="29"/>
        <v>-1</v>
      </c>
      <c r="M134" s="39">
        <f t="shared" si="30"/>
        <v>1.2765659395637381</v>
      </c>
    </row>
    <row r="135" spans="1:13" x14ac:dyDescent="0.2">
      <c r="A135" s="17"/>
      <c r="B135" s="48" t="s">
        <v>65</v>
      </c>
      <c r="C135" s="17" t="s">
        <v>66</v>
      </c>
      <c r="D135" s="18">
        <v>389276.71</v>
      </c>
      <c r="E135" s="18">
        <v>699688.51</v>
      </c>
      <c r="F135" s="18">
        <v>9910.58</v>
      </c>
      <c r="G135" s="18">
        <v>12768.68</v>
      </c>
      <c r="H135" s="18">
        <v>74865.200000000012</v>
      </c>
      <c r="I135" s="18">
        <f t="shared" si="26"/>
        <v>87633.88</v>
      </c>
      <c r="J135" s="18">
        <f t="shared" si="27"/>
        <v>612054.63</v>
      </c>
      <c r="K135" s="39">
        <f t="shared" si="28"/>
        <v>0.87475300973571801</v>
      </c>
      <c r="L135" s="39">
        <f t="shared" si="29"/>
        <v>-0.9858357256716993</v>
      </c>
      <c r="M135" s="39">
        <f t="shared" si="30"/>
        <v>-0.8905054479171024</v>
      </c>
    </row>
    <row r="136" spans="1:13" x14ac:dyDescent="0.2">
      <c r="A136" s="17"/>
      <c r="B136" s="48" t="s">
        <v>71</v>
      </c>
      <c r="C136" s="17" t="s">
        <v>72</v>
      </c>
      <c r="D136" s="18">
        <v>689149.70000000007</v>
      </c>
      <c r="E136" s="18">
        <v>575536.9</v>
      </c>
      <c r="F136" s="18">
        <v>4612</v>
      </c>
      <c r="G136" s="18">
        <v>20007</v>
      </c>
      <c r="H136" s="18">
        <v>6853</v>
      </c>
      <c r="I136" s="18">
        <f t="shared" si="26"/>
        <v>26860</v>
      </c>
      <c r="J136" s="18">
        <f t="shared" si="27"/>
        <v>548676.9</v>
      </c>
      <c r="K136" s="39">
        <f t="shared" si="28"/>
        <v>0.95333053362868658</v>
      </c>
      <c r="L136" s="39">
        <f t="shared" si="29"/>
        <v>-0.99198661284793377</v>
      </c>
      <c r="M136" s="39">
        <f t="shared" si="30"/>
        <v>-0.79142605799906141</v>
      </c>
    </row>
    <row r="137" spans="1:13" x14ac:dyDescent="0.2">
      <c r="A137" s="47" t="s">
        <v>101</v>
      </c>
      <c r="B137" s="49"/>
      <c r="C137" s="47"/>
      <c r="D137" s="23">
        <v>47495715.260000005</v>
      </c>
      <c r="E137" s="23">
        <v>30705298.41</v>
      </c>
      <c r="F137" s="23">
        <v>1306941.5000000002</v>
      </c>
      <c r="G137" s="23">
        <v>2279196.9400000004</v>
      </c>
      <c r="H137" s="23">
        <v>591966.16</v>
      </c>
      <c r="I137" s="23">
        <f t="shared" si="26"/>
        <v>2871163.1000000006</v>
      </c>
      <c r="J137" s="23">
        <f t="shared" si="27"/>
        <v>27834135.309999999</v>
      </c>
      <c r="K137" s="43">
        <f t="shared" si="28"/>
        <v>0.90649291006190225</v>
      </c>
      <c r="L137" s="43">
        <f t="shared" si="29"/>
        <v>-0.95743596161975875</v>
      </c>
      <c r="M137" s="43">
        <f t="shared" si="30"/>
        <v>-0.5546312086794013</v>
      </c>
    </row>
    <row r="138" spans="1:13" x14ac:dyDescent="0.2">
      <c r="A138" s="17" t="s">
        <v>102</v>
      </c>
      <c r="B138" s="48" t="s">
        <v>77</v>
      </c>
      <c r="C138" s="17" t="s">
        <v>78</v>
      </c>
      <c r="F138" s="18">
        <v>2478.4299999999998</v>
      </c>
      <c r="G138" s="18">
        <v>2478.4299999999998</v>
      </c>
      <c r="H138" s="18">
        <v>0</v>
      </c>
      <c r="I138" s="18">
        <f t="shared" si="26"/>
        <v>2478.4299999999998</v>
      </c>
      <c r="J138" s="18">
        <f t="shared" si="27"/>
        <v>-2478.4299999999998</v>
      </c>
      <c r="K138" s="39" t="str">
        <f t="shared" si="28"/>
        <v>NA</v>
      </c>
      <c r="L138" s="39" t="str">
        <f t="shared" si="29"/>
        <v>NA</v>
      </c>
      <c r="M138" s="39" t="str">
        <f t="shared" si="30"/>
        <v>NA</v>
      </c>
    </row>
    <row r="139" spans="1:13" x14ac:dyDescent="0.2">
      <c r="A139" s="17"/>
      <c r="B139" s="48" t="s">
        <v>29</v>
      </c>
      <c r="C139" s="17" t="s">
        <v>30</v>
      </c>
      <c r="D139" s="18">
        <v>2800000</v>
      </c>
      <c r="E139" s="18">
        <v>5600000</v>
      </c>
      <c r="F139" s="18">
        <v>0</v>
      </c>
      <c r="G139" s="18">
        <v>0</v>
      </c>
      <c r="H139" s="18">
        <v>0</v>
      </c>
      <c r="I139" s="18">
        <f t="shared" si="26"/>
        <v>0</v>
      </c>
      <c r="J139" s="18">
        <f t="shared" si="27"/>
        <v>5600000</v>
      </c>
      <c r="K139" s="39">
        <f t="shared" si="28"/>
        <v>1</v>
      </c>
      <c r="L139" s="39">
        <f t="shared" si="29"/>
        <v>-1</v>
      </c>
      <c r="M139" s="39">
        <f t="shared" si="30"/>
        <v>-1</v>
      </c>
    </row>
    <row r="140" spans="1:13" x14ac:dyDescent="0.2">
      <c r="A140" s="17"/>
      <c r="B140" s="48" t="s">
        <v>39</v>
      </c>
      <c r="C140" s="17" t="s">
        <v>40</v>
      </c>
      <c r="D140" s="18">
        <v>74200</v>
      </c>
      <c r="E140" s="18">
        <v>148400</v>
      </c>
      <c r="F140" s="18">
        <v>217.8</v>
      </c>
      <c r="G140" s="18">
        <v>217.8</v>
      </c>
      <c r="H140" s="18">
        <v>0</v>
      </c>
      <c r="I140" s="18">
        <f t="shared" si="26"/>
        <v>217.8</v>
      </c>
      <c r="J140" s="18">
        <f t="shared" si="27"/>
        <v>148182.20000000001</v>
      </c>
      <c r="K140" s="39">
        <f t="shared" si="28"/>
        <v>0.99853234501347721</v>
      </c>
      <c r="L140" s="39">
        <f t="shared" si="29"/>
        <v>-0.99853234501347721</v>
      </c>
      <c r="M140" s="39">
        <f t="shared" si="30"/>
        <v>-0.99119407008086258</v>
      </c>
    </row>
    <row r="141" spans="1:13" x14ac:dyDescent="0.2">
      <c r="A141" s="17"/>
      <c r="B141" s="48" t="s">
        <v>41</v>
      </c>
      <c r="C141" s="17" t="s">
        <v>42</v>
      </c>
      <c r="D141" s="18">
        <v>0</v>
      </c>
      <c r="E141" s="18">
        <v>216672</v>
      </c>
      <c r="F141" s="18">
        <v>0</v>
      </c>
      <c r="G141" s="18">
        <v>0</v>
      </c>
      <c r="H141" s="18">
        <v>0</v>
      </c>
      <c r="I141" s="18">
        <f t="shared" si="26"/>
        <v>0</v>
      </c>
      <c r="J141" s="18">
        <f t="shared" si="27"/>
        <v>216672</v>
      </c>
      <c r="K141" s="39">
        <f t="shared" si="28"/>
        <v>1</v>
      </c>
      <c r="L141" s="39">
        <f t="shared" si="29"/>
        <v>-1</v>
      </c>
      <c r="M141" s="39">
        <f t="shared" si="30"/>
        <v>-1</v>
      </c>
    </row>
    <row r="142" spans="1:13" x14ac:dyDescent="0.2">
      <c r="A142" s="17"/>
      <c r="B142" s="48" t="s">
        <v>59</v>
      </c>
      <c r="C142" s="17" t="s">
        <v>60</v>
      </c>
      <c r="D142" s="18">
        <v>5000</v>
      </c>
      <c r="E142" s="18">
        <v>5000</v>
      </c>
      <c r="F142" s="18">
        <v>0</v>
      </c>
      <c r="G142" s="18">
        <v>0</v>
      </c>
      <c r="H142" s="18">
        <v>0</v>
      </c>
      <c r="I142" s="18">
        <f t="shared" si="26"/>
        <v>0</v>
      </c>
      <c r="J142" s="18">
        <f t="shared" si="27"/>
        <v>5000</v>
      </c>
      <c r="K142" s="39">
        <f t="shared" si="28"/>
        <v>1</v>
      </c>
      <c r="L142" s="39">
        <f t="shared" si="29"/>
        <v>-1</v>
      </c>
      <c r="M142" s="39">
        <f t="shared" si="30"/>
        <v>-1</v>
      </c>
    </row>
    <row r="143" spans="1:13" x14ac:dyDescent="0.2">
      <c r="A143" s="17"/>
      <c r="B143" s="48" t="s">
        <v>65</v>
      </c>
      <c r="C143" s="17" t="s">
        <v>66</v>
      </c>
      <c r="D143" s="18">
        <v>14375</v>
      </c>
      <c r="E143" s="18">
        <v>14375</v>
      </c>
      <c r="F143" s="18">
        <v>7517.43</v>
      </c>
      <c r="G143" s="18">
        <v>9293.58</v>
      </c>
      <c r="H143" s="18">
        <v>17892.329999999998</v>
      </c>
      <c r="I143" s="18">
        <f t="shared" si="26"/>
        <v>27185.909999999996</v>
      </c>
      <c r="J143" s="18">
        <f t="shared" si="27"/>
        <v>-12810.909999999996</v>
      </c>
      <c r="K143" s="39">
        <f t="shared" si="28"/>
        <v>-0.89119373913043454</v>
      </c>
      <c r="L143" s="39">
        <f t="shared" si="29"/>
        <v>-0.47704834782608696</v>
      </c>
      <c r="M143" s="39">
        <f t="shared" si="30"/>
        <v>2.8790594782608689</v>
      </c>
    </row>
    <row r="144" spans="1:13" x14ac:dyDescent="0.2">
      <c r="A144" s="47" t="s">
        <v>103</v>
      </c>
      <c r="B144" s="49"/>
      <c r="C144" s="47"/>
      <c r="D144" s="23">
        <v>2893575</v>
      </c>
      <c r="E144" s="23">
        <v>5984447</v>
      </c>
      <c r="F144" s="23">
        <v>10213.66</v>
      </c>
      <c r="G144" s="23">
        <v>11989.81</v>
      </c>
      <c r="H144" s="23">
        <v>17892.329999999998</v>
      </c>
      <c r="I144" s="23">
        <f t="shared" si="26"/>
        <v>29882.14</v>
      </c>
      <c r="J144" s="23">
        <f t="shared" si="27"/>
        <v>5954564.8600000003</v>
      </c>
      <c r="K144" s="43">
        <f t="shared" si="28"/>
        <v>0.99500669986717238</v>
      </c>
      <c r="L144" s="43">
        <f t="shared" si="29"/>
        <v>-0.99829329928061861</v>
      </c>
      <c r="M144" s="43">
        <f t="shared" si="30"/>
        <v>-0.98797902964133522</v>
      </c>
    </row>
    <row r="145" spans="1:13" x14ac:dyDescent="0.2">
      <c r="A145" s="17" t="s">
        <v>180</v>
      </c>
      <c r="B145" s="48" t="s">
        <v>318</v>
      </c>
      <c r="C145" s="17" t="s">
        <v>319</v>
      </c>
      <c r="F145" s="18">
        <v>831.77</v>
      </c>
      <c r="G145" s="18">
        <v>831.77</v>
      </c>
      <c r="H145" s="18">
        <v>0</v>
      </c>
      <c r="I145" s="18">
        <f t="shared" si="26"/>
        <v>831.77</v>
      </c>
      <c r="J145" s="18">
        <f t="shared" si="27"/>
        <v>-831.77</v>
      </c>
      <c r="K145" s="39" t="str">
        <f t="shared" si="28"/>
        <v>NA</v>
      </c>
      <c r="L145" s="39" t="str">
        <f t="shared" si="29"/>
        <v>NA</v>
      </c>
      <c r="M145" s="39" t="str">
        <f t="shared" si="30"/>
        <v>NA</v>
      </c>
    </row>
    <row r="146" spans="1:13" x14ac:dyDescent="0.2">
      <c r="A146" s="17"/>
      <c r="B146" s="48" t="s">
        <v>77</v>
      </c>
      <c r="C146" s="17" t="s">
        <v>78</v>
      </c>
      <c r="D146" s="18">
        <v>18209</v>
      </c>
      <c r="E146" s="18">
        <v>18209</v>
      </c>
      <c r="F146" s="18">
        <v>8499.81</v>
      </c>
      <c r="G146" s="18">
        <v>16562.86</v>
      </c>
      <c r="H146" s="18">
        <v>0</v>
      </c>
      <c r="I146" s="18">
        <f t="shared" si="26"/>
        <v>16562.86</v>
      </c>
      <c r="J146" s="18">
        <f t="shared" si="27"/>
        <v>1646.1399999999994</v>
      </c>
      <c r="K146" s="39">
        <f t="shared" si="28"/>
        <v>9.0402548190455234E-2</v>
      </c>
      <c r="L146" s="39">
        <f t="shared" si="29"/>
        <v>-0.5332083035861388</v>
      </c>
      <c r="M146" s="39">
        <f t="shared" si="30"/>
        <v>4.4575847108572679</v>
      </c>
    </row>
    <row r="147" spans="1:13" x14ac:dyDescent="0.2">
      <c r="A147" s="17"/>
      <c r="B147" s="48" t="s">
        <v>111</v>
      </c>
      <c r="C147" s="17" t="s">
        <v>112</v>
      </c>
      <c r="F147" s="18">
        <v>11580.19</v>
      </c>
      <c r="G147" s="18">
        <v>11580.19</v>
      </c>
      <c r="H147" s="18">
        <v>0</v>
      </c>
      <c r="I147" s="18">
        <f t="shared" si="26"/>
        <v>11580.19</v>
      </c>
      <c r="J147" s="18">
        <f t="shared" si="27"/>
        <v>-11580.19</v>
      </c>
      <c r="K147" s="39" t="str">
        <f t="shared" si="28"/>
        <v>NA</v>
      </c>
      <c r="L147" s="39" t="str">
        <f t="shared" si="29"/>
        <v>NA</v>
      </c>
      <c r="M147" s="39" t="str">
        <f t="shared" si="30"/>
        <v>NA</v>
      </c>
    </row>
    <row r="148" spans="1:13" x14ac:dyDescent="0.2">
      <c r="A148" s="17"/>
      <c r="B148" s="48" t="s">
        <v>89</v>
      </c>
      <c r="C148" s="17" t="s">
        <v>90</v>
      </c>
      <c r="D148" s="18">
        <v>114614</v>
      </c>
      <c r="E148" s="18">
        <v>114614</v>
      </c>
      <c r="F148" s="18">
        <v>5113.9799999999996</v>
      </c>
      <c r="G148" s="18">
        <v>5113.9799999999996</v>
      </c>
      <c r="H148" s="18">
        <v>0</v>
      </c>
      <c r="I148" s="18">
        <f t="shared" si="26"/>
        <v>5113.9799999999996</v>
      </c>
      <c r="J148" s="18">
        <f t="shared" si="27"/>
        <v>109500.02</v>
      </c>
      <c r="K148" s="39">
        <f t="shared" si="28"/>
        <v>0.95538084352696884</v>
      </c>
      <c r="L148" s="39">
        <f t="shared" si="29"/>
        <v>-0.95538084352696884</v>
      </c>
      <c r="M148" s="39">
        <f t="shared" si="30"/>
        <v>-0.73228506116181269</v>
      </c>
    </row>
    <row r="149" spans="1:13" x14ac:dyDescent="0.2">
      <c r="A149" s="17"/>
      <c r="B149" s="48" t="s">
        <v>27</v>
      </c>
      <c r="C149" s="17" t="s">
        <v>28</v>
      </c>
      <c r="D149" s="18">
        <v>1801623.9</v>
      </c>
      <c r="E149" s="18">
        <v>1801623.9</v>
      </c>
      <c r="F149" s="18">
        <v>126410.56</v>
      </c>
      <c r="G149" s="18">
        <v>136216.09</v>
      </c>
      <c r="H149" s="18">
        <v>0</v>
      </c>
      <c r="I149" s="18">
        <f t="shared" si="26"/>
        <v>136216.09</v>
      </c>
      <c r="J149" s="18">
        <f t="shared" si="27"/>
        <v>1665407.8099999998</v>
      </c>
      <c r="K149" s="39">
        <f t="shared" si="28"/>
        <v>0.92439260491604269</v>
      </c>
      <c r="L149" s="39">
        <f t="shared" si="29"/>
        <v>-0.92983521144451953</v>
      </c>
      <c r="M149" s="39">
        <f t="shared" si="30"/>
        <v>-0.54635562949625605</v>
      </c>
    </row>
    <row r="150" spans="1:13" x14ac:dyDescent="0.2">
      <c r="A150" s="17"/>
      <c r="B150" s="48" t="s">
        <v>91</v>
      </c>
      <c r="C150" s="17" t="s">
        <v>92</v>
      </c>
      <c r="D150" s="18">
        <v>313385.09999999998</v>
      </c>
      <c r="E150" s="18">
        <v>1167397.9200000002</v>
      </c>
      <c r="F150" s="18">
        <v>60607.56</v>
      </c>
      <c r="G150" s="18">
        <v>247631.01</v>
      </c>
      <c r="H150" s="18">
        <v>0</v>
      </c>
      <c r="I150" s="18">
        <f t="shared" si="26"/>
        <v>247631.01</v>
      </c>
      <c r="J150" s="18">
        <f t="shared" si="27"/>
        <v>919766.91000000015</v>
      </c>
      <c r="K150" s="39">
        <f t="shared" si="28"/>
        <v>0.78787780433941501</v>
      </c>
      <c r="L150" s="39">
        <f t="shared" si="29"/>
        <v>-0.9480832037117215</v>
      </c>
      <c r="M150" s="39">
        <f t="shared" si="30"/>
        <v>0.27273317396351004</v>
      </c>
    </row>
    <row r="151" spans="1:13" x14ac:dyDescent="0.2">
      <c r="A151" s="17"/>
      <c r="B151" s="48" t="s">
        <v>29</v>
      </c>
      <c r="C151" s="17" t="s">
        <v>30</v>
      </c>
      <c r="D151" s="18">
        <v>1200000</v>
      </c>
      <c r="E151" s="18">
        <v>2412567</v>
      </c>
      <c r="F151" s="18">
        <v>0</v>
      </c>
      <c r="G151" s="18">
        <v>0</v>
      </c>
      <c r="H151" s="18">
        <v>0</v>
      </c>
      <c r="I151" s="18">
        <f t="shared" si="26"/>
        <v>0</v>
      </c>
      <c r="J151" s="18">
        <f t="shared" si="27"/>
        <v>2412567</v>
      </c>
      <c r="K151" s="39">
        <f t="shared" si="28"/>
        <v>1</v>
      </c>
      <c r="L151" s="39">
        <f t="shared" si="29"/>
        <v>-1</v>
      </c>
      <c r="M151" s="39">
        <f t="shared" si="30"/>
        <v>-1</v>
      </c>
    </row>
    <row r="152" spans="1:13" x14ac:dyDescent="0.2">
      <c r="A152" s="17"/>
      <c r="B152" s="48" t="s">
        <v>31</v>
      </c>
      <c r="C152" s="17" t="s">
        <v>32</v>
      </c>
      <c r="D152" s="18">
        <v>246645</v>
      </c>
      <c r="E152" s="18">
        <v>360045</v>
      </c>
      <c r="F152" s="18">
        <v>18911.34</v>
      </c>
      <c r="G152" s="18">
        <v>38756.339999999997</v>
      </c>
      <c r="H152" s="18">
        <v>0</v>
      </c>
      <c r="I152" s="18">
        <f t="shared" si="26"/>
        <v>38756.339999999997</v>
      </c>
      <c r="J152" s="18">
        <f t="shared" si="27"/>
        <v>321288.66000000003</v>
      </c>
      <c r="K152" s="39">
        <f t="shared" si="28"/>
        <v>0.89235695538057747</v>
      </c>
      <c r="L152" s="39">
        <f t="shared" si="29"/>
        <v>-0.94747506561679784</v>
      </c>
      <c r="M152" s="39">
        <f t="shared" si="30"/>
        <v>-0.35414173228346463</v>
      </c>
    </row>
    <row r="153" spans="1:13" x14ac:dyDescent="0.2">
      <c r="A153" s="17"/>
      <c r="B153" s="48" t="s">
        <v>33</v>
      </c>
      <c r="C153" s="17" t="s">
        <v>34</v>
      </c>
      <c r="D153" s="18">
        <v>445295.51</v>
      </c>
      <c r="E153" s="18">
        <v>614202.51</v>
      </c>
      <c r="F153" s="18">
        <v>41078.53</v>
      </c>
      <c r="G153" s="18">
        <v>143477.60999999999</v>
      </c>
      <c r="H153" s="18">
        <v>0</v>
      </c>
      <c r="I153" s="18">
        <f t="shared" si="26"/>
        <v>143477.60999999999</v>
      </c>
      <c r="J153" s="18">
        <f t="shared" si="27"/>
        <v>470724.9</v>
      </c>
      <c r="K153" s="39">
        <f t="shared" si="28"/>
        <v>0.76640015684729135</v>
      </c>
      <c r="L153" s="39">
        <f t="shared" si="29"/>
        <v>-0.93311891545347148</v>
      </c>
      <c r="M153" s="39">
        <f t="shared" si="30"/>
        <v>0.40159905891625203</v>
      </c>
    </row>
    <row r="154" spans="1:13" x14ac:dyDescent="0.2">
      <c r="A154" s="17"/>
      <c r="B154" s="48" t="s">
        <v>39</v>
      </c>
      <c r="C154" s="17" t="s">
        <v>40</v>
      </c>
      <c r="D154" s="18">
        <v>91367.549999999988</v>
      </c>
      <c r="E154" s="18">
        <v>165640.06</v>
      </c>
      <c r="F154" s="18">
        <v>9263.17</v>
      </c>
      <c r="G154" s="18">
        <v>18711.64</v>
      </c>
      <c r="H154" s="18">
        <v>0</v>
      </c>
      <c r="I154" s="18">
        <f t="shared" si="26"/>
        <v>18711.64</v>
      </c>
      <c r="J154" s="18">
        <f t="shared" si="27"/>
        <v>146928.41999999998</v>
      </c>
      <c r="K154" s="39">
        <f t="shared" si="28"/>
        <v>0.88703433215370719</v>
      </c>
      <c r="L154" s="39">
        <f t="shared" si="29"/>
        <v>-0.94407651144294435</v>
      </c>
      <c r="M154" s="39">
        <f t="shared" si="30"/>
        <v>-0.32220599292224356</v>
      </c>
    </row>
    <row r="155" spans="1:13" x14ac:dyDescent="0.2">
      <c r="A155" s="17"/>
      <c r="B155" s="48" t="s">
        <v>41</v>
      </c>
      <c r="C155" s="17" t="s">
        <v>42</v>
      </c>
      <c r="D155" s="18">
        <v>-5635750</v>
      </c>
      <c r="E155" s="18">
        <v>10000</v>
      </c>
      <c r="F155" s="18">
        <v>0</v>
      </c>
      <c r="G155" s="18">
        <v>0</v>
      </c>
      <c r="H155" s="18">
        <v>421.65</v>
      </c>
      <c r="I155" s="18">
        <f t="shared" si="26"/>
        <v>421.65</v>
      </c>
      <c r="J155" s="18">
        <f t="shared" si="27"/>
        <v>9578.35</v>
      </c>
      <c r="K155" s="39">
        <f t="shared" si="28"/>
        <v>0.95783499999999999</v>
      </c>
      <c r="L155" s="39">
        <f t="shared" si="29"/>
        <v>-1</v>
      </c>
      <c r="M155" s="39">
        <f t="shared" si="30"/>
        <v>-1</v>
      </c>
    </row>
    <row r="156" spans="1:13" x14ac:dyDescent="0.2">
      <c r="A156" s="17"/>
      <c r="B156" s="48" t="s">
        <v>178</v>
      </c>
      <c r="C156" s="17" t="s">
        <v>179</v>
      </c>
      <c r="D156" s="18">
        <v>0</v>
      </c>
      <c r="E156" s="18">
        <v>183</v>
      </c>
      <c r="F156" s="18">
        <v>0</v>
      </c>
      <c r="G156" s="18">
        <v>0</v>
      </c>
      <c r="H156" s="18">
        <v>0</v>
      </c>
      <c r="I156" s="18">
        <f t="shared" si="26"/>
        <v>0</v>
      </c>
      <c r="J156" s="18">
        <f t="shared" si="27"/>
        <v>183</v>
      </c>
      <c r="K156" s="39">
        <f t="shared" si="28"/>
        <v>1</v>
      </c>
      <c r="L156" s="39">
        <f t="shared" si="29"/>
        <v>-1</v>
      </c>
      <c r="M156" s="39">
        <f t="shared" si="30"/>
        <v>-1</v>
      </c>
    </row>
    <row r="157" spans="1:13" x14ac:dyDescent="0.2">
      <c r="A157" s="17"/>
      <c r="B157" s="48" t="s">
        <v>45</v>
      </c>
      <c r="C157" s="17" t="s">
        <v>46</v>
      </c>
      <c r="D157" s="18">
        <v>3175</v>
      </c>
      <c r="E157" s="18">
        <v>3175</v>
      </c>
      <c r="F157" s="18">
        <v>0</v>
      </c>
      <c r="G157" s="18">
        <v>0</v>
      </c>
      <c r="H157" s="18">
        <v>0</v>
      </c>
      <c r="I157" s="18">
        <f t="shared" si="26"/>
        <v>0</v>
      </c>
      <c r="J157" s="18">
        <f t="shared" si="27"/>
        <v>3175</v>
      </c>
      <c r="K157" s="39">
        <f t="shared" si="28"/>
        <v>1</v>
      </c>
      <c r="L157" s="39">
        <f t="shared" si="29"/>
        <v>-1</v>
      </c>
      <c r="M157" s="39">
        <f t="shared" si="30"/>
        <v>-1</v>
      </c>
    </row>
    <row r="158" spans="1:13" x14ac:dyDescent="0.2">
      <c r="A158" s="17"/>
      <c r="B158" s="48" t="s">
        <v>49</v>
      </c>
      <c r="C158" s="17" t="s">
        <v>50</v>
      </c>
      <c r="D158" s="18">
        <v>7300</v>
      </c>
      <c r="E158" s="18">
        <v>7300</v>
      </c>
      <c r="F158" s="18">
        <v>3160.2</v>
      </c>
      <c r="G158" s="18">
        <v>3072.79</v>
      </c>
      <c r="H158" s="18">
        <v>0</v>
      </c>
      <c r="I158" s="18">
        <f t="shared" si="26"/>
        <v>3072.79</v>
      </c>
      <c r="J158" s="18">
        <f t="shared" si="27"/>
        <v>4227.21</v>
      </c>
      <c r="K158" s="39">
        <f t="shared" si="28"/>
        <v>0.57906986301369867</v>
      </c>
      <c r="L158" s="39">
        <f t="shared" si="29"/>
        <v>-0.56709589041095898</v>
      </c>
      <c r="M158" s="39">
        <f t="shared" si="30"/>
        <v>1.525580821917808</v>
      </c>
    </row>
    <row r="159" spans="1:13" x14ac:dyDescent="0.2">
      <c r="A159" s="17"/>
      <c r="B159" s="48" t="s">
        <v>53</v>
      </c>
      <c r="C159" s="17" t="s">
        <v>54</v>
      </c>
      <c r="D159" s="18">
        <v>130792</v>
      </c>
      <c r="E159" s="18">
        <v>51865</v>
      </c>
      <c r="F159" s="18">
        <v>216.03</v>
      </c>
      <c r="G159" s="18">
        <v>216.03</v>
      </c>
      <c r="H159" s="18">
        <v>3281.93</v>
      </c>
      <c r="I159" s="18">
        <f t="shared" si="26"/>
        <v>3497.96</v>
      </c>
      <c r="J159" s="18">
        <f t="shared" si="27"/>
        <v>48367.040000000001</v>
      </c>
      <c r="K159" s="39">
        <f t="shared" si="28"/>
        <v>0.93255644461582954</v>
      </c>
      <c r="L159" s="39">
        <f t="shared" si="29"/>
        <v>-0.99583476332787046</v>
      </c>
      <c r="M159" s="39">
        <f t="shared" si="30"/>
        <v>-0.97500857996722257</v>
      </c>
    </row>
    <row r="160" spans="1:13" x14ac:dyDescent="0.2">
      <c r="A160" s="17"/>
      <c r="B160" s="48" t="s">
        <v>55</v>
      </c>
      <c r="C160" s="17" t="s">
        <v>56</v>
      </c>
      <c r="D160" s="18">
        <v>6950</v>
      </c>
      <c r="E160" s="18">
        <v>7350</v>
      </c>
      <c r="F160" s="18">
        <v>0</v>
      </c>
      <c r="G160" s="18">
        <v>0</v>
      </c>
      <c r="H160" s="18">
        <v>0</v>
      </c>
      <c r="I160" s="18">
        <f t="shared" si="26"/>
        <v>0</v>
      </c>
      <c r="J160" s="18">
        <f t="shared" si="27"/>
        <v>7350</v>
      </c>
      <c r="K160" s="39">
        <f t="shared" si="28"/>
        <v>1</v>
      </c>
      <c r="L160" s="39">
        <f t="shared" si="29"/>
        <v>-1</v>
      </c>
      <c r="M160" s="39">
        <f t="shared" si="30"/>
        <v>-1</v>
      </c>
    </row>
    <row r="161" spans="1:13" x14ac:dyDescent="0.2">
      <c r="A161" s="17"/>
      <c r="B161" s="48" t="s">
        <v>59</v>
      </c>
      <c r="C161" s="17" t="s">
        <v>60</v>
      </c>
      <c r="D161" s="18">
        <v>5000</v>
      </c>
      <c r="E161" s="18">
        <v>6835</v>
      </c>
      <c r="F161" s="18">
        <v>1948.43</v>
      </c>
      <c r="G161" s="18">
        <v>1948.43</v>
      </c>
      <c r="H161" s="18">
        <v>199.84</v>
      </c>
      <c r="I161" s="18">
        <f t="shared" si="26"/>
        <v>2148.27</v>
      </c>
      <c r="J161" s="18">
        <f t="shared" si="27"/>
        <v>4686.7299999999996</v>
      </c>
      <c r="K161" s="39">
        <f t="shared" si="28"/>
        <v>0.68569568397951708</v>
      </c>
      <c r="L161" s="39">
        <f t="shared" si="29"/>
        <v>-0.7149334308705193</v>
      </c>
      <c r="M161" s="39">
        <f t="shared" si="30"/>
        <v>0.71039941477688362</v>
      </c>
    </row>
    <row r="162" spans="1:13" x14ac:dyDescent="0.2">
      <c r="A162" s="17"/>
      <c r="B162" s="48" t="s">
        <v>61</v>
      </c>
      <c r="C162" s="17" t="s">
        <v>62</v>
      </c>
      <c r="D162" s="18">
        <v>12200</v>
      </c>
      <c r="E162" s="18">
        <v>26500</v>
      </c>
      <c r="F162" s="18">
        <v>0</v>
      </c>
      <c r="G162" s="18">
        <v>9480</v>
      </c>
      <c r="H162" s="18">
        <v>73558</v>
      </c>
      <c r="I162" s="18">
        <f t="shared" si="26"/>
        <v>83038</v>
      </c>
      <c r="J162" s="18">
        <f t="shared" si="27"/>
        <v>-56538</v>
      </c>
      <c r="K162" s="39">
        <f t="shared" si="28"/>
        <v>-2.133509433962264</v>
      </c>
      <c r="L162" s="39">
        <f t="shared" si="29"/>
        <v>-1</v>
      </c>
      <c r="M162" s="39">
        <f t="shared" si="30"/>
        <v>1.1464150943396225</v>
      </c>
    </row>
    <row r="163" spans="1:13" x14ac:dyDescent="0.2">
      <c r="A163" s="17"/>
      <c r="B163" s="48" t="s">
        <v>65</v>
      </c>
      <c r="C163" s="17" t="s">
        <v>66</v>
      </c>
      <c r="D163" s="18">
        <v>0</v>
      </c>
      <c r="E163" s="18">
        <v>2000</v>
      </c>
      <c r="F163" s="18">
        <v>0</v>
      </c>
      <c r="G163" s="18">
        <v>0</v>
      </c>
      <c r="H163" s="18">
        <v>0</v>
      </c>
      <c r="I163" s="18">
        <f t="shared" si="26"/>
        <v>0</v>
      </c>
      <c r="J163" s="18">
        <f t="shared" si="27"/>
        <v>2000</v>
      </c>
      <c r="K163" s="39">
        <f t="shared" si="28"/>
        <v>1</v>
      </c>
      <c r="L163" s="39">
        <f t="shared" si="29"/>
        <v>-1</v>
      </c>
      <c r="M163" s="39">
        <f t="shared" si="30"/>
        <v>-1</v>
      </c>
    </row>
    <row r="164" spans="1:13" x14ac:dyDescent="0.2">
      <c r="A164" s="17"/>
      <c r="B164" s="48" t="s">
        <v>71</v>
      </c>
      <c r="C164" s="17" t="s">
        <v>72</v>
      </c>
      <c r="D164" s="18">
        <v>3000</v>
      </c>
      <c r="E164" s="18">
        <v>4000</v>
      </c>
      <c r="F164" s="18">
        <v>0</v>
      </c>
      <c r="G164" s="18">
        <v>0</v>
      </c>
      <c r="H164" s="18">
        <v>0</v>
      </c>
      <c r="I164" s="18">
        <f t="shared" si="26"/>
        <v>0</v>
      </c>
      <c r="J164" s="18">
        <f t="shared" si="27"/>
        <v>4000</v>
      </c>
      <c r="K164" s="39">
        <f t="shared" si="28"/>
        <v>1</v>
      </c>
      <c r="L164" s="39">
        <f t="shared" si="29"/>
        <v>-1</v>
      </c>
      <c r="M164" s="39">
        <f t="shared" si="30"/>
        <v>-1</v>
      </c>
    </row>
    <row r="165" spans="1:13" x14ac:dyDescent="0.2">
      <c r="A165" s="47" t="s">
        <v>181</v>
      </c>
      <c r="B165" s="49"/>
      <c r="C165" s="47"/>
      <c r="D165" s="23">
        <v>-1236192.9400000004</v>
      </c>
      <c r="E165" s="23">
        <v>6773507.3899999997</v>
      </c>
      <c r="F165" s="23">
        <v>287621.57</v>
      </c>
      <c r="G165" s="23">
        <v>633598.74000000011</v>
      </c>
      <c r="H165" s="23">
        <v>77461.42</v>
      </c>
      <c r="I165" s="23">
        <f t="shared" si="26"/>
        <v>711060.16000000015</v>
      </c>
      <c r="J165" s="23">
        <f t="shared" si="27"/>
        <v>6062447.2299999995</v>
      </c>
      <c r="K165" s="43">
        <f t="shared" si="28"/>
        <v>0.89502334329039535</v>
      </c>
      <c r="L165" s="43">
        <f t="shared" si="29"/>
        <v>-0.95753727671064071</v>
      </c>
      <c r="M165" s="43">
        <f t="shared" si="30"/>
        <v>-0.43875569610916137</v>
      </c>
    </row>
    <row r="166" spans="1:13" x14ac:dyDescent="0.2">
      <c r="A166" s="17" t="s">
        <v>104</v>
      </c>
      <c r="B166" s="48" t="s">
        <v>77</v>
      </c>
      <c r="C166" s="17" t="s">
        <v>78</v>
      </c>
      <c r="D166" s="18">
        <v>87110</v>
      </c>
      <c r="E166" s="18">
        <v>87110</v>
      </c>
      <c r="F166" s="18">
        <v>7890.02</v>
      </c>
      <c r="G166" s="18">
        <v>15464.62</v>
      </c>
      <c r="H166" s="18">
        <v>0</v>
      </c>
      <c r="I166" s="18">
        <f t="shared" ref="I166:I194" si="31">SUM(G166:H166)</f>
        <v>15464.62</v>
      </c>
      <c r="J166" s="18">
        <f t="shared" ref="J166:J194" si="32">E166-I166</f>
        <v>71645.38</v>
      </c>
      <c r="K166" s="39">
        <f t="shared" ref="K166:K194" si="33">IF(E166=0,"NA",J166/E166)</f>
        <v>0.82247021007921028</v>
      </c>
      <c r="L166" s="39">
        <f t="shared" ref="L166:L194" si="34">IF(E166=0,"NA",(  ( F166 - (E166/$L$6)) / (E166/$L$6)))</f>
        <v>-0.9094246355183101</v>
      </c>
      <c r="M166" s="39">
        <f t="shared" ref="M166:M194" si="35">IF(E166=0,"NA",(  ( G166 - ($M$6*(E166/12))) / ($M$6*(E166/12))))</f>
        <v>6.5178739524738849E-2</v>
      </c>
    </row>
    <row r="167" spans="1:13" x14ac:dyDescent="0.2">
      <c r="A167" s="17"/>
      <c r="B167" s="48" t="s">
        <v>27</v>
      </c>
      <c r="C167" s="17" t="s">
        <v>28</v>
      </c>
      <c r="D167" s="18">
        <v>0</v>
      </c>
      <c r="E167" s="18">
        <v>431000</v>
      </c>
      <c r="F167" s="18">
        <v>0</v>
      </c>
      <c r="G167" s="18">
        <v>0</v>
      </c>
      <c r="H167" s="18">
        <v>0</v>
      </c>
      <c r="I167" s="18">
        <f t="shared" si="31"/>
        <v>0</v>
      </c>
      <c r="J167" s="18">
        <f t="shared" si="32"/>
        <v>431000</v>
      </c>
      <c r="K167" s="39">
        <f t="shared" si="33"/>
        <v>1</v>
      </c>
      <c r="L167" s="39">
        <f t="shared" si="34"/>
        <v>-1</v>
      </c>
      <c r="M167" s="39">
        <f t="shared" si="35"/>
        <v>-1</v>
      </c>
    </row>
    <row r="168" spans="1:13" x14ac:dyDescent="0.2">
      <c r="A168" s="17"/>
      <c r="B168" s="48" t="s">
        <v>91</v>
      </c>
      <c r="C168" s="17" t="s">
        <v>92</v>
      </c>
      <c r="D168" s="18">
        <v>514189</v>
      </c>
      <c r="E168" s="18">
        <v>514189</v>
      </c>
      <c r="F168" s="18">
        <v>58835.360000000001</v>
      </c>
      <c r="G168" s="18">
        <v>132602.12</v>
      </c>
      <c r="H168" s="18">
        <v>0</v>
      </c>
      <c r="I168" s="18">
        <f t="shared" si="31"/>
        <v>132602.12</v>
      </c>
      <c r="J168" s="18">
        <f t="shared" si="32"/>
        <v>381586.88</v>
      </c>
      <c r="K168" s="39">
        <f t="shared" si="33"/>
        <v>0.74211404755838806</v>
      </c>
      <c r="L168" s="39">
        <f t="shared" si="34"/>
        <v>-0.88557639311614988</v>
      </c>
      <c r="M168" s="39">
        <f t="shared" si="35"/>
        <v>0.54731571464967144</v>
      </c>
    </row>
    <row r="169" spans="1:13" x14ac:dyDescent="0.2">
      <c r="A169" s="17"/>
      <c r="B169" s="48" t="s">
        <v>29</v>
      </c>
      <c r="C169" s="17" t="s">
        <v>30</v>
      </c>
      <c r="D169" s="18">
        <v>1700000</v>
      </c>
      <c r="E169" s="18">
        <v>3400000</v>
      </c>
      <c r="F169" s="18">
        <v>0</v>
      </c>
      <c r="G169" s="18">
        <v>0</v>
      </c>
      <c r="H169" s="18">
        <v>0</v>
      </c>
      <c r="I169" s="18">
        <f t="shared" si="31"/>
        <v>0</v>
      </c>
      <c r="J169" s="18">
        <f t="shared" si="32"/>
        <v>3400000</v>
      </c>
      <c r="K169" s="39">
        <f t="shared" si="33"/>
        <v>1</v>
      </c>
      <c r="L169" s="39">
        <f t="shared" si="34"/>
        <v>-1</v>
      </c>
      <c r="M169" s="39">
        <f t="shared" si="35"/>
        <v>-1</v>
      </c>
    </row>
    <row r="170" spans="1:13" x14ac:dyDescent="0.2">
      <c r="A170" s="17"/>
      <c r="B170" s="48" t="s">
        <v>31</v>
      </c>
      <c r="C170" s="17" t="s">
        <v>32</v>
      </c>
      <c r="D170" s="18">
        <v>79380</v>
      </c>
      <c r="E170" s="18">
        <v>136080</v>
      </c>
      <c r="F170" s="18">
        <v>11340</v>
      </c>
      <c r="G170" s="18">
        <v>23625</v>
      </c>
      <c r="H170" s="18">
        <v>0</v>
      </c>
      <c r="I170" s="18">
        <f t="shared" si="31"/>
        <v>23625</v>
      </c>
      <c r="J170" s="18">
        <f t="shared" si="32"/>
        <v>112455</v>
      </c>
      <c r="K170" s="39">
        <f t="shared" si="33"/>
        <v>0.82638888888888884</v>
      </c>
      <c r="L170" s="39">
        <f t="shared" si="34"/>
        <v>-0.91666666666666663</v>
      </c>
      <c r="M170" s="39">
        <f t="shared" si="35"/>
        <v>4.1666666666666664E-2</v>
      </c>
    </row>
    <row r="171" spans="1:13" x14ac:dyDescent="0.2">
      <c r="A171" s="17"/>
      <c r="B171" s="48" t="s">
        <v>33</v>
      </c>
      <c r="C171" s="17" t="s">
        <v>34</v>
      </c>
      <c r="D171" s="18">
        <v>119117.32999999999</v>
      </c>
      <c r="E171" s="18">
        <v>209196.33</v>
      </c>
      <c r="F171" s="18">
        <v>11943.24</v>
      </c>
      <c r="G171" s="18">
        <v>23054.690000000002</v>
      </c>
      <c r="H171" s="18">
        <v>0</v>
      </c>
      <c r="I171" s="18">
        <f t="shared" si="31"/>
        <v>23054.690000000002</v>
      </c>
      <c r="J171" s="18">
        <f t="shared" si="32"/>
        <v>186141.63999999998</v>
      </c>
      <c r="K171" s="39">
        <f t="shared" si="33"/>
        <v>0.88979400355637217</v>
      </c>
      <c r="L171" s="39">
        <f t="shared" si="34"/>
        <v>-0.94290894108897616</v>
      </c>
      <c r="M171" s="39">
        <f t="shared" si="35"/>
        <v>-0.3387640213382328</v>
      </c>
    </row>
    <row r="172" spans="1:13" x14ac:dyDescent="0.2">
      <c r="A172" s="17"/>
      <c r="B172" s="48" t="s">
        <v>39</v>
      </c>
      <c r="C172" s="17" t="s">
        <v>40</v>
      </c>
      <c r="D172" s="18">
        <v>60984.43</v>
      </c>
      <c r="E172" s="18">
        <v>117456.43</v>
      </c>
      <c r="F172" s="18">
        <v>2664.98</v>
      </c>
      <c r="G172" s="18">
        <v>5460.21</v>
      </c>
      <c r="H172" s="18">
        <v>0</v>
      </c>
      <c r="I172" s="18">
        <f t="shared" si="31"/>
        <v>5460.21</v>
      </c>
      <c r="J172" s="18">
        <f t="shared" si="32"/>
        <v>111996.21999999999</v>
      </c>
      <c r="K172" s="39">
        <f t="shared" si="33"/>
        <v>0.95351288984349336</v>
      </c>
      <c r="L172" s="39">
        <f t="shared" si="34"/>
        <v>-0.97731090583972291</v>
      </c>
      <c r="M172" s="39">
        <f t="shared" si="35"/>
        <v>-0.72107733906096083</v>
      </c>
    </row>
    <row r="173" spans="1:13" x14ac:dyDescent="0.2">
      <c r="A173" s="17"/>
      <c r="B173" s="48" t="s">
        <v>41</v>
      </c>
      <c r="C173" s="17" t="s">
        <v>42</v>
      </c>
      <c r="D173" s="18">
        <v>26144855</v>
      </c>
      <c r="E173" s="18">
        <v>42210</v>
      </c>
      <c r="F173" s="18">
        <v>0</v>
      </c>
      <c r="G173" s="18">
        <v>0</v>
      </c>
      <c r="H173" s="18">
        <v>0</v>
      </c>
      <c r="I173" s="18">
        <f t="shared" si="31"/>
        <v>0</v>
      </c>
      <c r="J173" s="18">
        <f t="shared" si="32"/>
        <v>42210</v>
      </c>
      <c r="K173" s="39">
        <f t="shared" si="33"/>
        <v>1</v>
      </c>
      <c r="L173" s="39">
        <f t="shared" si="34"/>
        <v>-1</v>
      </c>
      <c r="M173" s="39">
        <f t="shared" si="35"/>
        <v>-1</v>
      </c>
    </row>
    <row r="174" spans="1:13" x14ac:dyDescent="0.2">
      <c r="A174" s="17"/>
      <c r="B174" s="48" t="s">
        <v>239</v>
      </c>
      <c r="C174" s="17" t="s">
        <v>240</v>
      </c>
      <c r="D174" s="18">
        <v>0</v>
      </c>
      <c r="E174" s="18">
        <v>1500</v>
      </c>
      <c r="F174" s="18">
        <v>0</v>
      </c>
      <c r="G174" s="18">
        <v>0</v>
      </c>
      <c r="H174" s="18">
        <v>0</v>
      </c>
      <c r="I174" s="18">
        <f t="shared" si="31"/>
        <v>0</v>
      </c>
      <c r="J174" s="18">
        <f t="shared" si="32"/>
        <v>1500</v>
      </c>
      <c r="K174" s="39">
        <f t="shared" si="33"/>
        <v>1</v>
      </c>
      <c r="L174" s="39">
        <f t="shared" si="34"/>
        <v>-1</v>
      </c>
      <c r="M174" s="39">
        <f t="shared" si="35"/>
        <v>-1</v>
      </c>
    </row>
    <row r="175" spans="1:13" x14ac:dyDescent="0.2">
      <c r="A175" s="17"/>
      <c r="B175" s="48" t="s">
        <v>47</v>
      </c>
      <c r="C175" s="17" t="s">
        <v>48</v>
      </c>
      <c r="D175" s="18">
        <v>275433</v>
      </c>
      <c r="E175" s="18">
        <v>0</v>
      </c>
      <c r="F175" s="18">
        <v>0</v>
      </c>
      <c r="G175" s="18">
        <v>0</v>
      </c>
      <c r="H175" s="18">
        <v>0</v>
      </c>
      <c r="I175" s="18">
        <f t="shared" si="31"/>
        <v>0</v>
      </c>
      <c r="J175" s="18">
        <f t="shared" si="32"/>
        <v>0</v>
      </c>
      <c r="K175" s="39" t="str">
        <f t="shared" si="33"/>
        <v>NA</v>
      </c>
      <c r="L175" s="39" t="str">
        <f t="shared" si="34"/>
        <v>NA</v>
      </c>
      <c r="M175" s="39" t="str">
        <f t="shared" si="35"/>
        <v>NA</v>
      </c>
    </row>
    <row r="176" spans="1:13" x14ac:dyDescent="0.2">
      <c r="A176" s="17"/>
      <c r="B176" s="48" t="s">
        <v>49</v>
      </c>
      <c r="C176" s="17" t="s">
        <v>50</v>
      </c>
      <c r="D176" s="18">
        <v>0</v>
      </c>
      <c r="E176" s="18">
        <v>0</v>
      </c>
      <c r="F176" s="18">
        <v>-14.5</v>
      </c>
      <c r="G176" s="18">
        <v>-14.5</v>
      </c>
      <c r="H176" s="18">
        <v>0</v>
      </c>
      <c r="I176" s="18">
        <f t="shared" si="31"/>
        <v>-14.5</v>
      </c>
      <c r="J176" s="18">
        <f t="shared" si="32"/>
        <v>14.5</v>
      </c>
      <c r="K176" s="39" t="str">
        <f t="shared" si="33"/>
        <v>NA</v>
      </c>
      <c r="L176" s="39" t="str">
        <f t="shared" si="34"/>
        <v>NA</v>
      </c>
      <c r="M176" s="39" t="str">
        <f t="shared" si="35"/>
        <v>NA</v>
      </c>
    </row>
    <row r="177" spans="1:13" x14ac:dyDescent="0.2">
      <c r="A177" s="17"/>
      <c r="B177" s="48" t="s">
        <v>53</v>
      </c>
      <c r="C177" s="17" t="s">
        <v>54</v>
      </c>
      <c r="D177" s="18">
        <v>21055.66</v>
      </c>
      <c r="E177" s="18">
        <v>16455.66</v>
      </c>
      <c r="F177" s="18">
        <v>11508.84</v>
      </c>
      <c r="G177" s="18">
        <v>11508.84</v>
      </c>
      <c r="H177" s="18">
        <v>581.86</v>
      </c>
      <c r="I177" s="18">
        <f t="shared" si="31"/>
        <v>12090.7</v>
      </c>
      <c r="J177" s="18">
        <f t="shared" si="32"/>
        <v>4364.9599999999991</v>
      </c>
      <c r="K177" s="39">
        <f t="shared" si="33"/>
        <v>0.26525584510132072</v>
      </c>
      <c r="L177" s="39">
        <f t="shared" si="34"/>
        <v>-0.30061510750708265</v>
      </c>
      <c r="M177" s="39">
        <f t="shared" si="35"/>
        <v>3.1963093549575037</v>
      </c>
    </row>
    <row r="178" spans="1:13" x14ac:dyDescent="0.2">
      <c r="A178" s="17"/>
      <c r="B178" s="48" t="s">
        <v>55</v>
      </c>
      <c r="C178" s="17" t="s">
        <v>56</v>
      </c>
      <c r="D178" s="18">
        <v>845000</v>
      </c>
      <c r="E178" s="18">
        <v>0</v>
      </c>
      <c r="F178" s="18">
        <v>20150.36</v>
      </c>
      <c r="G178" s="18">
        <v>20150.36</v>
      </c>
      <c r="H178" s="18">
        <v>371.38</v>
      </c>
      <c r="I178" s="18">
        <f t="shared" si="31"/>
        <v>20521.740000000002</v>
      </c>
      <c r="J178" s="18">
        <f t="shared" si="32"/>
        <v>-20521.740000000002</v>
      </c>
      <c r="K178" s="39" t="str">
        <f t="shared" si="33"/>
        <v>NA</v>
      </c>
      <c r="L178" s="39" t="str">
        <f t="shared" si="34"/>
        <v>NA</v>
      </c>
      <c r="M178" s="39" t="str">
        <f t="shared" si="35"/>
        <v>NA</v>
      </c>
    </row>
    <row r="179" spans="1:13" x14ac:dyDescent="0.2">
      <c r="A179" s="17"/>
      <c r="B179" s="48" t="s">
        <v>57</v>
      </c>
      <c r="C179" s="17" t="s">
        <v>58</v>
      </c>
      <c r="D179" s="18">
        <v>1396752.5</v>
      </c>
      <c r="E179" s="18">
        <v>0</v>
      </c>
      <c r="F179" s="18">
        <v>0</v>
      </c>
      <c r="G179" s="18">
        <v>0</v>
      </c>
      <c r="H179" s="18">
        <v>0</v>
      </c>
      <c r="I179" s="18">
        <f t="shared" si="31"/>
        <v>0</v>
      </c>
      <c r="J179" s="18">
        <f t="shared" si="32"/>
        <v>0</v>
      </c>
      <c r="K179" s="39" t="str">
        <f t="shared" si="33"/>
        <v>NA</v>
      </c>
      <c r="L179" s="39" t="str">
        <f t="shared" si="34"/>
        <v>NA</v>
      </c>
      <c r="M179" s="39" t="str">
        <f t="shared" si="35"/>
        <v>NA</v>
      </c>
    </row>
    <row r="180" spans="1:13" x14ac:dyDescent="0.2">
      <c r="A180" s="17"/>
      <c r="B180" s="48" t="s">
        <v>59</v>
      </c>
      <c r="C180" s="17" t="s">
        <v>60</v>
      </c>
      <c r="D180" s="18">
        <v>0</v>
      </c>
      <c r="E180" s="18">
        <v>3100</v>
      </c>
      <c r="F180" s="18">
        <v>0</v>
      </c>
      <c r="G180" s="18">
        <v>0</v>
      </c>
      <c r="H180" s="18">
        <v>2850</v>
      </c>
      <c r="I180" s="18">
        <f t="shared" si="31"/>
        <v>2850</v>
      </c>
      <c r="J180" s="18">
        <f t="shared" si="32"/>
        <v>250</v>
      </c>
      <c r="K180" s="39">
        <f t="shared" si="33"/>
        <v>8.0645161290322578E-2</v>
      </c>
      <c r="L180" s="39">
        <f t="shared" si="34"/>
        <v>-1</v>
      </c>
      <c r="M180" s="39">
        <f t="shared" si="35"/>
        <v>-1</v>
      </c>
    </row>
    <row r="181" spans="1:13" x14ac:dyDescent="0.2">
      <c r="A181" s="17"/>
      <c r="B181" s="48" t="s">
        <v>61</v>
      </c>
      <c r="C181" s="17" t="s">
        <v>62</v>
      </c>
      <c r="D181" s="18">
        <v>0</v>
      </c>
      <c r="E181" s="18">
        <v>0</v>
      </c>
      <c r="F181" s="18">
        <v>0</v>
      </c>
      <c r="G181" s="18">
        <v>370.4</v>
      </c>
      <c r="H181" s="18">
        <v>96330.46</v>
      </c>
      <c r="I181" s="18">
        <f t="shared" si="31"/>
        <v>96700.86</v>
      </c>
      <c r="J181" s="18">
        <f t="shared" si="32"/>
        <v>-96700.86</v>
      </c>
      <c r="K181" s="39" t="str">
        <f t="shared" si="33"/>
        <v>NA</v>
      </c>
      <c r="L181" s="39" t="str">
        <f t="shared" si="34"/>
        <v>NA</v>
      </c>
      <c r="M181" s="39" t="str">
        <f t="shared" si="35"/>
        <v>NA</v>
      </c>
    </row>
    <row r="182" spans="1:13" x14ac:dyDescent="0.2">
      <c r="A182" s="17"/>
      <c r="B182" s="48" t="s">
        <v>182</v>
      </c>
      <c r="C182" s="17" t="s">
        <v>183</v>
      </c>
      <c r="D182" s="18">
        <v>21085705.280000001</v>
      </c>
      <c r="E182" s="18">
        <v>68140907.279999986</v>
      </c>
      <c r="F182" s="18">
        <v>0</v>
      </c>
      <c r="G182" s="18">
        <v>0</v>
      </c>
      <c r="H182" s="18">
        <v>0</v>
      </c>
      <c r="I182" s="18">
        <f t="shared" si="31"/>
        <v>0</v>
      </c>
      <c r="J182" s="18">
        <f t="shared" si="32"/>
        <v>68140907.279999986</v>
      </c>
      <c r="K182" s="39">
        <f t="shared" si="33"/>
        <v>1</v>
      </c>
      <c r="L182" s="39">
        <f t="shared" si="34"/>
        <v>-1</v>
      </c>
      <c r="M182" s="39">
        <f t="shared" si="35"/>
        <v>-1</v>
      </c>
    </row>
    <row r="183" spans="1:13" x14ac:dyDescent="0.2">
      <c r="A183" s="47" t="s">
        <v>107</v>
      </c>
      <c r="B183" s="49"/>
      <c r="C183" s="47"/>
      <c r="D183" s="23">
        <v>52329582.200000003</v>
      </c>
      <c r="E183" s="23">
        <v>73099204.699999988</v>
      </c>
      <c r="F183" s="23">
        <v>124318.3</v>
      </c>
      <c r="G183" s="23">
        <v>232221.73999999996</v>
      </c>
      <c r="H183" s="23">
        <v>100133.70000000001</v>
      </c>
      <c r="I183" s="23">
        <f t="shared" si="31"/>
        <v>332355.43999999994</v>
      </c>
      <c r="J183" s="23">
        <f t="shared" si="32"/>
        <v>72766849.25999999</v>
      </c>
      <c r="K183" s="43">
        <f t="shared" si="33"/>
        <v>0.99545336448783561</v>
      </c>
      <c r="L183" s="43">
        <f t="shared" si="34"/>
        <v>-0.99829932075854722</v>
      </c>
      <c r="M183" s="43">
        <f t="shared" si="35"/>
        <v>-0.98093918469129393</v>
      </c>
    </row>
    <row r="184" spans="1:13" x14ac:dyDescent="0.2">
      <c r="A184" s="17" t="s">
        <v>108</v>
      </c>
      <c r="B184" s="48" t="s">
        <v>16</v>
      </c>
      <c r="C184" s="17" t="s">
        <v>15</v>
      </c>
      <c r="D184" s="18">
        <v>0</v>
      </c>
      <c r="E184" s="18">
        <v>0</v>
      </c>
      <c r="F184" s="18">
        <v>0</v>
      </c>
      <c r="G184" s="18">
        <v>910.04</v>
      </c>
      <c r="H184" s="18">
        <v>0</v>
      </c>
      <c r="I184" s="18">
        <f t="shared" si="31"/>
        <v>910.04</v>
      </c>
      <c r="J184" s="18">
        <f t="shared" si="32"/>
        <v>-910.04</v>
      </c>
      <c r="K184" s="39" t="str">
        <f t="shared" si="33"/>
        <v>NA</v>
      </c>
      <c r="L184" s="39" t="str">
        <f t="shared" si="34"/>
        <v>NA</v>
      </c>
      <c r="M184" s="39" t="str">
        <f t="shared" si="35"/>
        <v>NA</v>
      </c>
    </row>
    <row r="185" spans="1:13" x14ac:dyDescent="0.2">
      <c r="A185" s="17"/>
      <c r="B185" s="48" t="s">
        <v>77</v>
      </c>
      <c r="C185" s="17" t="s">
        <v>78</v>
      </c>
      <c r="D185" s="18">
        <v>155324.10999999999</v>
      </c>
      <c r="E185" s="18">
        <v>155324.10999999999</v>
      </c>
      <c r="F185" s="18">
        <v>9804.82</v>
      </c>
      <c r="G185" s="18">
        <v>21756.82</v>
      </c>
      <c r="H185" s="18">
        <v>0</v>
      </c>
      <c r="I185" s="18">
        <f t="shared" si="31"/>
        <v>21756.82</v>
      </c>
      <c r="J185" s="18">
        <f t="shared" si="32"/>
        <v>133567.28999999998</v>
      </c>
      <c r="K185" s="39">
        <f t="shared" si="33"/>
        <v>0.85992631794252672</v>
      </c>
      <c r="L185" s="39">
        <f t="shared" si="34"/>
        <v>-0.93687509299103655</v>
      </c>
      <c r="M185" s="39">
        <f t="shared" si="35"/>
        <v>-0.15955790765516054</v>
      </c>
    </row>
    <row r="186" spans="1:13" x14ac:dyDescent="0.2">
      <c r="A186" s="17"/>
      <c r="B186" s="48" t="s">
        <v>29</v>
      </c>
      <c r="C186" s="17" t="s">
        <v>30</v>
      </c>
      <c r="D186" s="18">
        <v>1500000</v>
      </c>
      <c r="E186" s="18">
        <v>3000000</v>
      </c>
      <c r="F186" s="18">
        <v>36425</v>
      </c>
      <c r="G186" s="18">
        <v>40025</v>
      </c>
      <c r="H186" s="18">
        <v>0</v>
      </c>
      <c r="I186" s="18">
        <f t="shared" si="31"/>
        <v>40025</v>
      </c>
      <c r="J186" s="18">
        <f t="shared" si="32"/>
        <v>2959975</v>
      </c>
      <c r="K186" s="39">
        <f t="shared" si="33"/>
        <v>0.9866583333333333</v>
      </c>
      <c r="L186" s="39">
        <f t="shared" si="34"/>
        <v>-0.98785833333333328</v>
      </c>
      <c r="M186" s="39">
        <f t="shared" si="35"/>
        <v>-0.91995000000000005</v>
      </c>
    </row>
    <row r="187" spans="1:13" x14ac:dyDescent="0.2">
      <c r="A187" s="17"/>
      <c r="B187" s="48" t="s">
        <v>31</v>
      </c>
      <c r="C187" s="17" t="s">
        <v>32</v>
      </c>
      <c r="D187" s="18">
        <v>45360</v>
      </c>
      <c r="E187" s="18">
        <v>45360</v>
      </c>
      <c r="F187" s="18">
        <v>2835</v>
      </c>
      <c r="G187" s="18">
        <v>3780</v>
      </c>
      <c r="H187" s="18">
        <v>0</v>
      </c>
      <c r="I187" s="18">
        <f t="shared" si="31"/>
        <v>3780</v>
      </c>
      <c r="J187" s="18">
        <f t="shared" si="32"/>
        <v>41580</v>
      </c>
      <c r="K187" s="39">
        <f t="shared" si="33"/>
        <v>0.91666666666666663</v>
      </c>
      <c r="L187" s="39">
        <f t="shared" si="34"/>
        <v>-0.9375</v>
      </c>
      <c r="M187" s="39">
        <f t="shared" si="35"/>
        <v>-0.5</v>
      </c>
    </row>
    <row r="188" spans="1:13" x14ac:dyDescent="0.2">
      <c r="A188" s="17"/>
      <c r="B188" s="48" t="s">
        <v>33</v>
      </c>
      <c r="C188" s="17" t="s">
        <v>34</v>
      </c>
      <c r="D188" s="18">
        <v>30769.7</v>
      </c>
      <c r="E188" s="18">
        <v>30769.7</v>
      </c>
      <c r="F188" s="18">
        <v>1959.0100000000002</v>
      </c>
      <c r="G188" s="18">
        <v>2660.44</v>
      </c>
      <c r="H188" s="18">
        <v>0</v>
      </c>
      <c r="I188" s="18">
        <f t="shared" si="31"/>
        <v>2660.44</v>
      </c>
      <c r="J188" s="18">
        <f t="shared" si="32"/>
        <v>28109.260000000002</v>
      </c>
      <c r="K188" s="39">
        <f t="shared" si="33"/>
        <v>0.91353701856046698</v>
      </c>
      <c r="L188" s="39">
        <f t="shared" si="34"/>
        <v>-0.93633314591952477</v>
      </c>
      <c r="M188" s="39">
        <f t="shared" si="35"/>
        <v>-0.48122211136280174</v>
      </c>
    </row>
    <row r="189" spans="1:13" x14ac:dyDescent="0.2">
      <c r="A189" s="17"/>
      <c r="B189" s="48" t="s">
        <v>39</v>
      </c>
      <c r="C189" s="17" t="s">
        <v>40</v>
      </c>
      <c r="D189" s="18">
        <v>45364.17</v>
      </c>
      <c r="E189" s="18">
        <v>85114.17</v>
      </c>
      <c r="F189" s="18">
        <v>1454.13</v>
      </c>
      <c r="G189" s="18">
        <v>1974.48</v>
      </c>
      <c r="H189" s="18">
        <v>0</v>
      </c>
      <c r="I189" s="18">
        <f t="shared" si="31"/>
        <v>1974.48</v>
      </c>
      <c r="J189" s="18">
        <f t="shared" si="32"/>
        <v>83139.69</v>
      </c>
      <c r="K189" s="39">
        <f t="shared" si="33"/>
        <v>0.97680198256060069</v>
      </c>
      <c r="L189" s="39">
        <f t="shared" si="34"/>
        <v>-0.9829155356857735</v>
      </c>
      <c r="M189" s="39">
        <f t="shared" si="35"/>
        <v>-0.86081189536360403</v>
      </c>
    </row>
    <row r="190" spans="1:13" x14ac:dyDescent="0.2">
      <c r="A190" s="17"/>
      <c r="B190" s="48" t="s">
        <v>41</v>
      </c>
      <c r="C190" s="17" t="s">
        <v>42</v>
      </c>
      <c r="D190" s="18">
        <v>26237645</v>
      </c>
      <c r="E190" s="18">
        <v>715670</v>
      </c>
      <c r="F190" s="18">
        <v>0</v>
      </c>
      <c r="G190" s="18">
        <v>0</v>
      </c>
      <c r="H190" s="18">
        <v>0</v>
      </c>
      <c r="I190" s="18">
        <f t="shared" si="31"/>
        <v>0</v>
      </c>
      <c r="J190" s="18">
        <f t="shared" si="32"/>
        <v>715670</v>
      </c>
      <c r="K190" s="39">
        <f t="shared" si="33"/>
        <v>1</v>
      </c>
      <c r="L190" s="39">
        <f t="shared" si="34"/>
        <v>-1</v>
      </c>
      <c r="M190" s="39">
        <f t="shared" si="35"/>
        <v>-1</v>
      </c>
    </row>
    <row r="191" spans="1:13" x14ac:dyDescent="0.2">
      <c r="A191" s="17"/>
      <c r="B191" s="48" t="s">
        <v>45</v>
      </c>
      <c r="C191" s="17" t="s">
        <v>46</v>
      </c>
      <c r="D191" s="18">
        <v>2000</v>
      </c>
      <c r="E191" s="18">
        <v>2000</v>
      </c>
      <c r="F191" s="18">
        <v>0</v>
      </c>
      <c r="G191" s="18">
        <v>0</v>
      </c>
      <c r="H191" s="18">
        <v>0</v>
      </c>
      <c r="I191" s="18">
        <f t="shared" si="31"/>
        <v>0</v>
      </c>
      <c r="J191" s="18">
        <f t="shared" si="32"/>
        <v>2000</v>
      </c>
      <c r="K191" s="39">
        <f t="shared" si="33"/>
        <v>1</v>
      </c>
      <c r="L191" s="39">
        <f t="shared" si="34"/>
        <v>-1</v>
      </c>
      <c r="M191" s="39">
        <f t="shared" si="35"/>
        <v>-1</v>
      </c>
    </row>
    <row r="192" spans="1:13" x14ac:dyDescent="0.2">
      <c r="A192" s="17"/>
      <c r="B192" s="48" t="s">
        <v>57</v>
      </c>
      <c r="C192" s="17" t="s">
        <v>58</v>
      </c>
      <c r="D192" s="18">
        <v>15250</v>
      </c>
      <c r="E192" s="18">
        <v>15250</v>
      </c>
      <c r="F192" s="18">
        <v>0</v>
      </c>
      <c r="G192" s="18">
        <v>0</v>
      </c>
      <c r="H192" s="18">
        <v>0</v>
      </c>
      <c r="I192" s="18">
        <f t="shared" si="31"/>
        <v>0</v>
      </c>
      <c r="J192" s="18">
        <f t="shared" si="32"/>
        <v>15250</v>
      </c>
      <c r="K192" s="39">
        <f t="shared" si="33"/>
        <v>1</v>
      </c>
      <c r="L192" s="39">
        <f t="shared" si="34"/>
        <v>-1</v>
      </c>
      <c r="M192" s="39">
        <f t="shared" si="35"/>
        <v>-1</v>
      </c>
    </row>
    <row r="193" spans="1:13" x14ac:dyDescent="0.2">
      <c r="A193" s="47" t="s">
        <v>109</v>
      </c>
      <c r="B193" s="49"/>
      <c r="C193" s="47"/>
      <c r="D193" s="23">
        <v>28031712.98</v>
      </c>
      <c r="E193" s="23">
        <v>4049487.98</v>
      </c>
      <c r="F193" s="23">
        <v>52477.96</v>
      </c>
      <c r="G193" s="23">
        <v>71106.78</v>
      </c>
      <c r="H193" s="23">
        <v>0</v>
      </c>
      <c r="I193" s="23">
        <f t="shared" si="31"/>
        <v>71106.78</v>
      </c>
      <c r="J193" s="23">
        <f t="shared" si="32"/>
        <v>3978381.2</v>
      </c>
      <c r="K193" s="43">
        <f t="shared" si="33"/>
        <v>0.9824405504223771</v>
      </c>
      <c r="L193" s="43">
        <f t="shared" si="34"/>
        <v>-0.98704084065462516</v>
      </c>
      <c r="M193" s="43">
        <f t="shared" si="35"/>
        <v>-0.89464330253426261</v>
      </c>
    </row>
    <row r="194" spans="1:13" x14ac:dyDescent="0.2">
      <c r="A194" s="17" t="s">
        <v>110</v>
      </c>
      <c r="B194" s="48" t="s">
        <v>111</v>
      </c>
      <c r="C194" s="17" t="s">
        <v>112</v>
      </c>
      <c r="D194" s="18">
        <v>78744</v>
      </c>
      <c r="E194" s="18">
        <v>78744</v>
      </c>
      <c r="F194" s="18">
        <v>6991.72</v>
      </c>
      <c r="G194" s="18">
        <v>13768.58</v>
      </c>
      <c r="H194" s="18">
        <v>0</v>
      </c>
      <c r="I194" s="18">
        <f t="shared" si="31"/>
        <v>13768.58</v>
      </c>
      <c r="J194" s="18">
        <f t="shared" si="32"/>
        <v>64975.42</v>
      </c>
      <c r="K194" s="39">
        <f t="shared" si="33"/>
        <v>0.82514756679874024</v>
      </c>
      <c r="L194" s="39">
        <f t="shared" si="34"/>
        <v>-0.91120948897693788</v>
      </c>
      <c r="M194" s="39">
        <f t="shared" si="35"/>
        <v>4.9114599207558667E-2</v>
      </c>
    </row>
    <row r="195" spans="1:13" x14ac:dyDescent="0.2">
      <c r="A195" s="17"/>
      <c r="B195" s="48" t="s">
        <v>33</v>
      </c>
      <c r="C195" s="17" t="s">
        <v>34</v>
      </c>
      <c r="D195" s="18">
        <v>15599.19</v>
      </c>
      <c r="E195" s="18">
        <v>15599.19</v>
      </c>
      <c r="F195" s="18">
        <v>0</v>
      </c>
      <c r="G195" s="18">
        <v>0</v>
      </c>
      <c r="H195" s="18">
        <v>0</v>
      </c>
      <c r="I195" s="18">
        <f t="shared" ref="I195:I231" si="36">SUM(G195:H195)</f>
        <v>0</v>
      </c>
      <c r="J195" s="18">
        <f t="shared" ref="J195:J231" si="37">E195-I195</f>
        <v>15599.19</v>
      </c>
      <c r="K195" s="39">
        <f t="shared" ref="K195:K231" si="38">IF(E195=0,"NA",J195/E195)</f>
        <v>1</v>
      </c>
      <c r="L195" s="39">
        <f t="shared" ref="L195:L231" si="39">IF(E195=0,"NA",(  ( F195 - (E195/$L$6)) / (E195/$L$6)))</f>
        <v>-1</v>
      </c>
      <c r="M195" s="39">
        <f t="shared" ref="M195:M231" si="40">IF(E195=0,"NA",(  ( G195 - ($M$6*(E195/12))) / ($M$6*(E195/12))))</f>
        <v>-1</v>
      </c>
    </row>
    <row r="196" spans="1:13" x14ac:dyDescent="0.2">
      <c r="A196" s="17"/>
      <c r="B196" s="48" t="s">
        <v>39</v>
      </c>
      <c r="C196" s="17" t="s">
        <v>40</v>
      </c>
      <c r="D196" s="18">
        <v>2086.7199999999998</v>
      </c>
      <c r="E196" s="18">
        <v>2086.7199999999998</v>
      </c>
      <c r="F196" s="18">
        <v>0</v>
      </c>
      <c r="G196" s="18">
        <v>0</v>
      </c>
      <c r="H196" s="18">
        <v>0</v>
      </c>
      <c r="I196" s="18">
        <f t="shared" si="36"/>
        <v>0</v>
      </c>
      <c r="J196" s="18">
        <f t="shared" si="37"/>
        <v>2086.7199999999998</v>
      </c>
      <c r="K196" s="39">
        <f t="shared" si="38"/>
        <v>1</v>
      </c>
      <c r="L196" s="39">
        <f t="shared" si="39"/>
        <v>-1</v>
      </c>
      <c r="M196" s="39">
        <f t="shared" si="40"/>
        <v>-1</v>
      </c>
    </row>
    <row r="197" spans="1:13" x14ac:dyDescent="0.2">
      <c r="A197" s="17"/>
      <c r="B197" s="48" t="s">
        <v>41</v>
      </c>
      <c r="C197" s="17" t="s">
        <v>42</v>
      </c>
      <c r="D197" s="18">
        <v>26102645</v>
      </c>
      <c r="E197" s="18">
        <v>0</v>
      </c>
      <c r="F197" s="18">
        <v>0</v>
      </c>
      <c r="G197" s="18">
        <v>0</v>
      </c>
      <c r="H197" s="18">
        <v>0</v>
      </c>
      <c r="I197" s="18">
        <f t="shared" si="36"/>
        <v>0</v>
      </c>
      <c r="J197" s="18">
        <f t="shared" si="37"/>
        <v>0</v>
      </c>
      <c r="K197" s="39" t="str">
        <f t="shared" si="38"/>
        <v>NA</v>
      </c>
      <c r="L197" s="39" t="str">
        <f t="shared" si="39"/>
        <v>NA</v>
      </c>
      <c r="M197" s="39" t="str">
        <f t="shared" si="40"/>
        <v>NA</v>
      </c>
    </row>
    <row r="198" spans="1:13" x14ac:dyDescent="0.2">
      <c r="A198" s="17"/>
      <c r="B198" s="48" t="s">
        <v>53</v>
      </c>
      <c r="C198" s="17" t="s">
        <v>54</v>
      </c>
      <c r="D198" s="18">
        <v>0</v>
      </c>
      <c r="E198" s="18">
        <v>10000</v>
      </c>
      <c r="F198" s="18">
        <v>0</v>
      </c>
      <c r="G198" s="18">
        <v>2428</v>
      </c>
      <c r="H198" s="18">
        <v>207.05</v>
      </c>
      <c r="I198" s="18">
        <f t="shared" si="36"/>
        <v>2635.05</v>
      </c>
      <c r="J198" s="18">
        <f t="shared" si="37"/>
        <v>7364.95</v>
      </c>
      <c r="K198" s="39">
        <f t="shared" si="38"/>
        <v>0.73649500000000001</v>
      </c>
      <c r="L198" s="39">
        <f t="shared" si="39"/>
        <v>-1</v>
      </c>
      <c r="M198" s="39">
        <f t="shared" si="40"/>
        <v>0.45679999999999993</v>
      </c>
    </row>
    <row r="199" spans="1:13" x14ac:dyDescent="0.2">
      <c r="A199" s="17"/>
      <c r="B199" s="48" t="s">
        <v>55</v>
      </c>
      <c r="C199" s="17" t="s">
        <v>56</v>
      </c>
      <c r="D199" s="18">
        <v>0</v>
      </c>
      <c r="E199" s="18">
        <v>15000</v>
      </c>
      <c r="F199" s="18">
        <v>0</v>
      </c>
      <c r="G199" s="18">
        <v>208.26</v>
      </c>
      <c r="H199" s="18">
        <v>0</v>
      </c>
      <c r="I199" s="18">
        <f t="shared" si="36"/>
        <v>208.26</v>
      </c>
      <c r="J199" s="18">
        <f t="shared" si="37"/>
        <v>14791.74</v>
      </c>
      <c r="K199" s="39">
        <f t="shared" si="38"/>
        <v>0.98611599999999999</v>
      </c>
      <c r="L199" s="39">
        <f t="shared" si="39"/>
        <v>-1</v>
      </c>
      <c r="M199" s="39">
        <f t="shared" si="40"/>
        <v>-0.91669599999999996</v>
      </c>
    </row>
    <row r="200" spans="1:13" x14ac:dyDescent="0.2">
      <c r="A200" s="17"/>
      <c r="B200" s="48" t="s">
        <v>59</v>
      </c>
      <c r="C200" s="17" t="s">
        <v>60</v>
      </c>
      <c r="D200" s="18">
        <v>0</v>
      </c>
      <c r="E200" s="18">
        <v>35000</v>
      </c>
      <c r="F200" s="18">
        <v>103.99</v>
      </c>
      <c r="G200" s="18">
        <v>9666.26</v>
      </c>
      <c r="H200" s="18">
        <v>1439.92</v>
      </c>
      <c r="I200" s="18">
        <f t="shared" si="36"/>
        <v>11106.18</v>
      </c>
      <c r="J200" s="18">
        <f t="shared" si="37"/>
        <v>23893.82</v>
      </c>
      <c r="K200" s="39">
        <f t="shared" si="38"/>
        <v>0.68268057142857141</v>
      </c>
      <c r="L200" s="39">
        <f t="shared" si="39"/>
        <v>-0.99702885714285716</v>
      </c>
      <c r="M200" s="39">
        <f t="shared" si="40"/>
        <v>0.65707314285714302</v>
      </c>
    </row>
    <row r="201" spans="1:13" x14ac:dyDescent="0.2">
      <c r="A201" s="17"/>
      <c r="B201" s="48" t="s">
        <v>61</v>
      </c>
      <c r="C201" s="17" t="s">
        <v>62</v>
      </c>
      <c r="D201" s="18">
        <v>0</v>
      </c>
      <c r="E201" s="18">
        <v>85000</v>
      </c>
      <c r="F201" s="18">
        <v>0</v>
      </c>
      <c r="G201" s="18">
        <v>0</v>
      </c>
      <c r="H201" s="18">
        <v>0</v>
      </c>
      <c r="I201" s="18">
        <f t="shared" si="36"/>
        <v>0</v>
      </c>
      <c r="J201" s="18">
        <f t="shared" si="37"/>
        <v>85000</v>
      </c>
      <c r="K201" s="39">
        <f t="shared" si="38"/>
        <v>1</v>
      </c>
      <c r="L201" s="39">
        <f t="shared" si="39"/>
        <v>-1</v>
      </c>
      <c r="M201" s="39">
        <f t="shared" si="40"/>
        <v>-1</v>
      </c>
    </row>
    <row r="202" spans="1:13" x14ac:dyDescent="0.2">
      <c r="A202" s="17"/>
      <c r="B202" s="48" t="s">
        <v>65</v>
      </c>
      <c r="C202" s="17" t="s">
        <v>66</v>
      </c>
      <c r="D202" s="18">
        <v>0</v>
      </c>
      <c r="E202" s="18">
        <v>5000</v>
      </c>
      <c r="F202" s="18">
        <v>0</v>
      </c>
      <c r="G202" s="18">
        <v>0</v>
      </c>
      <c r="H202" s="18">
        <v>0</v>
      </c>
      <c r="I202" s="18">
        <f t="shared" si="36"/>
        <v>0</v>
      </c>
      <c r="J202" s="18">
        <f t="shared" si="37"/>
        <v>5000</v>
      </c>
      <c r="K202" s="39">
        <f t="shared" si="38"/>
        <v>1</v>
      </c>
      <c r="L202" s="39">
        <f t="shared" si="39"/>
        <v>-1</v>
      </c>
      <c r="M202" s="39">
        <f t="shared" si="40"/>
        <v>-1</v>
      </c>
    </row>
    <row r="203" spans="1:13" x14ac:dyDescent="0.2">
      <c r="A203" s="47" t="s">
        <v>113</v>
      </c>
      <c r="B203" s="49"/>
      <c r="C203" s="47"/>
      <c r="D203" s="23">
        <v>26199074.91</v>
      </c>
      <c r="E203" s="23">
        <v>246429.91</v>
      </c>
      <c r="F203" s="23">
        <v>7095.71</v>
      </c>
      <c r="G203" s="23">
        <v>26071.1</v>
      </c>
      <c r="H203" s="23">
        <v>1646.97</v>
      </c>
      <c r="I203" s="23">
        <f t="shared" si="36"/>
        <v>27718.07</v>
      </c>
      <c r="J203" s="23">
        <f t="shared" si="37"/>
        <v>218711.84</v>
      </c>
      <c r="K203" s="43">
        <f t="shared" si="38"/>
        <v>0.88752148633256411</v>
      </c>
      <c r="L203" s="43">
        <f t="shared" si="39"/>
        <v>-0.97120597089858129</v>
      </c>
      <c r="M203" s="43">
        <f t="shared" si="40"/>
        <v>-0.36522883930769606</v>
      </c>
    </row>
    <row r="204" spans="1:13" x14ac:dyDescent="0.2">
      <c r="A204" s="17" t="s">
        <v>114</v>
      </c>
      <c r="B204" s="48" t="s">
        <v>97</v>
      </c>
      <c r="C204" s="17" t="s">
        <v>98</v>
      </c>
      <c r="D204" s="18">
        <v>0</v>
      </c>
      <c r="E204" s="18">
        <v>251609</v>
      </c>
      <c r="F204" s="18">
        <v>0</v>
      </c>
      <c r="G204" s="18">
        <v>0</v>
      </c>
      <c r="H204" s="18">
        <v>0</v>
      </c>
      <c r="I204" s="18">
        <f t="shared" si="36"/>
        <v>0</v>
      </c>
      <c r="J204" s="18">
        <f t="shared" si="37"/>
        <v>251609</v>
      </c>
      <c r="K204" s="39">
        <f t="shared" si="38"/>
        <v>1</v>
      </c>
      <c r="L204" s="39">
        <f t="shared" si="39"/>
        <v>-1</v>
      </c>
      <c r="M204" s="39">
        <f t="shared" si="40"/>
        <v>-1</v>
      </c>
    </row>
    <row r="205" spans="1:13" x14ac:dyDescent="0.2">
      <c r="A205" s="17"/>
      <c r="B205" s="48" t="s">
        <v>29</v>
      </c>
      <c r="C205" s="17" t="s">
        <v>30</v>
      </c>
      <c r="D205" s="18">
        <v>2444000</v>
      </c>
      <c r="E205" s="18">
        <v>4888000</v>
      </c>
      <c r="F205" s="18">
        <v>0</v>
      </c>
      <c r="G205" s="18">
        <v>1412.43</v>
      </c>
      <c r="H205" s="18">
        <v>0</v>
      </c>
      <c r="I205" s="18">
        <f t="shared" si="36"/>
        <v>1412.43</v>
      </c>
      <c r="J205" s="18">
        <f t="shared" si="37"/>
        <v>4886587.57</v>
      </c>
      <c r="K205" s="39">
        <f t="shared" si="38"/>
        <v>0.99971104132569566</v>
      </c>
      <c r="L205" s="39">
        <f t="shared" si="39"/>
        <v>-1</v>
      </c>
      <c r="M205" s="39">
        <f t="shared" si="40"/>
        <v>-0.9982662479541734</v>
      </c>
    </row>
    <row r="206" spans="1:13" x14ac:dyDescent="0.2">
      <c r="A206" s="17"/>
      <c r="B206" s="48" t="s">
        <v>39</v>
      </c>
      <c r="C206" s="17" t="s">
        <v>40</v>
      </c>
      <c r="D206" s="18">
        <v>64766</v>
      </c>
      <c r="E206" s="18">
        <v>142096</v>
      </c>
      <c r="F206" s="18">
        <v>0</v>
      </c>
      <c r="G206" s="18">
        <v>37.43</v>
      </c>
      <c r="H206" s="18">
        <v>0</v>
      </c>
      <c r="I206" s="18">
        <f t="shared" si="36"/>
        <v>37.43</v>
      </c>
      <c r="J206" s="18">
        <f t="shared" si="37"/>
        <v>142058.57</v>
      </c>
      <c r="K206" s="39">
        <f t="shared" si="38"/>
        <v>0.99973658653304809</v>
      </c>
      <c r="L206" s="39">
        <f t="shared" si="39"/>
        <v>-1</v>
      </c>
      <c r="M206" s="39">
        <f t="shared" si="40"/>
        <v>-0.99841951919828842</v>
      </c>
    </row>
    <row r="207" spans="1:13" x14ac:dyDescent="0.2">
      <c r="A207" s="17"/>
      <c r="B207" s="48" t="s">
        <v>41</v>
      </c>
      <c r="C207" s="17" t="s">
        <v>42</v>
      </c>
      <c r="D207" s="18">
        <v>27373820.289999999</v>
      </c>
      <c r="E207" s="18">
        <v>3345395.4400000004</v>
      </c>
      <c r="F207" s="18">
        <v>66684.22</v>
      </c>
      <c r="G207" s="18">
        <v>91643.3</v>
      </c>
      <c r="H207" s="18">
        <v>0</v>
      </c>
      <c r="I207" s="18">
        <f t="shared" si="36"/>
        <v>91643.3</v>
      </c>
      <c r="J207" s="18">
        <f t="shared" si="37"/>
        <v>3253752.1400000006</v>
      </c>
      <c r="K207" s="39">
        <f t="shared" si="38"/>
        <v>0.9726061383045348</v>
      </c>
      <c r="L207" s="39">
        <f t="shared" si="39"/>
        <v>-0.98006686468132442</v>
      </c>
      <c r="M207" s="39">
        <f t="shared" si="40"/>
        <v>-0.83563682982720877</v>
      </c>
    </row>
    <row r="208" spans="1:13" x14ac:dyDescent="0.2">
      <c r="A208" s="17"/>
      <c r="B208" s="48" t="s">
        <v>117</v>
      </c>
      <c r="C208" s="17" t="s">
        <v>118</v>
      </c>
      <c r="D208" s="18">
        <v>50000</v>
      </c>
      <c r="E208" s="18">
        <v>50000</v>
      </c>
      <c r="F208" s="18">
        <v>22292.5</v>
      </c>
      <c r="G208" s="18">
        <v>23538.75</v>
      </c>
      <c r="H208" s="18">
        <v>30850</v>
      </c>
      <c r="I208" s="18">
        <f t="shared" si="36"/>
        <v>54388.75</v>
      </c>
      <c r="J208" s="18">
        <f t="shared" si="37"/>
        <v>-4388.75</v>
      </c>
      <c r="K208" s="39">
        <f t="shared" si="38"/>
        <v>-8.7775000000000006E-2</v>
      </c>
      <c r="L208" s="39">
        <f t="shared" si="39"/>
        <v>-0.55415000000000003</v>
      </c>
      <c r="M208" s="39">
        <f t="shared" si="40"/>
        <v>1.8246499999999999</v>
      </c>
    </row>
    <row r="209" spans="1:13" x14ac:dyDescent="0.2">
      <c r="A209" s="17"/>
      <c r="B209" s="48" t="s">
        <v>43</v>
      </c>
      <c r="C209" s="17" t="s">
        <v>44</v>
      </c>
      <c r="D209" s="18">
        <v>7945000</v>
      </c>
      <c r="E209" s="18">
        <v>6945000</v>
      </c>
      <c r="F209" s="18">
        <v>-60</v>
      </c>
      <c r="G209" s="18">
        <v>-60</v>
      </c>
      <c r="H209" s="18">
        <v>1455</v>
      </c>
      <c r="I209" s="18">
        <f t="shared" si="36"/>
        <v>1395</v>
      </c>
      <c r="J209" s="18">
        <f t="shared" si="37"/>
        <v>6943605</v>
      </c>
      <c r="K209" s="39">
        <f t="shared" si="38"/>
        <v>0.99979913606911452</v>
      </c>
      <c r="L209" s="39">
        <f t="shared" si="39"/>
        <v>-1.0000086393088552</v>
      </c>
      <c r="M209" s="39">
        <f t="shared" si="40"/>
        <v>-1.0000518358531318</v>
      </c>
    </row>
    <row r="210" spans="1:13" x14ac:dyDescent="0.2">
      <c r="A210" s="17"/>
      <c r="B210" s="48" t="s">
        <v>374</v>
      </c>
      <c r="C210" s="17" t="s">
        <v>375</v>
      </c>
      <c r="D210" s="18">
        <v>3750000</v>
      </c>
      <c r="E210" s="18">
        <v>3750000</v>
      </c>
      <c r="F210" s="18">
        <v>0</v>
      </c>
      <c r="G210" s="18">
        <v>0</v>
      </c>
      <c r="H210" s="18">
        <v>0</v>
      </c>
      <c r="I210" s="18">
        <f t="shared" si="36"/>
        <v>0</v>
      </c>
      <c r="J210" s="18">
        <f t="shared" si="37"/>
        <v>3750000</v>
      </c>
      <c r="K210" s="39">
        <f t="shared" si="38"/>
        <v>1</v>
      </c>
      <c r="L210" s="39">
        <f t="shared" si="39"/>
        <v>-1</v>
      </c>
      <c r="M210" s="39">
        <f t="shared" si="40"/>
        <v>-1</v>
      </c>
    </row>
    <row r="211" spans="1:13" x14ac:dyDescent="0.2">
      <c r="A211" s="17"/>
      <c r="B211" s="48" t="s">
        <v>53</v>
      </c>
      <c r="C211" s="17" t="s">
        <v>54</v>
      </c>
      <c r="D211" s="18">
        <v>26815394.460000001</v>
      </c>
      <c r="E211" s="18">
        <v>36550879.519999996</v>
      </c>
      <c r="F211" s="18">
        <v>47431.02</v>
      </c>
      <c r="G211" s="18">
        <v>50090.32</v>
      </c>
      <c r="H211" s="18">
        <v>145744.01</v>
      </c>
      <c r="I211" s="18">
        <f t="shared" si="36"/>
        <v>195834.33000000002</v>
      </c>
      <c r="J211" s="18">
        <f t="shared" si="37"/>
        <v>36355045.189999998</v>
      </c>
      <c r="K211" s="39">
        <f t="shared" si="38"/>
        <v>0.99464214452369493</v>
      </c>
      <c r="L211" s="39">
        <f t="shared" si="39"/>
        <v>-0.99870232890089417</v>
      </c>
      <c r="M211" s="39">
        <f t="shared" si="40"/>
        <v>-0.99177743671433272</v>
      </c>
    </row>
    <row r="212" spans="1:13" x14ac:dyDescent="0.2">
      <c r="A212" s="17"/>
      <c r="B212" s="48" t="s">
        <v>55</v>
      </c>
      <c r="C212" s="17" t="s">
        <v>56</v>
      </c>
      <c r="D212" s="18">
        <v>0</v>
      </c>
      <c r="E212" s="18">
        <v>75</v>
      </c>
      <c r="F212" s="18">
        <v>0</v>
      </c>
      <c r="G212" s="18">
        <v>0</v>
      </c>
      <c r="H212" s="18">
        <v>0</v>
      </c>
      <c r="I212" s="18">
        <f t="shared" si="36"/>
        <v>0</v>
      </c>
      <c r="J212" s="18">
        <f t="shared" si="37"/>
        <v>75</v>
      </c>
      <c r="K212" s="39">
        <f t="shared" si="38"/>
        <v>1</v>
      </c>
      <c r="L212" s="39">
        <f t="shared" si="39"/>
        <v>-1</v>
      </c>
      <c r="M212" s="39">
        <f t="shared" si="40"/>
        <v>-1</v>
      </c>
    </row>
    <row r="213" spans="1:13" x14ac:dyDescent="0.2">
      <c r="A213" s="17"/>
      <c r="B213" s="48" t="s">
        <v>59</v>
      </c>
      <c r="C213" s="17" t="s">
        <v>60</v>
      </c>
      <c r="D213" s="18">
        <v>3054552.17</v>
      </c>
      <c r="E213" s="18">
        <v>3214394.84</v>
      </c>
      <c r="F213" s="18">
        <v>0</v>
      </c>
      <c r="G213" s="18">
        <v>0</v>
      </c>
      <c r="H213" s="18">
        <v>8992.14</v>
      </c>
      <c r="I213" s="18">
        <f t="shared" si="36"/>
        <v>8992.14</v>
      </c>
      <c r="J213" s="18">
        <f t="shared" si="37"/>
        <v>3205402.6999999997</v>
      </c>
      <c r="K213" s="39">
        <f t="shared" si="38"/>
        <v>0.99720254030771149</v>
      </c>
      <c r="L213" s="39">
        <f t="shared" si="39"/>
        <v>-1</v>
      </c>
      <c r="M213" s="39">
        <f t="shared" si="40"/>
        <v>-1</v>
      </c>
    </row>
    <row r="214" spans="1:13" x14ac:dyDescent="0.2">
      <c r="A214" s="17"/>
      <c r="B214" s="48" t="s">
        <v>119</v>
      </c>
      <c r="C214" s="17" t="s">
        <v>120</v>
      </c>
      <c r="D214" s="18">
        <v>7204</v>
      </c>
      <c r="E214" s="18">
        <v>117336</v>
      </c>
      <c r="F214" s="18">
        <v>0</v>
      </c>
      <c r="G214" s="18">
        <v>0</v>
      </c>
      <c r="H214" s="18">
        <v>0</v>
      </c>
      <c r="I214" s="18">
        <f t="shared" si="36"/>
        <v>0</v>
      </c>
      <c r="J214" s="18">
        <f t="shared" si="37"/>
        <v>117336</v>
      </c>
      <c r="K214" s="39">
        <f t="shared" si="38"/>
        <v>1</v>
      </c>
      <c r="L214" s="39">
        <f t="shared" si="39"/>
        <v>-1</v>
      </c>
      <c r="M214" s="39">
        <f t="shared" si="40"/>
        <v>-1</v>
      </c>
    </row>
    <row r="215" spans="1:13" x14ac:dyDescent="0.2">
      <c r="A215" s="17"/>
      <c r="B215" s="48" t="s">
        <v>67</v>
      </c>
      <c r="C215" s="17" t="s">
        <v>68</v>
      </c>
      <c r="D215" s="18">
        <v>3750000</v>
      </c>
      <c r="E215" s="18">
        <v>43999</v>
      </c>
      <c r="F215" s="18">
        <v>0</v>
      </c>
      <c r="G215" s="18">
        <v>0</v>
      </c>
      <c r="H215" s="18">
        <v>91606.400000000009</v>
      </c>
      <c r="I215" s="18">
        <f t="shared" si="36"/>
        <v>91606.400000000009</v>
      </c>
      <c r="J215" s="18">
        <f t="shared" si="37"/>
        <v>-47607.400000000009</v>
      </c>
      <c r="K215" s="39">
        <f t="shared" si="38"/>
        <v>-1.0820109547944274</v>
      </c>
      <c r="L215" s="39">
        <f t="shared" si="39"/>
        <v>-1</v>
      </c>
      <c r="M215" s="39">
        <f t="shared" si="40"/>
        <v>-1</v>
      </c>
    </row>
    <row r="216" spans="1:13" x14ac:dyDescent="0.2">
      <c r="B216" s="33" t="s">
        <v>69</v>
      </c>
      <c r="C216" s="25" t="s">
        <v>70</v>
      </c>
      <c r="D216" s="18">
        <v>-55995</v>
      </c>
      <c r="E216" s="18">
        <v>0</v>
      </c>
      <c r="F216" s="18">
        <v>0</v>
      </c>
      <c r="G216" s="18">
        <v>0</v>
      </c>
      <c r="H216" s="18">
        <v>1760</v>
      </c>
      <c r="I216" s="18">
        <f t="shared" si="36"/>
        <v>1760</v>
      </c>
      <c r="J216" s="18">
        <f t="shared" si="37"/>
        <v>-1760</v>
      </c>
      <c r="K216" s="39" t="str">
        <f t="shared" si="38"/>
        <v>NA</v>
      </c>
      <c r="L216" s="39" t="str">
        <f t="shared" si="39"/>
        <v>NA</v>
      </c>
      <c r="M216" s="39" t="str">
        <f t="shared" si="40"/>
        <v>NA</v>
      </c>
    </row>
    <row r="217" spans="1:13" x14ac:dyDescent="0.2">
      <c r="B217" s="33" t="s">
        <v>71</v>
      </c>
      <c r="C217" s="25" t="s">
        <v>72</v>
      </c>
      <c r="D217" s="18">
        <v>0</v>
      </c>
      <c r="E217" s="18">
        <v>525</v>
      </c>
      <c r="F217" s="18">
        <v>0</v>
      </c>
      <c r="G217" s="18">
        <v>0</v>
      </c>
      <c r="H217" s="18">
        <v>0</v>
      </c>
      <c r="I217" s="18">
        <f t="shared" si="36"/>
        <v>0</v>
      </c>
      <c r="J217" s="18">
        <f t="shared" si="37"/>
        <v>525</v>
      </c>
      <c r="K217" s="39">
        <f t="shared" si="38"/>
        <v>1</v>
      </c>
      <c r="L217" s="39">
        <f t="shared" si="39"/>
        <v>-1</v>
      </c>
      <c r="M217" s="39">
        <f t="shared" si="40"/>
        <v>-1</v>
      </c>
    </row>
    <row r="218" spans="1:13" x14ac:dyDescent="0.2">
      <c r="A218" s="22" t="s">
        <v>121</v>
      </c>
      <c r="B218" s="46"/>
      <c r="C218" s="22"/>
      <c r="D218" s="23">
        <v>75198741.920000002</v>
      </c>
      <c r="E218" s="23">
        <v>59299309.799999997</v>
      </c>
      <c r="F218" s="23">
        <v>136347.74</v>
      </c>
      <c r="G218" s="23">
        <v>166662.23000000001</v>
      </c>
      <c r="H218" s="23">
        <v>280407.55000000005</v>
      </c>
      <c r="I218" s="23">
        <f t="shared" si="36"/>
        <v>447069.78</v>
      </c>
      <c r="J218" s="23">
        <f t="shared" si="37"/>
        <v>58852240.019999996</v>
      </c>
      <c r="K218" s="43">
        <f t="shared" si="38"/>
        <v>0.99246079285732258</v>
      </c>
      <c r="L218" s="43">
        <f t="shared" si="39"/>
        <v>-0.99770068588555472</v>
      </c>
      <c r="M218" s="43">
        <f t="shared" si="40"/>
        <v>-0.98313684622346142</v>
      </c>
    </row>
    <row r="219" spans="1:13" x14ac:dyDescent="0.2">
      <c r="A219" s="25" t="s">
        <v>122</v>
      </c>
      <c r="B219" s="33" t="s">
        <v>123</v>
      </c>
      <c r="C219" s="25" t="s">
        <v>124</v>
      </c>
      <c r="D219" s="18">
        <v>0</v>
      </c>
      <c r="E219" s="18">
        <v>20012.5</v>
      </c>
      <c r="F219" s="18">
        <v>2534.8000000000002</v>
      </c>
      <c r="G219" s="18">
        <v>2659.8</v>
      </c>
      <c r="H219" s="18">
        <v>37310.25</v>
      </c>
      <c r="I219" s="18">
        <f t="shared" si="36"/>
        <v>39970.050000000003</v>
      </c>
      <c r="J219" s="18">
        <f t="shared" si="37"/>
        <v>-19957.550000000003</v>
      </c>
      <c r="K219" s="39">
        <f t="shared" si="38"/>
        <v>-0.99725421611492826</v>
      </c>
      <c r="L219" s="39">
        <f t="shared" si="39"/>
        <v>-0.87333916302311054</v>
      </c>
      <c r="M219" s="39">
        <f t="shared" si="40"/>
        <v>-0.2025584009993753</v>
      </c>
    </row>
    <row r="220" spans="1:13" x14ac:dyDescent="0.2">
      <c r="B220" s="33" t="s">
        <v>29</v>
      </c>
      <c r="C220" s="25" t="s">
        <v>30</v>
      </c>
      <c r="D220" s="18">
        <v>1300000</v>
      </c>
      <c r="E220" s="18">
        <v>2600000</v>
      </c>
      <c r="F220" s="18">
        <v>1587.32</v>
      </c>
      <c r="G220" s="18">
        <v>1587.32</v>
      </c>
      <c r="H220" s="18">
        <v>0</v>
      </c>
      <c r="I220" s="18">
        <f t="shared" si="36"/>
        <v>1587.32</v>
      </c>
      <c r="J220" s="18">
        <f t="shared" si="37"/>
        <v>2598412.6800000002</v>
      </c>
      <c r="K220" s="39">
        <f t="shared" si="38"/>
        <v>0.99938949230769236</v>
      </c>
      <c r="L220" s="39">
        <f t="shared" si="39"/>
        <v>-0.99938949230769236</v>
      </c>
      <c r="M220" s="39">
        <f t="shared" si="40"/>
        <v>-0.99633695384615384</v>
      </c>
    </row>
    <row r="221" spans="1:13" x14ac:dyDescent="0.2">
      <c r="A221" s="17"/>
      <c r="B221" s="48" t="s">
        <v>39</v>
      </c>
      <c r="C221" s="17" t="s">
        <v>40</v>
      </c>
      <c r="D221" s="18">
        <v>34450</v>
      </c>
      <c r="E221" s="18">
        <v>69205</v>
      </c>
      <c r="F221" s="18">
        <v>42.06</v>
      </c>
      <c r="G221" s="18">
        <v>42.06</v>
      </c>
      <c r="H221" s="18">
        <v>0</v>
      </c>
      <c r="I221" s="18">
        <f t="shared" si="36"/>
        <v>42.06</v>
      </c>
      <c r="J221" s="18">
        <f t="shared" si="37"/>
        <v>69162.94</v>
      </c>
      <c r="K221" s="39">
        <f t="shared" si="38"/>
        <v>0.99939224044505459</v>
      </c>
      <c r="L221" s="39">
        <f t="shared" si="39"/>
        <v>-0.99939224044505459</v>
      </c>
      <c r="M221" s="39">
        <f t="shared" si="40"/>
        <v>-0.99635344267032733</v>
      </c>
    </row>
    <row r="222" spans="1:13" x14ac:dyDescent="0.2">
      <c r="A222" s="17"/>
      <c r="B222" s="48" t="s">
        <v>41</v>
      </c>
      <c r="C222" s="17" t="s">
        <v>42</v>
      </c>
      <c r="D222" s="18">
        <v>26125645</v>
      </c>
      <c r="E222" s="18">
        <v>23000</v>
      </c>
      <c r="F222" s="18">
        <v>0</v>
      </c>
      <c r="G222" s="18">
        <v>0</v>
      </c>
      <c r="H222" s="18">
        <v>450.95</v>
      </c>
      <c r="I222" s="18">
        <f t="shared" si="36"/>
        <v>450.95</v>
      </c>
      <c r="J222" s="18">
        <f t="shared" si="37"/>
        <v>22549.05</v>
      </c>
      <c r="K222" s="39">
        <f t="shared" si="38"/>
        <v>0.98039347826086953</v>
      </c>
      <c r="L222" s="39">
        <f t="shared" si="39"/>
        <v>-1</v>
      </c>
      <c r="M222" s="39">
        <f t="shared" si="40"/>
        <v>-1</v>
      </c>
    </row>
    <row r="223" spans="1:13" x14ac:dyDescent="0.2">
      <c r="A223" s="17"/>
      <c r="B223" s="48" t="s">
        <v>376</v>
      </c>
      <c r="C223" s="17" t="s">
        <v>377</v>
      </c>
      <c r="D223" s="18">
        <v>0</v>
      </c>
      <c r="E223" s="18">
        <v>0</v>
      </c>
      <c r="F223" s="18">
        <v>0</v>
      </c>
      <c r="G223" s="18">
        <v>0</v>
      </c>
      <c r="H223" s="18">
        <v>500</v>
      </c>
      <c r="I223" s="18">
        <f t="shared" si="36"/>
        <v>500</v>
      </c>
      <c r="J223" s="18">
        <f t="shared" si="37"/>
        <v>-500</v>
      </c>
      <c r="K223" s="39" t="str">
        <f t="shared" si="38"/>
        <v>NA</v>
      </c>
      <c r="L223" s="39" t="str">
        <f t="shared" si="39"/>
        <v>NA</v>
      </c>
      <c r="M223" s="39" t="str">
        <f t="shared" si="40"/>
        <v>NA</v>
      </c>
    </row>
    <row r="224" spans="1:13" x14ac:dyDescent="0.2">
      <c r="A224" s="17"/>
      <c r="B224" s="48" t="s">
        <v>51</v>
      </c>
      <c r="C224" s="17" t="s">
        <v>52</v>
      </c>
      <c r="D224" s="18">
        <v>61839</v>
      </c>
      <c r="E224" s="18">
        <v>61839</v>
      </c>
      <c r="F224" s="18">
        <v>0</v>
      </c>
      <c r="G224" s="18">
        <v>0</v>
      </c>
      <c r="H224" s="18">
        <v>0</v>
      </c>
      <c r="I224" s="18">
        <f t="shared" si="36"/>
        <v>0</v>
      </c>
      <c r="J224" s="18">
        <f t="shared" si="37"/>
        <v>61839</v>
      </c>
      <c r="K224" s="39">
        <f t="shared" si="38"/>
        <v>1</v>
      </c>
      <c r="L224" s="39">
        <f t="shared" si="39"/>
        <v>-1</v>
      </c>
      <c r="M224" s="39">
        <f t="shared" si="40"/>
        <v>-1</v>
      </c>
    </row>
    <row r="225" spans="1:13" x14ac:dyDescent="0.2">
      <c r="A225" s="17"/>
      <c r="B225" s="48" t="s">
        <v>119</v>
      </c>
      <c r="C225" s="17" t="s">
        <v>120</v>
      </c>
      <c r="D225" s="18">
        <v>128851.01000000001</v>
      </c>
      <c r="E225" s="18">
        <v>128945.51000000001</v>
      </c>
      <c r="F225" s="18">
        <v>872.7</v>
      </c>
      <c r="G225" s="18">
        <v>893.7</v>
      </c>
      <c r="H225" s="18">
        <v>14083.25</v>
      </c>
      <c r="I225" s="18">
        <f t="shared" si="36"/>
        <v>14976.95</v>
      </c>
      <c r="J225" s="18">
        <f t="shared" si="37"/>
        <v>113968.56000000001</v>
      </c>
      <c r="K225" s="39">
        <f t="shared" si="38"/>
        <v>0.88385055051548522</v>
      </c>
      <c r="L225" s="39">
        <f t="shared" si="39"/>
        <v>-0.99323202490726514</v>
      </c>
      <c r="M225" s="39">
        <f t="shared" si="40"/>
        <v>-0.95841499250342255</v>
      </c>
    </row>
    <row r="226" spans="1:13" x14ac:dyDescent="0.2">
      <c r="A226" s="17"/>
      <c r="B226" s="48" t="s">
        <v>350</v>
      </c>
      <c r="C226" s="17" t="s">
        <v>348</v>
      </c>
      <c r="D226" s="18">
        <v>3000</v>
      </c>
      <c r="E226" s="18">
        <v>3000</v>
      </c>
      <c r="F226" s="18">
        <v>0</v>
      </c>
      <c r="G226" s="18">
        <v>0</v>
      </c>
      <c r="H226" s="18">
        <v>0</v>
      </c>
      <c r="I226" s="18">
        <f t="shared" si="36"/>
        <v>0</v>
      </c>
      <c r="J226" s="18">
        <f t="shared" si="37"/>
        <v>3000</v>
      </c>
      <c r="K226" s="39">
        <f t="shared" si="38"/>
        <v>1</v>
      </c>
      <c r="L226" s="39">
        <f t="shared" si="39"/>
        <v>-1</v>
      </c>
      <c r="M226" s="39">
        <f t="shared" si="40"/>
        <v>-1</v>
      </c>
    </row>
    <row r="227" spans="1:13" x14ac:dyDescent="0.2">
      <c r="A227" s="47" t="s">
        <v>127</v>
      </c>
      <c r="B227" s="49"/>
      <c r="C227" s="47"/>
      <c r="D227" s="23">
        <v>27653785.010000002</v>
      </c>
      <c r="E227" s="23">
        <v>2906002.01</v>
      </c>
      <c r="F227" s="23">
        <v>5036.88</v>
      </c>
      <c r="G227" s="23">
        <v>5182.88</v>
      </c>
      <c r="H227" s="23">
        <v>52344.45</v>
      </c>
      <c r="I227" s="23">
        <f t="shared" si="36"/>
        <v>57527.329999999994</v>
      </c>
      <c r="J227" s="23">
        <f t="shared" si="37"/>
        <v>2848474.6799999997</v>
      </c>
      <c r="K227" s="43">
        <f t="shared" si="38"/>
        <v>0.98020396069856808</v>
      </c>
      <c r="L227" s="43">
        <f t="shared" si="39"/>
        <v>-0.99826673210043659</v>
      </c>
      <c r="M227" s="43">
        <f t="shared" si="40"/>
        <v>-0.98929894752550429</v>
      </c>
    </row>
    <row r="228" spans="1:13" x14ac:dyDescent="0.2">
      <c r="A228" s="17" t="s">
        <v>128</v>
      </c>
      <c r="B228" s="48" t="s">
        <v>111</v>
      </c>
      <c r="C228" s="17" t="s">
        <v>112</v>
      </c>
      <c r="D228" s="18">
        <v>56367</v>
      </c>
      <c r="E228" s="18">
        <v>56367</v>
      </c>
      <c r="F228" s="18">
        <v>0</v>
      </c>
      <c r="G228" s="18">
        <v>0</v>
      </c>
      <c r="H228" s="18">
        <v>0</v>
      </c>
      <c r="I228" s="18">
        <f t="shared" si="36"/>
        <v>0</v>
      </c>
      <c r="J228" s="18">
        <f t="shared" si="37"/>
        <v>56367</v>
      </c>
      <c r="K228" s="39">
        <f t="shared" si="38"/>
        <v>1</v>
      </c>
      <c r="L228" s="39">
        <f t="shared" si="39"/>
        <v>-1</v>
      </c>
      <c r="M228" s="39">
        <f t="shared" si="40"/>
        <v>-1</v>
      </c>
    </row>
    <row r="229" spans="1:13" x14ac:dyDescent="0.2">
      <c r="A229" s="17"/>
      <c r="B229" s="48" t="s">
        <v>91</v>
      </c>
      <c r="C229" s="17" t="s">
        <v>92</v>
      </c>
      <c r="D229" s="18">
        <v>198170</v>
      </c>
      <c r="E229" s="18">
        <v>198170</v>
      </c>
      <c r="F229" s="18">
        <v>17636.260000000002</v>
      </c>
      <c r="G229" s="18">
        <v>34711.480000000003</v>
      </c>
      <c r="H229" s="18">
        <v>0</v>
      </c>
      <c r="I229" s="18">
        <f t="shared" si="36"/>
        <v>34711.480000000003</v>
      </c>
      <c r="J229" s="18">
        <f t="shared" si="37"/>
        <v>163458.51999999999</v>
      </c>
      <c r="K229" s="39">
        <f t="shared" si="38"/>
        <v>0.82483988494726745</v>
      </c>
      <c r="L229" s="39">
        <f t="shared" si="39"/>
        <v>-0.91100439017005597</v>
      </c>
      <c r="M229" s="39">
        <f t="shared" si="40"/>
        <v>5.0960690316395031E-2</v>
      </c>
    </row>
    <row r="230" spans="1:13" x14ac:dyDescent="0.2">
      <c r="A230" s="17"/>
      <c r="B230" s="48" t="s">
        <v>29</v>
      </c>
      <c r="C230" s="17" t="s">
        <v>30</v>
      </c>
      <c r="D230" s="18">
        <v>42239798.5</v>
      </c>
      <c r="E230" s="18">
        <v>0</v>
      </c>
      <c r="F230" s="18">
        <v>11975</v>
      </c>
      <c r="G230" s="18">
        <v>1123775</v>
      </c>
      <c r="H230" s="18">
        <v>0</v>
      </c>
      <c r="I230" s="18">
        <f t="shared" si="36"/>
        <v>1123775</v>
      </c>
      <c r="J230" s="18">
        <f t="shared" si="37"/>
        <v>-1123775</v>
      </c>
      <c r="K230" s="39" t="str">
        <f t="shared" si="38"/>
        <v>NA</v>
      </c>
      <c r="L230" s="39" t="str">
        <f t="shared" si="39"/>
        <v>NA</v>
      </c>
      <c r="M230" s="39" t="str">
        <f t="shared" si="40"/>
        <v>NA</v>
      </c>
    </row>
    <row r="231" spans="1:13" x14ac:dyDescent="0.2">
      <c r="A231" s="17"/>
      <c r="B231" s="48" t="s">
        <v>31</v>
      </c>
      <c r="C231" s="17" t="s">
        <v>32</v>
      </c>
      <c r="D231" s="18">
        <v>25515</v>
      </c>
      <c r="E231" s="18">
        <v>25515</v>
      </c>
      <c r="F231" s="18">
        <v>945</v>
      </c>
      <c r="G231" s="18">
        <v>1890</v>
      </c>
      <c r="H231" s="18">
        <v>0</v>
      </c>
      <c r="I231" s="18">
        <f t="shared" si="36"/>
        <v>1890</v>
      </c>
      <c r="J231" s="18">
        <f t="shared" si="37"/>
        <v>23625</v>
      </c>
      <c r="K231" s="39">
        <f t="shared" si="38"/>
        <v>0.92592592592592593</v>
      </c>
      <c r="L231" s="39">
        <f t="shared" si="39"/>
        <v>-0.96296296296296291</v>
      </c>
      <c r="M231" s="39">
        <f t="shared" si="40"/>
        <v>-0.55555555555555558</v>
      </c>
    </row>
    <row r="232" spans="1:13" x14ac:dyDescent="0.2">
      <c r="A232" s="17"/>
      <c r="B232" s="48" t="s">
        <v>33</v>
      </c>
      <c r="C232" s="17" t="s">
        <v>34</v>
      </c>
      <c r="D232" s="18">
        <v>50423.78</v>
      </c>
      <c r="E232" s="18">
        <v>50423.78</v>
      </c>
      <c r="F232" s="18">
        <v>4290.88</v>
      </c>
      <c r="G232" s="18">
        <v>8451.09</v>
      </c>
      <c r="H232" s="18">
        <v>0</v>
      </c>
      <c r="I232" s="18">
        <f t="shared" ref="I232:I295" si="41">SUM(G232:H232)</f>
        <v>8451.09</v>
      </c>
      <c r="J232" s="18">
        <f t="shared" ref="J232:J295" si="42">E232-I232</f>
        <v>41972.69</v>
      </c>
      <c r="K232" s="39">
        <f t="shared" ref="K232:K295" si="43">IF(E232=0,"NA",J232/E232)</f>
        <v>0.83239872139692828</v>
      </c>
      <c r="L232" s="39">
        <f t="shared" ref="L232:L295" si="44">IF(E232=0,"NA",(  ( F232 - (E232/$L$6)) / (E232/$L$6)))</f>
        <v>-0.91490364268605018</v>
      </c>
      <c r="M232" s="39">
        <f t="shared" ref="M232:M295" si="45">IF(E232=0,"NA",(  ( G232 - ($M$6*(E232/12))) / ($M$6*(E232/12))))</f>
        <v>5.607671618430868E-3</v>
      </c>
    </row>
    <row r="233" spans="1:13" x14ac:dyDescent="0.2">
      <c r="A233" s="17"/>
      <c r="B233" s="48" t="s">
        <v>39</v>
      </c>
      <c r="C233" s="17" t="s">
        <v>40</v>
      </c>
      <c r="D233" s="18">
        <v>6745.24</v>
      </c>
      <c r="E233" s="18">
        <v>6745.24</v>
      </c>
      <c r="F233" s="18">
        <v>1410.74</v>
      </c>
      <c r="G233" s="18">
        <v>32508.68</v>
      </c>
      <c r="H233" s="18">
        <v>0</v>
      </c>
      <c r="I233" s="18">
        <f t="shared" si="41"/>
        <v>32508.68</v>
      </c>
      <c r="J233" s="18">
        <f t="shared" si="42"/>
        <v>-25763.440000000002</v>
      </c>
      <c r="K233" s="39">
        <f t="shared" si="43"/>
        <v>-3.8194993803037405</v>
      </c>
      <c r="L233" s="39">
        <f t="shared" si="44"/>
        <v>-0.79085399481708585</v>
      </c>
      <c r="M233" s="39">
        <f t="shared" si="45"/>
        <v>27.916996281822442</v>
      </c>
    </row>
    <row r="234" spans="1:13" x14ac:dyDescent="0.2">
      <c r="A234" s="17"/>
      <c r="B234" s="48" t="s">
        <v>41</v>
      </c>
      <c r="C234" s="17" t="s">
        <v>42</v>
      </c>
      <c r="D234" s="18">
        <v>26298445</v>
      </c>
      <c r="E234" s="18">
        <v>2966862</v>
      </c>
      <c r="F234" s="18">
        <v>33922.949999999997</v>
      </c>
      <c r="G234" s="18">
        <v>1072621.6399999999</v>
      </c>
      <c r="H234" s="18">
        <v>1177813.58</v>
      </c>
      <c r="I234" s="18">
        <f t="shared" si="41"/>
        <v>2250435.2199999997</v>
      </c>
      <c r="J234" s="18">
        <f t="shared" si="42"/>
        <v>716426.78000000026</v>
      </c>
      <c r="K234" s="39">
        <f t="shared" si="43"/>
        <v>0.24147627358468315</v>
      </c>
      <c r="L234" s="39">
        <f t="shared" si="44"/>
        <v>-0.9885660505948709</v>
      </c>
      <c r="M234" s="39">
        <f t="shared" si="45"/>
        <v>1.1692043108172876</v>
      </c>
    </row>
    <row r="235" spans="1:13" x14ac:dyDescent="0.2">
      <c r="A235" s="17"/>
      <c r="B235" s="48" t="s">
        <v>374</v>
      </c>
      <c r="C235" s="17" t="s">
        <v>375</v>
      </c>
      <c r="D235" s="18">
        <v>0</v>
      </c>
      <c r="E235" s="18">
        <v>0</v>
      </c>
      <c r="F235" s="18">
        <v>151077.5</v>
      </c>
      <c r="G235" s="18">
        <v>151077.5</v>
      </c>
      <c r="H235" s="18">
        <v>71148.67</v>
      </c>
      <c r="I235" s="18">
        <f t="shared" si="41"/>
        <v>222226.16999999998</v>
      </c>
      <c r="J235" s="18">
        <f t="shared" si="42"/>
        <v>-222226.16999999998</v>
      </c>
      <c r="K235" s="39" t="str">
        <f t="shared" si="43"/>
        <v>NA</v>
      </c>
      <c r="L235" s="39" t="str">
        <f t="shared" si="44"/>
        <v>NA</v>
      </c>
      <c r="M235" s="39" t="str">
        <f t="shared" si="45"/>
        <v>NA</v>
      </c>
    </row>
    <row r="236" spans="1:13" x14ac:dyDescent="0.2">
      <c r="A236" s="17"/>
      <c r="B236" s="48" t="s">
        <v>45</v>
      </c>
      <c r="C236" s="17" t="s">
        <v>46</v>
      </c>
      <c r="D236" s="18">
        <v>8335</v>
      </c>
      <c r="E236" s="18">
        <v>8335</v>
      </c>
      <c r="F236" s="18">
        <v>36865.839999999997</v>
      </c>
      <c r="G236" s="18">
        <v>41117.33</v>
      </c>
      <c r="H236" s="18">
        <v>746880.64</v>
      </c>
      <c r="I236" s="18">
        <f t="shared" si="41"/>
        <v>787997.97</v>
      </c>
      <c r="J236" s="18">
        <f t="shared" si="42"/>
        <v>-779662.97</v>
      </c>
      <c r="K236" s="39">
        <f t="shared" si="43"/>
        <v>-93.54084823035393</v>
      </c>
      <c r="L236" s="39">
        <f t="shared" si="44"/>
        <v>3.4230161967606474</v>
      </c>
      <c r="M236" s="39">
        <f t="shared" si="45"/>
        <v>28.598557888422317</v>
      </c>
    </row>
    <row r="237" spans="1:13" x14ac:dyDescent="0.2">
      <c r="A237" s="17"/>
      <c r="B237" s="48" t="s">
        <v>47</v>
      </c>
      <c r="C237" s="17" t="s">
        <v>48</v>
      </c>
      <c r="D237" s="18">
        <v>27900</v>
      </c>
      <c r="E237" s="18">
        <v>365940</v>
      </c>
      <c r="F237" s="18">
        <v>0</v>
      </c>
      <c r="G237" s="18">
        <v>0</v>
      </c>
      <c r="H237" s="18">
        <v>0</v>
      </c>
      <c r="I237" s="18">
        <f t="shared" si="41"/>
        <v>0</v>
      </c>
      <c r="J237" s="18">
        <f t="shared" si="42"/>
        <v>365940</v>
      </c>
      <c r="K237" s="39">
        <f t="shared" si="43"/>
        <v>1</v>
      </c>
      <c r="L237" s="39">
        <f t="shared" si="44"/>
        <v>-1</v>
      </c>
      <c r="M237" s="39">
        <f t="shared" si="45"/>
        <v>-1</v>
      </c>
    </row>
    <row r="238" spans="1:13" x14ac:dyDescent="0.2">
      <c r="A238" s="17"/>
      <c r="B238" s="48" t="s">
        <v>49</v>
      </c>
      <c r="C238" s="17" t="s">
        <v>50</v>
      </c>
      <c r="D238" s="18">
        <v>42500</v>
      </c>
      <c r="E238" s="18">
        <v>42500</v>
      </c>
      <c r="F238" s="18">
        <v>0</v>
      </c>
      <c r="G238" s="18">
        <v>0</v>
      </c>
      <c r="H238" s="18">
        <v>0</v>
      </c>
      <c r="I238" s="18">
        <f t="shared" si="41"/>
        <v>0</v>
      </c>
      <c r="J238" s="18">
        <f t="shared" si="42"/>
        <v>42500</v>
      </c>
      <c r="K238" s="39">
        <f t="shared" si="43"/>
        <v>1</v>
      </c>
      <c r="L238" s="39">
        <f t="shared" si="44"/>
        <v>-1</v>
      </c>
      <c r="M238" s="39">
        <f t="shared" si="45"/>
        <v>-1</v>
      </c>
    </row>
    <row r="239" spans="1:13" x14ac:dyDescent="0.2">
      <c r="A239" s="17"/>
      <c r="B239" s="48" t="s">
        <v>53</v>
      </c>
      <c r="C239" s="17" t="s">
        <v>54</v>
      </c>
      <c r="D239" s="18">
        <v>209500</v>
      </c>
      <c r="E239" s="18">
        <v>209500</v>
      </c>
      <c r="F239" s="18">
        <v>0</v>
      </c>
      <c r="G239" s="18">
        <v>0</v>
      </c>
      <c r="H239" s="18">
        <v>2750.71</v>
      </c>
      <c r="I239" s="18">
        <f t="shared" si="41"/>
        <v>2750.71</v>
      </c>
      <c r="J239" s="18">
        <f t="shared" si="42"/>
        <v>206749.29</v>
      </c>
      <c r="K239" s="39">
        <f t="shared" si="43"/>
        <v>0.98687011933174229</v>
      </c>
      <c r="L239" s="39">
        <f t="shared" si="44"/>
        <v>-1</v>
      </c>
      <c r="M239" s="39">
        <f t="shared" si="45"/>
        <v>-1</v>
      </c>
    </row>
    <row r="240" spans="1:13" x14ac:dyDescent="0.2">
      <c r="A240" s="17"/>
      <c r="B240" s="48" t="s">
        <v>55</v>
      </c>
      <c r="C240" s="17" t="s">
        <v>56</v>
      </c>
      <c r="D240" s="18">
        <v>0</v>
      </c>
      <c r="E240" s="18">
        <v>2100</v>
      </c>
      <c r="F240" s="18">
        <v>0</v>
      </c>
      <c r="G240" s="18">
        <v>0</v>
      </c>
      <c r="H240" s="18">
        <v>0</v>
      </c>
      <c r="I240" s="18">
        <f t="shared" si="41"/>
        <v>0</v>
      </c>
      <c r="J240" s="18">
        <f t="shared" si="42"/>
        <v>2100</v>
      </c>
      <c r="K240" s="39">
        <f t="shared" si="43"/>
        <v>1</v>
      </c>
      <c r="L240" s="39">
        <f t="shared" si="44"/>
        <v>-1</v>
      </c>
      <c r="M240" s="39">
        <f t="shared" si="45"/>
        <v>-1</v>
      </c>
    </row>
    <row r="241" spans="1:13" x14ac:dyDescent="0.2">
      <c r="A241" s="17"/>
      <c r="B241" s="48" t="s">
        <v>59</v>
      </c>
      <c r="C241" s="17" t="s">
        <v>60</v>
      </c>
      <c r="D241" s="18">
        <v>95000</v>
      </c>
      <c r="E241" s="18">
        <v>101055</v>
      </c>
      <c r="F241" s="18">
        <v>0</v>
      </c>
      <c r="G241" s="18">
        <v>0</v>
      </c>
      <c r="H241" s="18">
        <v>4892.7199999999993</v>
      </c>
      <c r="I241" s="18">
        <f t="shared" si="41"/>
        <v>4892.7199999999993</v>
      </c>
      <c r="J241" s="18">
        <f t="shared" si="42"/>
        <v>96162.28</v>
      </c>
      <c r="K241" s="39">
        <f t="shared" si="43"/>
        <v>0.95158359309287022</v>
      </c>
      <c r="L241" s="39">
        <f t="shared" si="44"/>
        <v>-1</v>
      </c>
      <c r="M241" s="39">
        <f t="shared" si="45"/>
        <v>-1</v>
      </c>
    </row>
    <row r="242" spans="1:13" x14ac:dyDescent="0.2">
      <c r="A242" s="17"/>
      <c r="B242" s="48" t="s">
        <v>61</v>
      </c>
      <c r="C242" s="17" t="s">
        <v>62</v>
      </c>
      <c r="D242" s="18">
        <v>50000</v>
      </c>
      <c r="E242" s="18">
        <v>121970</v>
      </c>
      <c r="F242" s="18">
        <v>0</v>
      </c>
      <c r="G242" s="18">
        <v>0</v>
      </c>
      <c r="H242" s="18">
        <v>0</v>
      </c>
      <c r="I242" s="18">
        <f t="shared" si="41"/>
        <v>0</v>
      </c>
      <c r="J242" s="18">
        <f t="shared" si="42"/>
        <v>121970</v>
      </c>
      <c r="K242" s="39">
        <f t="shared" si="43"/>
        <v>1</v>
      </c>
      <c r="L242" s="39">
        <f t="shared" si="44"/>
        <v>-1</v>
      </c>
      <c r="M242" s="39">
        <f t="shared" si="45"/>
        <v>-1</v>
      </c>
    </row>
    <row r="243" spans="1:13" x14ac:dyDescent="0.2">
      <c r="A243" s="17"/>
      <c r="B243" s="48" t="s">
        <v>67</v>
      </c>
      <c r="C243" s="17" t="s">
        <v>68</v>
      </c>
      <c r="D243" s="18">
        <v>25375.87</v>
      </c>
      <c r="E243" s="18">
        <v>25375.87</v>
      </c>
      <c r="F243" s="18">
        <v>0</v>
      </c>
      <c r="G243" s="18">
        <v>0</v>
      </c>
      <c r="H243" s="18">
        <v>5401.34</v>
      </c>
      <c r="I243" s="18">
        <f t="shared" si="41"/>
        <v>5401.34</v>
      </c>
      <c r="J243" s="18">
        <f t="shared" si="42"/>
        <v>19974.53</v>
      </c>
      <c r="K243" s="39">
        <f t="shared" si="43"/>
        <v>0.78714660817540438</v>
      </c>
      <c r="L243" s="39">
        <f t="shared" si="44"/>
        <v>-1</v>
      </c>
      <c r="M243" s="39">
        <f t="shared" si="45"/>
        <v>-1</v>
      </c>
    </row>
    <row r="244" spans="1:13" x14ac:dyDescent="0.2">
      <c r="A244" s="17"/>
      <c r="B244" s="48" t="s">
        <v>69</v>
      </c>
      <c r="C244" s="17" t="s">
        <v>70</v>
      </c>
      <c r="D244" s="18">
        <v>11566415</v>
      </c>
      <c r="E244" s="18">
        <v>0</v>
      </c>
      <c r="F244" s="18">
        <v>0</v>
      </c>
      <c r="G244" s="18">
        <v>0</v>
      </c>
      <c r="H244" s="18">
        <v>49490.04</v>
      </c>
      <c r="I244" s="18">
        <f t="shared" si="41"/>
        <v>49490.04</v>
      </c>
      <c r="J244" s="18">
        <f t="shared" si="42"/>
        <v>-49490.04</v>
      </c>
      <c r="K244" s="39" t="str">
        <f t="shared" si="43"/>
        <v>NA</v>
      </c>
      <c r="L244" s="39" t="str">
        <f t="shared" si="44"/>
        <v>NA</v>
      </c>
      <c r="M244" s="39" t="str">
        <f t="shared" si="45"/>
        <v>NA</v>
      </c>
    </row>
    <row r="245" spans="1:13" x14ac:dyDescent="0.2">
      <c r="A245" s="17"/>
      <c r="B245" s="48" t="s">
        <v>71</v>
      </c>
      <c r="C245" s="17" t="s">
        <v>72</v>
      </c>
      <c r="D245" s="18">
        <v>2500</v>
      </c>
      <c r="E245" s="18">
        <v>47500</v>
      </c>
      <c r="F245" s="18">
        <v>0</v>
      </c>
      <c r="G245" s="18">
        <v>0</v>
      </c>
      <c r="H245" s="18">
        <v>0</v>
      </c>
      <c r="I245" s="18">
        <f t="shared" si="41"/>
        <v>0</v>
      </c>
      <c r="J245" s="18">
        <f t="shared" si="42"/>
        <v>47500</v>
      </c>
      <c r="K245" s="39">
        <f t="shared" si="43"/>
        <v>1</v>
      </c>
      <c r="L245" s="39">
        <f t="shared" si="44"/>
        <v>-1</v>
      </c>
      <c r="M245" s="39">
        <f t="shared" si="45"/>
        <v>-1</v>
      </c>
    </row>
    <row r="246" spans="1:13" x14ac:dyDescent="0.2">
      <c r="A246" s="47" t="s">
        <v>129</v>
      </c>
      <c r="B246" s="49"/>
      <c r="C246" s="47"/>
      <c r="D246" s="23">
        <v>80902990.390000015</v>
      </c>
      <c r="E246" s="23">
        <v>4228358.8900000006</v>
      </c>
      <c r="F246" s="23">
        <v>258124.16999999998</v>
      </c>
      <c r="G246" s="23">
        <v>2466152.7199999997</v>
      </c>
      <c r="H246" s="23">
        <v>2058377.7000000002</v>
      </c>
      <c r="I246" s="23">
        <f t="shared" si="41"/>
        <v>4524530.42</v>
      </c>
      <c r="J246" s="23">
        <f t="shared" si="42"/>
        <v>-296171.52999999933</v>
      </c>
      <c r="K246" s="43">
        <f t="shared" si="43"/>
        <v>-7.0044085117855093E-2</v>
      </c>
      <c r="L246" s="43">
        <f t="shared" si="44"/>
        <v>-0.93895405363758044</v>
      </c>
      <c r="M246" s="43">
        <f t="shared" si="45"/>
        <v>2.4994466422882082</v>
      </c>
    </row>
    <row r="247" spans="1:13" x14ac:dyDescent="0.2">
      <c r="A247" s="17" t="s">
        <v>130</v>
      </c>
      <c r="B247" s="48" t="s">
        <v>23</v>
      </c>
      <c r="C247" s="17" t="s">
        <v>24</v>
      </c>
      <c r="F247" s="18">
        <v>21384.84</v>
      </c>
      <c r="G247" s="18">
        <v>21384.84</v>
      </c>
      <c r="H247" s="18">
        <v>0</v>
      </c>
      <c r="I247" s="18">
        <f t="shared" si="41"/>
        <v>21384.84</v>
      </c>
      <c r="J247" s="18">
        <f t="shared" si="42"/>
        <v>-21384.84</v>
      </c>
      <c r="K247" s="39" t="str">
        <f t="shared" si="43"/>
        <v>NA</v>
      </c>
      <c r="L247" s="39" t="str">
        <f t="shared" si="44"/>
        <v>NA</v>
      </c>
      <c r="M247" s="39" t="str">
        <f t="shared" si="45"/>
        <v>NA</v>
      </c>
    </row>
    <row r="248" spans="1:13" x14ac:dyDescent="0.2">
      <c r="A248" s="17"/>
      <c r="B248" s="48" t="s">
        <v>89</v>
      </c>
      <c r="C248" s="17" t="s">
        <v>90</v>
      </c>
      <c r="D248" s="18">
        <v>479919</v>
      </c>
      <c r="E248" s="18">
        <v>479919</v>
      </c>
      <c r="F248" s="18">
        <v>26498.82</v>
      </c>
      <c r="G248" s="18">
        <v>26498.82</v>
      </c>
      <c r="H248" s="18">
        <v>0</v>
      </c>
      <c r="I248" s="18">
        <f t="shared" si="41"/>
        <v>26498.82</v>
      </c>
      <c r="J248" s="18">
        <f t="shared" si="42"/>
        <v>453420.18</v>
      </c>
      <c r="K248" s="39">
        <f t="shared" si="43"/>
        <v>0.94478480743625481</v>
      </c>
      <c r="L248" s="39">
        <f t="shared" si="44"/>
        <v>-0.94478480743625481</v>
      </c>
      <c r="M248" s="39">
        <f t="shared" si="45"/>
        <v>-0.66870884461752922</v>
      </c>
    </row>
    <row r="249" spans="1:13" x14ac:dyDescent="0.2">
      <c r="A249" s="17"/>
      <c r="B249" s="48" t="s">
        <v>29</v>
      </c>
      <c r="C249" s="17" t="s">
        <v>30</v>
      </c>
      <c r="D249" s="18">
        <v>0</v>
      </c>
      <c r="E249" s="18">
        <v>0</v>
      </c>
      <c r="F249" s="18">
        <v>0</v>
      </c>
      <c r="G249" s="18">
        <v>5565</v>
      </c>
      <c r="H249" s="18">
        <v>0</v>
      </c>
      <c r="I249" s="18">
        <f t="shared" si="41"/>
        <v>5565</v>
      </c>
      <c r="J249" s="18">
        <f t="shared" si="42"/>
        <v>-5565</v>
      </c>
      <c r="K249" s="39" t="str">
        <f t="shared" si="43"/>
        <v>NA</v>
      </c>
      <c r="L249" s="39" t="str">
        <f t="shared" si="44"/>
        <v>NA</v>
      </c>
      <c r="M249" s="39" t="str">
        <f t="shared" si="45"/>
        <v>NA</v>
      </c>
    </row>
    <row r="250" spans="1:13" x14ac:dyDescent="0.2">
      <c r="A250" s="17"/>
      <c r="B250" s="48" t="s">
        <v>31</v>
      </c>
      <c r="C250" s="17" t="s">
        <v>32</v>
      </c>
      <c r="D250" s="18">
        <v>79380</v>
      </c>
      <c r="E250" s="18">
        <v>79380</v>
      </c>
      <c r="F250" s="18">
        <v>8268.75</v>
      </c>
      <c r="G250" s="18">
        <v>8268.75</v>
      </c>
      <c r="H250" s="18">
        <v>0</v>
      </c>
      <c r="I250" s="18">
        <f t="shared" si="41"/>
        <v>8268.75</v>
      </c>
      <c r="J250" s="18">
        <f t="shared" si="42"/>
        <v>71111.25</v>
      </c>
      <c r="K250" s="39">
        <f t="shared" si="43"/>
        <v>0.89583333333333337</v>
      </c>
      <c r="L250" s="39">
        <f t="shared" si="44"/>
        <v>-0.89583333333333337</v>
      </c>
      <c r="M250" s="39">
        <f t="shared" si="45"/>
        <v>-0.375</v>
      </c>
    </row>
    <row r="251" spans="1:13" x14ac:dyDescent="0.2">
      <c r="A251" s="17"/>
      <c r="B251" s="48" t="s">
        <v>33</v>
      </c>
      <c r="C251" s="17" t="s">
        <v>34</v>
      </c>
      <c r="D251" s="18">
        <v>95071.95</v>
      </c>
      <c r="E251" s="18">
        <v>95071.95</v>
      </c>
      <c r="F251" s="18">
        <v>10588.900000000001</v>
      </c>
      <c r="G251" s="18">
        <v>10588.900000000001</v>
      </c>
      <c r="H251" s="18">
        <v>0</v>
      </c>
      <c r="I251" s="18">
        <f t="shared" si="41"/>
        <v>10588.900000000001</v>
      </c>
      <c r="J251" s="18">
        <f t="shared" si="42"/>
        <v>84483.049999999988</v>
      </c>
      <c r="K251" s="39">
        <f t="shared" si="43"/>
        <v>0.88862224872846296</v>
      </c>
      <c r="L251" s="39">
        <f t="shared" si="44"/>
        <v>-0.88862224872846296</v>
      </c>
      <c r="M251" s="39">
        <f t="shared" si="45"/>
        <v>-0.33173349237077798</v>
      </c>
    </row>
    <row r="252" spans="1:13" x14ac:dyDescent="0.2">
      <c r="A252" s="17"/>
      <c r="B252" s="48" t="s">
        <v>39</v>
      </c>
      <c r="C252" s="17" t="s">
        <v>40</v>
      </c>
      <c r="D252" s="18">
        <v>12717.85</v>
      </c>
      <c r="E252" s="18">
        <v>12717.85</v>
      </c>
      <c r="F252" s="18">
        <v>1729.9</v>
      </c>
      <c r="G252" s="18">
        <v>1920.63</v>
      </c>
      <c r="H252" s="18">
        <v>0</v>
      </c>
      <c r="I252" s="18">
        <f t="shared" si="41"/>
        <v>1920.63</v>
      </c>
      <c r="J252" s="18">
        <f t="shared" si="42"/>
        <v>10797.220000000001</v>
      </c>
      <c r="K252" s="39">
        <f t="shared" si="43"/>
        <v>0.84898154955436655</v>
      </c>
      <c r="L252" s="39">
        <f t="shared" si="44"/>
        <v>-0.86397858128535876</v>
      </c>
      <c r="M252" s="39">
        <f t="shared" si="45"/>
        <v>-9.3889297326199037E-2</v>
      </c>
    </row>
    <row r="253" spans="1:13" x14ac:dyDescent="0.2">
      <c r="A253" s="17"/>
      <c r="B253" s="48" t="s">
        <v>51</v>
      </c>
      <c r="C253" s="17" t="s">
        <v>52</v>
      </c>
      <c r="D253" s="18">
        <v>0</v>
      </c>
      <c r="E253" s="18">
        <v>0</v>
      </c>
      <c r="F253" s="18">
        <v>0</v>
      </c>
      <c r="G253" s="18">
        <v>0</v>
      </c>
      <c r="H253" s="18">
        <v>45</v>
      </c>
      <c r="I253" s="18">
        <f t="shared" si="41"/>
        <v>45</v>
      </c>
      <c r="J253" s="18">
        <f t="shared" si="42"/>
        <v>-45</v>
      </c>
      <c r="K253" s="39" t="str">
        <f t="shared" si="43"/>
        <v>NA</v>
      </c>
      <c r="L253" s="39" t="str">
        <f t="shared" si="44"/>
        <v>NA</v>
      </c>
      <c r="M253" s="39" t="str">
        <f t="shared" si="45"/>
        <v>NA</v>
      </c>
    </row>
    <row r="254" spans="1:13" x14ac:dyDescent="0.2">
      <c r="A254" s="17"/>
      <c r="B254" s="48" t="s">
        <v>57</v>
      </c>
      <c r="C254" s="17" t="s">
        <v>58</v>
      </c>
      <c r="D254" s="18">
        <v>0</v>
      </c>
      <c r="E254" s="18">
        <v>0</v>
      </c>
      <c r="F254" s="18">
        <v>0</v>
      </c>
      <c r="G254" s="18">
        <v>0</v>
      </c>
      <c r="H254" s="18">
        <v>2910</v>
      </c>
      <c r="I254" s="18">
        <f t="shared" si="41"/>
        <v>2910</v>
      </c>
      <c r="J254" s="18">
        <f t="shared" si="42"/>
        <v>-2910</v>
      </c>
      <c r="K254" s="39" t="str">
        <f t="shared" si="43"/>
        <v>NA</v>
      </c>
      <c r="L254" s="39" t="str">
        <f t="shared" si="44"/>
        <v>NA</v>
      </c>
      <c r="M254" s="39" t="str">
        <f t="shared" si="45"/>
        <v>NA</v>
      </c>
    </row>
    <row r="255" spans="1:13" x14ac:dyDescent="0.2">
      <c r="A255" s="17"/>
      <c r="B255" s="48" t="s">
        <v>59</v>
      </c>
      <c r="C255" s="17" t="s">
        <v>60</v>
      </c>
      <c r="D255" s="18">
        <v>0</v>
      </c>
      <c r="E255" s="18">
        <v>1122880</v>
      </c>
      <c r="F255" s="18">
        <v>0</v>
      </c>
      <c r="G255" s="18">
        <v>0</v>
      </c>
      <c r="H255" s="18">
        <v>0</v>
      </c>
      <c r="I255" s="18">
        <f t="shared" si="41"/>
        <v>0</v>
      </c>
      <c r="J255" s="18">
        <f t="shared" si="42"/>
        <v>1122880</v>
      </c>
      <c r="K255" s="39">
        <f t="shared" si="43"/>
        <v>1</v>
      </c>
      <c r="L255" s="39">
        <f t="shared" si="44"/>
        <v>-1</v>
      </c>
      <c r="M255" s="39">
        <f t="shared" si="45"/>
        <v>-1</v>
      </c>
    </row>
    <row r="256" spans="1:13" x14ac:dyDescent="0.2">
      <c r="A256" s="17"/>
      <c r="B256" s="48" t="s">
        <v>61</v>
      </c>
      <c r="C256" s="17" t="s">
        <v>62</v>
      </c>
      <c r="D256" s="18">
        <v>0</v>
      </c>
      <c r="E256" s="18">
        <v>1149060</v>
      </c>
      <c r="F256" s="18">
        <v>0</v>
      </c>
      <c r="G256" s="18">
        <v>0</v>
      </c>
      <c r="H256" s="18">
        <v>0</v>
      </c>
      <c r="I256" s="18">
        <f t="shared" si="41"/>
        <v>0</v>
      </c>
      <c r="J256" s="18">
        <f t="shared" si="42"/>
        <v>1149060</v>
      </c>
      <c r="K256" s="39">
        <f t="shared" si="43"/>
        <v>1</v>
      </c>
      <c r="L256" s="39">
        <f t="shared" si="44"/>
        <v>-1</v>
      </c>
      <c r="M256" s="39">
        <f t="shared" si="45"/>
        <v>-1</v>
      </c>
    </row>
    <row r="257" spans="1:13" x14ac:dyDescent="0.2">
      <c r="A257" s="47" t="s">
        <v>131</v>
      </c>
      <c r="B257" s="49"/>
      <c r="C257" s="47"/>
      <c r="D257" s="23">
        <v>667088.79999999993</v>
      </c>
      <c r="E257" s="23">
        <v>2939028.8</v>
      </c>
      <c r="F257" s="23">
        <v>68471.209999999992</v>
      </c>
      <c r="G257" s="23">
        <v>74226.94</v>
      </c>
      <c r="H257" s="23">
        <v>2955</v>
      </c>
      <c r="I257" s="23">
        <f t="shared" si="41"/>
        <v>77181.94</v>
      </c>
      <c r="J257" s="23">
        <f t="shared" si="42"/>
        <v>2861846.86</v>
      </c>
      <c r="K257" s="43">
        <f t="shared" si="43"/>
        <v>0.97373896438170326</v>
      </c>
      <c r="L257" s="43">
        <f t="shared" si="44"/>
        <v>-0.97670277678122785</v>
      </c>
      <c r="M257" s="43">
        <f t="shared" si="45"/>
        <v>-0.84846639134669244</v>
      </c>
    </row>
    <row r="258" spans="1:13" x14ac:dyDescent="0.2">
      <c r="A258" s="17" t="s">
        <v>132</v>
      </c>
      <c r="B258" s="48" t="s">
        <v>196</v>
      </c>
      <c r="C258" s="17" t="s">
        <v>197</v>
      </c>
      <c r="D258" s="18">
        <v>14969725</v>
      </c>
      <c r="E258" s="18">
        <v>3602297</v>
      </c>
      <c r="F258" s="18">
        <v>0</v>
      </c>
      <c r="G258" s="18">
        <v>0</v>
      </c>
      <c r="H258" s="18">
        <v>0</v>
      </c>
      <c r="I258" s="18">
        <f t="shared" si="41"/>
        <v>0</v>
      </c>
      <c r="J258" s="18">
        <f t="shared" si="42"/>
        <v>3602297</v>
      </c>
      <c r="K258" s="39">
        <f t="shared" si="43"/>
        <v>1</v>
      </c>
      <c r="L258" s="39">
        <f t="shared" si="44"/>
        <v>-1</v>
      </c>
      <c r="M258" s="39">
        <f t="shared" si="45"/>
        <v>-1</v>
      </c>
    </row>
    <row r="259" spans="1:13" x14ac:dyDescent="0.2">
      <c r="A259" s="17"/>
      <c r="B259" s="48" t="s">
        <v>29</v>
      </c>
      <c r="C259" s="17" t="s">
        <v>30</v>
      </c>
      <c r="D259" s="18">
        <v>3150000</v>
      </c>
      <c r="E259" s="18">
        <v>6300000</v>
      </c>
      <c r="F259" s="18">
        <v>0</v>
      </c>
      <c r="G259" s="18">
        <v>0</v>
      </c>
      <c r="H259" s="18">
        <v>0</v>
      </c>
      <c r="I259" s="18">
        <f t="shared" si="41"/>
        <v>0</v>
      </c>
      <c r="J259" s="18">
        <f t="shared" si="42"/>
        <v>6300000</v>
      </c>
      <c r="K259" s="39">
        <f t="shared" si="43"/>
        <v>1</v>
      </c>
      <c r="L259" s="39">
        <f t="shared" si="44"/>
        <v>-1</v>
      </c>
      <c r="M259" s="39">
        <f t="shared" si="45"/>
        <v>-1</v>
      </c>
    </row>
    <row r="260" spans="1:13" x14ac:dyDescent="0.2">
      <c r="A260" s="17"/>
      <c r="B260" s="48" t="s">
        <v>31</v>
      </c>
      <c r="C260" s="17" t="s">
        <v>32</v>
      </c>
      <c r="D260" s="18">
        <v>305000</v>
      </c>
      <c r="E260" s="18">
        <v>158760</v>
      </c>
      <c r="F260" s="18">
        <v>0</v>
      </c>
      <c r="G260" s="18">
        <v>0</v>
      </c>
      <c r="H260" s="18">
        <v>0</v>
      </c>
      <c r="I260" s="18">
        <f t="shared" si="41"/>
        <v>0</v>
      </c>
      <c r="J260" s="18">
        <f t="shared" si="42"/>
        <v>158760</v>
      </c>
      <c r="K260" s="39">
        <f t="shared" si="43"/>
        <v>1</v>
      </c>
      <c r="L260" s="39">
        <f t="shared" si="44"/>
        <v>-1</v>
      </c>
      <c r="M260" s="39">
        <f t="shared" si="45"/>
        <v>-1</v>
      </c>
    </row>
    <row r="261" spans="1:13" x14ac:dyDescent="0.2">
      <c r="A261" s="17"/>
      <c r="B261" s="48" t="s">
        <v>33</v>
      </c>
      <c r="C261" s="17" t="s">
        <v>34</v>
      </c>
      <c r="D261" s="18">
        <v>283781</v>
      </c>
      <c r="E261" s="18">
        <v>189572</v>
      </c>
      <c r="F261" s="18">
        <v>0</v>
      </c>
      <c r="G261" s="18">
        <v>0</v>
      </c>
      <c r="H261" s="18">
        <v>0</v>
      </c>
      <c r="I261" s="18">
        <f t="shared" si="41"/>
        <v>0</v>
      </c>
      <c r="J261" s="18">
        <f t="shared" si="42"/>
        <v>189572</v>
      </c>
      <c r="K261" s="39">
        <f t="shared" si="43"/>
        <v>1</v>
      </c>
      <c r="L261" s="39">
        <f t="shared" si="44"/>
        <v>-1</v>
      </c>
      <c r="M261" s="39">
        <f t="shared" si="45"/>
        <v>-1</v>
      </c>
    </row>
    <row r="262" spans="1:13" x14ac:dyDescent="0.2">
      <c r="A262" s="17"/>
      <c r="B262" s="48" t="s">
        <v>39</v>
      </c>
      <c r="C262" s="17" t="s">
        <v>40</v>
      </c>
      <c r="D262" s="18">
        <v>119446</v>
      </c>
      <c r="E262" s="18">
        <v>188189</v>
      </c>
      <c r="F262" s="18">
        <v>0</v>
      </c>
      <c r="G262" s="18">
        <v>0</v>
      </c>
      <c r="H262" s="18">
        <v>0</v>
      </c>
      <c r="I262" s="18">
        <f t="shared" si="41"/>
        <v>0</v>
      </c>
      <c r="J262" s="18">
        <f t="shared" si="42"/>
        <v>188189</v>
      </c>
      <c r="K262" s="39">
        <f t="shared" si="43"/>
        <v>1</v>
      </c>
      <c r="L262" s="39">
        <f t="shared" si="44"/>
        <v>-1</v>
      </c>
      <c r="M262" s="39">
        <f t="shared" si="45"/>
        <v>-1</v>
      </c>
    </row>
    <row r="263" spans="1:13" x14ac:dyDescent="0.2">
      <c r="A263" s="17"/>
      <c r="B263" s="48" t="s">
        <v>41</v>
      </c>
      <c r="C263" s="17" t="s">
        <v>42</v>
      </c>
      <c r="D263" s="18">
        <v>26102645</v>
      </c>
      <c r="E263" s="18">
        <v>319883.64</v>
      </c>
      <c r="F263" s="18">
        <v>109762.66</v>
      </c>
      <c r="G263" s="18">
        <v>123699.02</v>
      </c>
      <c r="H263" s="18">
        <v>0</v>
      </c>
      <c r="I263" s="18">
        <f t="shared" si="41"/>
        <v>123699.02</v>
      </c>
      <c r="J263" s="18">
        <f t="shared" si="42"/>
        <v>196184.62</v>
      </c>
      <c r="K263" s="39">
        <f t="shared" si="43"/>
        <v>0.61329994869384374</v>
      </c>
      <c r="L263" s="39">
        <f t="shared" si="44"/>
        <v>-0.6568669157322331</v>
      </c>
      <c r="M263" s="39">
        <f t="shared" si="45"/>
        <v>1.3202003078369371</v>
      </c>
    </row>
    <row r="264" spans="1:13" x14ac:dyDescent="0.2">
      <c r="A264" s="17"/>
      <c r="B264" s="48" t="s">
        <v>59</v>
      </c>
      <c r="C264" s="17" t="s">
        <v>60</v>
      </c>
      <c r="D264" s="18">
        <v>1296450</v>
      </c>
      <c r="E264" s="18">
        <v>1517208</v>
      </c>
      <c r="F264" s="18">
        <v>0</v>
      </c>
      <c r="G264" s="18">
        <v>0</v>
      </c>
      <c r="H264" s="18">
        <v>0</v>
      </c>
      <c r="I264" s="18">
        <f t="shared" si="41"/>
        <v>0</v>
      </c>
      <c r="J264" s="18">
        <f t="shared" si="42"/>
        <v>1517208</v>
      </c>
      <c r="K264" s="39">
        <f t="shared" si="43"/>
        <v>1</v>
      </c>
      <c r="L264" s="39">
        <f t="shared" si="44"/>
        <v>-1</v>
      </c>
      <c r="M264" s="39">
        <f t="shared" si="45"/>
        <v>-1</v>
      </c>
    </row>
    <row r="265" spans="1:13" x14ac:dyDescent="0.2">
      <c r="A265" s="17"/>
      <c r="B265" s="48" t="s">
        <v>198</v>
      </c>
      <c r="C265" s="17" t="s">
        <v>199</v>
      </c>
      <c r="D265" s="18">
        <v>6709293</v>
      </c>
      <c r="E265" s="18">
        <v>7206318</v>
      </c>
      <c r="F265" s="18">
        <v>0</v>
      </c>
      <c r="G265" s="18">
        <v>0</v>
      </c>
      <c r="H265" s="18">
        <v>0</v>
      </c>
      <c r="I265" s="18">
        <f t="shared" si="41"/>
        <v>0</v>
      </c>
      <c r="J265" s="18">
        <f t="shared" si="42"/>
        <v>7206318</v>
      </c>
      <c r="K265" s="39">
        <f t="shared" si="43"/>
        <v>1</v>
      </c>
      <c r="L265" s="39">
        <f t="shared" si="44"/>
        <v>-1</v>
      </c>
      <c r="M265" s="39">
        <f t="shared" si="45"/>
        <v>-1</v>
      </c>
    </row>
    <row r="266" spans="1:13" x14ac:dyDescent="0.2">
      <c r="A266" s="17"/>
      <c r="B266" s="48" t="s">
        <v>67</v>
      </c>
      <c r="C266" s="17" t="s">
        <v>68</v>
      </c>
      <c r="D266" s="18">
        <v>810801</v>
      </c>
      <c r="E266" s="18">
        <v>2572610</v>
      </c>
      <c r="F266" s="18">
        <v>0</v>
      </c>
      <c r="G266" s="18">
        <v>0</v>
      </c>
      <c r="H266" s="18">
        <v>0</v>
      </c>
      <c r="I266" s="18">
        <f t="shared" si="41"/>
        <v>0</v>
      </c>
      <c r="J266" s="18">
        <f t="shared" si="42"/>
        <v>2572610</v>
      </c>
      <c r="K266" s="39">
        <f t="shared" si="43"/>
        <v>1</v>
      </c>
      <c r="L266" s="39">
        <f t="shared" si="44"/>
        <v>-1</v>
      </c>
      <c r="M266" s="39">
        <f t="shared" si="45"/>
        <v>-1</v>
      </c>
    </row>
    <row r="267" spans="1:13" x14ac:dyDescent="0.2">
      <c r="A267" s="47" t="s">
        <v>133</v>
      </c>
      <c r="B267" s="49"/>
      <c r="C267" s="47"/>
      <c r="D267" s="23">
        <v>53747141</v>
      </c>
      <c r="E267" s="23">
        <v>22054837.640000001</v>
      </c>
      <c r="F267" s="23">
        <v>109762.66</v>
      </c>
      <c r="G267" s="23">
        <v>123699.02</v>
      </c>
      <c r="H267" s="23">
        <v>0</v>
      </c>
      <c r="I267" s="23">
        <f t="shared" si="41"/>
        <v>123699.02</v>
      </c>
      <c r="J267" s="23">
        <f t="shared" si="42"/>
        <v>21931138.620000001</v>
      </c>
      <c r="K267" s="43">
        <f t="shared" si="43"/>
        <v>0.99439129763641276</v>
      </c>
      <c r="L267" s="43">
        <f t="shared" si="44"/>
        <v>-0.99502319346931267</v>
      </c>
      <c r="M267" s="43">
        <f t="shared" si="45"/>
        <v>-0.9663477858184768</v>
      </c>
    </row>
    <row r="268" spans="1:13" x14ac:dyDescent="0.2">
      <c r="A268" s="17" t="s">
        <v>188</v>
      </c>
      <c r="B268" s="48" t="s">
        <v>27</v>
      </c>
      <c r="C268" s="17" t="s">
        <v>28</v>
      </c>
      <c r="D268" s="18">
        <v>125000</v>
      </c>
      <c r="E268" s="18">
        <v>125000</v>
      </c>
      <c r="F268" s="18">
        <v>1075</v>
      </c>
      <c r="G268" s="18">
        <v>1075</v>
      </c>
      <c r="H268" s="18">
        <v>0</v>
      </c>
      <c r="I268" s="18">
        <f t="shared" si="41"/>
        <v>1075</v>
      </c>
      <c r="J268" s="18">
        <f t="shared" si="42"/>
        <v>123925</v>
      </c>
      <c r="K268" s="39">
        <f t="shared" si="43"/>
        <v>0.99139999999999995</v>
      </c>
      <c r="L268" s="39">
        <f t="shared" si="44"/>
        <v>-0.99139999999999995</v>
      </c>
      <c r="M268" s="39">
        <f t="shared" si="45"/>
        <v>-0.94840000000000002</v>
      </c>
    </row>
    <row r="269" spans="1:13" x14ac:dyDescent="0.2">
      <c r="A269" s="17"/>
      <c r="B269" s="48" t="s">
        <v>39</v>
      </c>
      <c r="C269" s="17" t="s">
        <v>40</v>
      </c>
      <c r="D269" s="18">
        <v>3313</v>
      </c>
      <c r="E269" s="18">
        <v>3313</v>
      </c>
      <c r="F269" s="18">
        <v>28.49</v>
      </c>
      <c r="G269" s="18">
        <v>28.49</v>
      </c>
      <c r="H269" s="18">
        <v>0</v>
      </c>
      <c r="I269" s="18">
        <f t="shared" si="41"/>
        <v>28.49</v>
      </c>
      <c r="J269" s="18">
        <f t="shared" si="42"/>
        <v>3284.51</v>
      </c>
      <c r="K269" s="39">
        <f t="shared" si="43"/>
        <v>0.99140054331421679</v>
      </c>
      <c r="L269" s="39">
        <f t="shared" si="44"/>
        <v>-0.99140054331421679</v>
      </c>
      <c r="M269" s="39">
        <f t="shared" si="45"/>
        <v>-0.94840325988530028</v>
      </c>
    </row>
    <row r="270" spans="1:13" x14ac:dyDescent="0.2">
      <c r="A270" s="17"/>
      <c r="B270" s="48" t="s">
        <v>41</v>
      </c>
      <c r="C270" s="17" t="s">
        <v>42</v>
      </c>
      <c r="D270" s="18">
        <v>430000</v>
      </c>
      <c r="E270" s="18">
        <v>430000</v>
      </c>
      <c r="F270" s="18">
        <v>0</v>
      </c>
      <c r="G270" s="18">
        <v>0</v>
      </c>
      <c r="H270" s="18">
        <v>9323</v>
      </c>
      <c r="I270" s="18">
        <f t="shared" si="41"/>
        <v>9323</v>
      </c>
      <c r="J270" s="18">
        <f t="shared" si="42"/>
        <v>420677</v>
      </c>
      <c r="K270" s="39">
        <f t="shared" si="43"/>
        <v>0.97831860465116283</v>
      </c>
      <c r="L270" s="39">
        <f t="shared" si="44"/>
        <v>-1</v>
      </c>
      <c r="M270" s="39">
        <f t="shared" si="45"/>
        <v>-1</v>
      </c>
    </row>
    <row r="271" spans="1:13" x14ac:dyDescent="0.2">
      <c r="A271" s="17"/>
      <c r="B271" s="48" t="s">
        <v>352</v>
      </c>
      <c r="C271" s="17" t="s">
        <v>353</v>
      </c>
      <c r="D271" s="18">
        <v>30000</v>
      </c>
      <c r="E271" s="18">
        <v>30000</v>
      </c>
      <c r="F271" s="18">
        <v>0</v>
      </c>
      <c r="G271" s="18">
        <v>0</v>
      </c>
      <c r="H271" s="18">
        <v>4480</v>
      </c>
      <c r="I271" s="18">
        <f t="shared" si="41"/>
        <v>4480</v>
      </c>
      <c r="J271" s="18">
        <f t="shared" si="42"/>
        <v>25520</v>
      </c>
      <c r="K271" s="39">
        <f t="shared" si="43"/>
        <v>0.85066666666666668</v>
      </c>
      <c r="L271" s="39">
        <f t="shared" si="44"/>
        <v>-1</v>
      </c>
      <c r="M271" s="39">
        <f t="shared" si="45"/>
        <v>-1</v>
      </c>
    </row>
    <row r="272" spans="1:13" x14ac:dyDescent="0.2">
      <c r="A272" s="17"/>
      <c r="B272" s="48" t="s">
        <v>354</v>
      </c>
      <c r="C272" s="17" t="s">
        <v>355</v>
      </c>
      <c r="D272" s="18">
        <v>50000</v>
      </c>
      <c r="E272" s="18">
        <v>0</v>
      </c>
      <c r="F272" s="18">
        <v>0</v>
      </c>
      <c r="G272" s="18">
        <v>0</v>
      </c>
      <c r="H272" s="18">
        <v>0</v>
      </c>
      <c r="I272" s="18">
        <f t="shared" si="41"/>
        <v>0</v>
      </c>
      <c r="J272" s="18">
        <f t="shared" si="42"/>
        <v>0</v>
      </c>
      <c r="K272" s="39" t="str">
        <f t="shared" si="43"/>
        <v>NA</v>
      </c>
      <c r="L272" s="39" t="str">
        <f t="shared" si="44"/>
        <v>NA</v>
      </c>
      <c r="M272" s="39" t="str">
        <f t="shared" si="45"/>
        <v>NA</v>
      </c>
    </row>
    <row r="273" spans="1:13" x14ac:dyDescent="0.2">
      <c r="A273" s="17"/>
      <c r="B273" s="48" t="s">
        <v>292</v>
      </c>
      <c r="C273" s="17" t="s">
        <v>308</v>
      </c>
      <c r="D273" s="18">
        <v>55000</v>
      </c>
      <c r="E273" s="18">
        <v>55000</v>
      </c>
      <c r="F273" s="18">
        <v>0</v>
      </c>
      <c r="G273" s="18">
        <v>0</v>
      </c>
      <c r="H273" s="18">
        <v>9420</v>
      </c>
      <c r="I273" s="18">
        <f t="shared" si="41"/>
        <v>9420</v>
      </c>
      <c r="J273" s="18">
        <f t="shared" si="42"/>
        <v>45580</v>
      </c>
      <c r="K273" s="39">
        <f t="shared" si="43"/>
        <v>0.82872727272727276</v>
      </c>
      <c r="L273" s="39">
        <f t="shared" si="44"/>
        <v>-1</v>
      </c>
      <c r="M273" s="39">
        <f t="shared" si="45"/>
        <v>-1</v>
      </c>
    </row>
    <row r="274" spans="1:13" x14ac:dyDescent="0.2">
      <c r="A274" s="17"/>
      <c r="B274" s="48" t="s">
        <v>293</v>
      </c>
      <c r="C274" s="17" t="s">
        <v>294</v>
      </c>
      <c r="D274" s="18">
        <v>20000</v>
      </c>
      <c r="E274" s="18">
        <v>20000</v>
      </c>
      <c r="F274" s="18">
        <v>0</v>
      </c>
      <c r="G274" s="18">
        <v>152</v>
      </c>
      <c r="H274" s="18">
        <v>1278.83</v>
      </c>
      <c r="I274" s="18">
        <f t="shared" si="41"/>
        <v>1430.83</v>
      </c>
      <c r="J274" s="18">
        <f t="shared" si="42"/>
        <v>18569.169999999998</v>
      </c>
      <c r="K274" s="39">
        <f t="shared" si="43"/>
        <v>0.92845849999999996</v>
      </c>
      <c r="L274" s="39">
        <f t="shared" si="44"/>
        <v>-1</v>
      </c>
      <c r="M274" s="39">
        <f t="shared" si="45"/>
        <v>-0.95440000000000003</v>
      </c>
    </row>
    <row r="275" spans="1:13" x14ac:dyDescent="0.2">
      <c r="A275" s="17"/>
      <c r="B275" s="48" t="s">
        <v>295</v>
      </c>
      <c r="C275" s="17" t="s">
        <v>296</v>
      </c>
      <c r="D275" s="18">
        <v>128000</v>
      </c>
      <c r="E275" s="18">
        <v>128000</v>
      </c>
      <c r="F275" s="18">
        <v>6345.89</v>
      </c>
      <c r="G275" s="18">
        <v>6345.89</v>
      </c>
      <c r="H275" s="18">
        <v>0</v>
      </c>
      <c r="I275" s="18">
        <f t="shared" si="41"/>
        <v>6345.89</v>
      </c>
      <c r="J275" s="18">
        <f t="shared" si="42"/>
        <v>121654.11</v>
      </c>
      <c r="K275" s="39">
        <f t="shared" si="43"/>
        <v>0.95042273437500002</v>
      </c>
      <c r="L275" s="39">
        <f t="shared" si="44"/>
        <v>-0.95042273437500002</v>
      </c>
      <c r="M275" s="39">
        <f t="shared" si="45"/>
        <v>-0.70253640625000002</v>
      </c>
    </row>
    <row r="276" spans="1:13" x14ac:dyDescent="0.2">
      <c r="A276" s="17"/>
      <c r="B276" s="48" t="s">
        <v>49</v>
      </c>
      <c r="C276" s="17" t="s">
        <v>50</v>
      </c>
      <c r="D276" s="18">
        <v>8000</v>
      </c>
      <c r="E276" s="18">
        <v>8000</v>
      </c>
      <c r="F276" s="18">
        <v>746.26</v>
      </c>
      <c r="G276" s="18">
        <v>746.26</v>
      </c>
      <c r="H276" s="18">
        <v>1351.84</v>
      </c>
      <c r="I276" s="18">
        <f t="shared" si="41"/>
        <v>2098.1</v>
      </c>
      <c r="J276" s="18">
        <f t="shared" si="42"/>
        <v>5901.9</v>
      </c>
      <c r="K276" s="39">
        <f t="shared" si="43"/>
        <v>0.73773749999999993</v>
      </c>
      <c r="L276" s="39">
        <f t="shared" si="44"/>
        <v>-0.90671749999999995</v>
      </c>
      <c r="M276" s="39">
        <f t="shared" si="45"/>
        <v>-0.440305</v>
      </c>
    </row>
    <row r="277" spans="1:13" x14ac:dyDescent="0.2">
      <c r="A277" s="17"/>
      <c r="B277" s="48" t="s">
        <v>297</v>
      </c>
      <c r="C277" s="17" t="s">
        <v>309</v>
      </c>
      <c r="D277" s="18">
        <v>45000</v>
      </c>
      <c r="E277" s="18">
        <v>45000</v>
      </c>
      <c r="F277" s="18">
        <v>7632.99</v>
      </c>
      <c r="G277" s="18">
        <v>7632.99</v>
      </c>
      <c r="H277" s="18">
        <v>56.28</v>
      </c>
      <c r="I277" s="18">
        <f t="shared" si="41"/>
        <v>7689.2699999999995</v>
      </c>
      <c r="J277" s="18">
        <f t="shared" si="42"/>
        <v>37310.730000000003</v>
      </c>
      <c r="K277" s="39">
        <f t="shared" si="43"/>
        <v>0.82912733333333344</v>
      </c>
      <c r="L277" s="39">
        <f t="shared" si="44"/>
        <v>-0.83037800000000006</v>
      </c>
      <c r="M277" s="39">
        <f t="shared" si="45"/>
        <v>1.773199999999997E-2</v>
      </c>
    </row>
    <row r="278" spans="1:13" x14ac:dyDescent="0.2">
      <c r="A278" s="17"/>
      <c r="B278" s="48" t="s">
        <v>298</v>
      </c>
      <c r="C278" s="17" t="s">
        <v>310</v>
      </c>
      <c r="D278" s="18">
        <v>30000</v>
      </c>
      <c r="E278" s="18">
        <v>30000</v>
      </c>
      <c r="F278" s="18">
        <v>4961.3100000000004</v>
      </c>
      <c r="G278" s="18">
        <v>4400.51</v>
      </c>
      <c r="H278" s="18">
        <v>14162.63</v>
      </c>
      <c r="I278" s="18">
        <f t="shared" si="41"/>
        <v>18563.14</v>
      </c>
      <c r="J278" s="18">
        <f t="shared" si="42"/>
        <v>11436.86</v>
      </c>
      <c r="K278" s="39">
        <f t="shared" si="43"/>
        <v>0.38122866666666666</v>
      </c>
      <c r="L278" s="39">
        <f t="shared" si="44"/>
        <v>-0.834623</v>
      </c>
      <c r="M278" s="39">
        <f t="shared" si="45"/>
        <v>-0.11989799999999996</v>
      </c>
    </row>
    <row r="279" spans="1:13" x14ac:dyDescent="0.2">
      <c r="A279" s="17"/>
      <c r="B279" s="48" t="s">
        <v>53</v>
      </c>
      <c r="C279" s="17" t="s">
        <v>54</v>
      </c>
      <c r="D279" s="18">
        <v>226082.28</v>
      </c>
      <c r="E279" s="18">
        <v>226082.28</v>
      </c>
      <c r="F279" s="18">
        <v>0</v>
      </c>
      <c r="G279" s="18">
        <v>4465.75</v>
      </c>
      <c r="H279" s="18">
        <v>5190.41</v>
      </c>
      <c r="I279" s="18">
        <f t="shared" si="41"/>
        <v>9656.16</v>
      </c>
      <c r="J279" s="18">
        <f t="shared" si="42"/>
        <v>216426.12</v>
      </c>
      <c r="K279" s="39">
        <f t="shared" si="43"/>
        <v>0.95728917808153735</v>
      </c>
      <c r="L279" s="39">
        <f t="shared" si="44"/>
        <v>-1</v>
      </c>
      <c r="M279" s="39">
        <f t="shared" si="45"/>
        <v>-0.88148341391461549</v>
      </c>
    </row>
    <row r="280" spans="1:13" x14ac:dyDescent="0.2">
      <c r="A280" s="17"/>
      <c r="B280" s="48" t="s">
        <v>299</v>
      </c>
      <c r="C280" s="17" t="s">
        <v>311</v>
      </c>
      <c r="D280" s="18">
        <v>50000</v>
      </c>
      <c r="E280" s="18">
        <v>50000</v>
      </c>
      <c r="F280" s="18">
        <v>33313.279999999999</v>
      </c>
      <c r="G280" s="18">
        <v>33313.279999999999</v>
      </c>
      <c r="H280" s="18">
        <v>8295.64</v>
      </c>
      <c r="I280" s="18">
        <f t="shared" si="41"/>
        <v>41608.92</v>
      </c>
      <c r="J280" s="18">
        <f t="shared" si="42"/>
        <v>8391.0800000000017</v>
      </c>
      <c r="K280" s="39">
        <f t="shared" si="43"/>
        <v>0.16782160000000004</v>
      </c>
      <c r="L280" s="39">
        <f t="shared" si="44"/>
        <v>-0.33373440000000004</v>
      </c>
      <c r="M280" s="39">
        <f t="shared" si="45"/>
        <v>2.9975935999999992</v>
      </c>
    </row>
    <row r="281" spans="1:13" x14ac:dyDescent="0.2">
      <c r="A281" s="17"/>
      <c r="B281" s="48" t="s">
        <v>300</v>
      </c>
      <c r="C281" s="17" t="s">
        <v>312</v>
      </c>
      <c r="D281" s="18">
        <v>350000</v>
      </c>
      <c r="E281" s="18">
        <v>350000</v>
      </c>
      <c r="F281" s="18">
        <v>26440.400000000001</v>
      </c>
      <c r="G281" s="18">
        <v>26440.400000000001</v>
      </c>
      <c r="H281" s="18">
        <v>191898.26</v>
      </c>
      <c r="I281" s="18">
        <f t="shared" si="41"/>
        <v>218338.66</v>
      </c>
      <c r="J281" s="18">
        <f t="shared" si="42"/>
        <v>131661.34</v>
      </c>
      <c r="K281" s="39">
        <f t="shared" si="43"/>
        <v>0.37617525714285716</v>
      </c>
      <c r="L281" s="39">
        <f t="shared" si="44"/>
        <v>-0.92445599999999994</v>
      </c>
      <c r="M281" s="39">
        <f t="shared" si="45"/>
        <v>-0.546736</v>
      </c>
    </row>
    <row r="282" spans="1:13" x14ac:dyDescent="0.2">
      <c r="A282" s="17"/>
      <c r="B282" s="48" t="s">
        <v>301</v>
      </c>
      <c r="C282" s="17" t="s">
        <v>313</v>
      </c>
      <c r="D282" s="18">
        <v>200000</v>
      </c>
      <c r="E282" s="18">
        <v>250000</v>
      </c>
      <c r="F282" s="18">
        <v>32162.16</v>
      </c>
      <c r="G282" s="18">
        <v>38318.15</v>
      </c>
      <c r="H282" s="18">
        <v>332439</v>
      </c>
      <c r="I282" s="18">
        <f t="shared" si="41"/>
        <v>370757.15</v>
      </c>
      <c r="J282" s="18">
        <f t="shared" si="42"/>
        <v>-120757.15000000002</v>
      </c>
      <c r="K282" s="39">
        <f t="shared" si="43"/>
        <v>-0.48302860000000009</v>
      </c>
      <c r="L282" s="39">
        <f t="shared" si="44"/>
        <v>-0.87135136000000002</v>
      </c>
      <c r="M282" s="39">
        <f t="shared" si="45"/>
        <v>-8.0364399999999905E-2</v>
      </c>
    </row>
    <row r="283" spans="1:13" x14ac:dyDescent="0.2">
      <c r="A283" s="17"/>
      <c r="B283" s="48" t="s">
        <v>67</v>
      </c>
      <c r="C283" s="17" t="s">
        <v>68</v>
      </c>
      <c r="D283" s="18">
        <v>175000</v>
      </c>
      <c r="E283" s="18">
        <v>175000</v>
      </c>
      <c r="F283" s="18">
        <v>0</v>
      </c>
      <c r="G283" s="18">
        <v>0</v>
      </c>
      <c r="H283" s="18">
        <v>22493.84</v>
      </c>
      <c r="I283" s="18">
        <f t="shared" si="41"/>
        <v>22493.84</v>
      </c>
      <c r="J283" s="18">
        <f t="shared" si="42"/>
        <v>152506.16</v>
      </c>
      <c r="K283" s="39">
        <f t="shared" si="43"/>
        <v>0.87146377142857145</v>
      </c>
      <c r="L283" s="39">
        <f t="shared" si="44"/>
        <v>-1</v>
      </c>
      <c r="M283" s="39">
        <f t="shared" si="45"/>
        <v>-1</v>
      </c>
    </row>
    <row r="284" spans="1:13" x14ac:dyDescent="0.2">
      <c r="A284" s="17"/>
      <c r="B284" s="48" t="s">
        <v>71</v>
      </c>
      <c r="C284" s="17" t="s">
        <v>72</v>
      </c>
      <c r="D284" s="18">
        <v>60000</v>
      </c>
      <c r="E284" s="18">
        <v>60000</v>
      </c>
      <c r="F284" s="18">
        <v>0</v>
      </c>
      <c r="G284" s="18">
        <v>0</v>
      </c>
      <c r="H284" s="18">
        <v>1390.32</v>
      </c>
      <c r="I284" s="18">
        <f t="shared" si="41"/>
        <v>1390.32</v>
      </c>
      <c r="J284" s="18">
        <f t="shared" si="42"/>
        <v>58609.68</v>
      </c>
      <c r="K284" s="39">
        <f t="shared" si="43"/>
        <v>0.97682800000000003</v>
      </c>
      <c r="L284" s="39">
        <f t="shared" si="44"/>
        <v>-1</v>
      </c>
      <c r="M284" s="39">
        <f t="shared" si="45"/>
        <v>-1</v>
      </c>
    </row>
    <row r="285" spans="1:13" x14ac:dyDescent="0.2">
      <c r="A285" s="17"/>
      <c r="B285" s="48" t="s">
        <v>356</v>
      </c>
      <c r="C285" s="17" t="s">
        <v>357</v>
      </c>
      <c r="D285" s="18">
        <v>40000</v>
      </c>
      <c r="E285" s="18">
        <v>40000</v>
      </c>
      <c r="F285" s="18">
        <v>0</v>
      </c>
      <c r="G285" s="18">
        <v>0</v>
      </c>
      <c r="H285" s="18">
        <v>0</v>
      </c>
      <c r="I285" s="18">
        <f t="shared" si="41"/>
        <v>0</v>
      </c>
      <c r="J285" s="18">
        <f t="shared" si="42"/>
        <v>40000</v>
      </c>
      <c r="K285" s="39">
        <f t="shared" si="43"/>
        <v>1</v>
      </c>
      <c r="L285" s="39">
        <f t="shared" si="44"/>
        <v>-1</v>
      </c>
      <c r="M285" s="39">
        <f t="shared" si="45"/>
        <v>-1</v>
      </c>
    </row>
    <row r="286" spans="1:13" x14ac:dyDescent="0.2">
      <c r="A286" s="47" t="s">
        <v>189</v>
      </c>
      <c r="B286" s="49"/>
      <c r="C286" s="47"/>
      <c r="D286" s="23">
        <v>2025395.28</v>
      </c>
      <c r="E286" s="23">
        <v>2025395.28</v>
      </c>
      <c r="F286" s="23">
        <v>112705.78</v>
      </c>
      <c r="G286" s="23">
        <v>122918.72</v>
      </c>
      <c r="H286" s="23">
        <v>601780.04999999993</v>
      </c>
      <c r="I286" s="23">
        <f t="shared" si="41"/>
        <v>724698.7699999999</v>
      </c>
      <c r="J286" s="23">
        <f t="shared" si="42"/>
        <v>1300696.5100000002</v>
      </c>
      <c r="K286" s="43">
        <f t="shared" si="43"/>
        <v>0.64219390794669973</v>
      </c>
      <c r="L286" s="43">
        <f t="shared" si="44"/>
        <v>-0.94435368685168453</v>
      </c>
      <c r="M286" s="43">
        <f t="shared" si="45"/>
        <v>-0.63586746385624049</v>
      </c>
    </row>
    <row r="287" spans="1:13" x14ac:dyDescent="0.2">
      <c r="A287" s="17" t="s">
        <v>190</v>
      </c>
      <c r="B287" s="48" t="s">
        <v>41</v>
      </c>
      <c r="C287" s="17" t="s">
        <v>42</v>
      </c>
      <c r="D287" s="18">
        <v>26102643</v>
      </c>
      <c r="E287" s="18">
        <v>0</v>
      </c>
      <c r="F287" s="18">
        <v>0</v>
      </c>
      <c r="G287" s="18">
        <v>0</v>
      </c>
      <c r="H287" s="18">
        <v>0</v>
      </c>
      <c r="I287" s="18">
        <f t="shared" si="41"/>
        <v>0</v>
      </c>
      <c r="J287" s="18">
        <f t="shared" si="42"/>
        <v>0</v>
      </c>
      <c r="K287" s="39" t="str">
        <f t="shared" si="43"/>
        <v>NA</v>
      </c>
      <c r="L287" s="39" t="str">
        <f t="shared" si="44"/>
        <v>NA</v>
      </c>
      <c r="M287" s="39" t="str">
        <f t="shared" si="45"/>
        <v>NA</v>
      </c>
    </row>
    <row r="288" spans="1:13" x14ac:dyDescent="0.2">
      <c r="A288" s="17"/>
      <c r="B288" s="48" t="s">
        <v>194</v>
      </c>
      <c r="C288" s="17" t="s">
        <v>195</v>
      </c>
      <c r="D288" s="18">
        <v>5790672.4500000002</v>
      </c>
      <c r="E288" s="18">
        <v>5790672.4500000002</v>
      </c>
      <c r="F288" s="18">
        <v>0</v>
      </c>
      <c r="G288" s="18">
        <v>0</v>
      </c>
      <c r="H288" s="18">
        <v>0</v>
      </c>
      <c r="I288" s="18">
        <f t="shared" si="41"/>
        <v>0</v>
      </c>
      <c r="J288" s="18">
        <f t="shared" si="42"/>
        <v>5790672.4500000002</v>
      </c>
      <c r="K288" s="39">
        <f t="shared" si="43"/>
        <v>1</v>
      </c>
      <c r="L288" s="39">
        <f t="shared" si="44"/>
        <v>-1</v>
      </c>
      <c r="M288" s="39">
        <f t="shared" si="45"/>
        <v>-1</v>
      </c>
    </row>
    <row r="289" spans="1:22" x14ac:dyDescent="0.2">
      <c r="A289" s="17"/>
      <c r="B289" s="48" t="s">
        <v>184</v>
      </c>
      <c r="C289" s="17" t="s">
        <v>185</v>
      </c>
      <c r="D289" s="18">
        <v>122405459.95</v>
      </c>
      <c r="E289" s="18">
        <v>109721327.55000001</v>
      </c>
      <c r="F289" s="18">
        <v>0</v>
      </c>
      <c r="G289" s="18">
        <v>0</v>
      </c>
      <c r="H289" s="18">
        <v>0</v>
      </c>
      <c r="I289" s="18">
        <f t="shared" si="41"/>
        <v>0</v>
      </c>
      <c r="J289" s="18">
        <f t="shared" si="42"/>
        <v>109721327.55000001</v>
      </c>
      <c r="K289" s="39">
        <f t="shared" si="43"/>
        <v>1</v>
      </c>
      <c r="L289" s="39">
        <f t="shared" si="44"/>
        <v>-1</v>
      </c>
      <c r="M289" s="39">
        <f t="shared" si="45"/>
        <v>-1</v>
      </c>
    </row>
    <row r="290" spans="1:22" x14ac:dyDescent="0.2">
      <c r="A290" s="17"/>
      <c r="B290" s="48" t="s">
        <v>67</v>
      </c>
      <c r="C290" s="17" t="s">
        <v>68</v>
      </c>
      <c r="D290" s="18">
        <v>4488000</v>
      </c>
      <c r="E290" s="18">
        <v>4488000</v>
      </c>
      <c r="F290" s="18">
        <v>0</v>
      </c>
      <c r="G290" s="18">
        <v>0</v>
      </c>
      <c r="H290" s="18">
        <v>0</v>
      </c>
      <c r="I290" s="18">
        <f t="shared" si="41"/>
        <v>0</v>
      </c>
      <c r="J290" s="18">
        <f t="shared" si="42"/>
        <v>4488000</v>
      </c>
      <c r="K290" s="39">
        <f t="shared" si="43"/>
        <v>1</v>
      </c>
      <c r="L290" s="39">
        <f t="shared" si="44"/>
        <v>-1</v>
      </c>
      <c r="M290" s="39">
        <f t="shared" si="45"/>
        <v>-1</v>
      </c>
    </row>
    <row r="291" spans="1:22" x14ac:dyDescent="0.2">
      <c r="A291" s="47" t="s">
        <v>191</v>
      </c>
      <c r="B291" s="49"/>
      <c r="C291" s="47"/>
      <c r="D291" s="23">
        <v>158786775.40000001</v>
      </c>
      <c r="E291" s="23">
        <v>120000000.00000001</v>
      </c>
      <c r="F291" s="23">
        <v>0</v>
      </c>
      <c r="G291" s="23">
        <v>0</v>
      </c>
      <c r="H291" s="23">
        <v>0</v>
      </c>
      <c r="I291" s="23">
        <f t="shared" si="41"/>
        <v>0</v>
      </c>
      <c r="J291" s="23">
        <f t="shared" si="42"/>
        <v>120000000.00000001</v>
      </c>
      <c r="K291" s="43">
        <f t="shared" si="43"/>
        <v>1</v>
      </c>
      <c r="L291" s="43">
        <f t="shared" si="44"/>
        <v>-1</v>
      </c>
      <c r="M291" s="43">
        <f t="shared" si="45"/>
        <v>-1</v>
      </c>
    </row>
    <row r="292" spans="1:22" x14ac:dyDescent="0.2">
      <c r="A292" s="17" t="s">
        <v>134</v>
      </c>
      <c r="B292" s="48" t="s">
        <v>135</v>
      </c>
      <c r="C292" s="17" t="s">
        <v>136</v>
      </c>
      <c r="D292" s="18">
        <v>856345</v>
      </c>
      <c r="E292" s="18">
        <v>856345</v>
      </c>
      <c r="F292" s="18">
        <v>5976.11</v>
      </c>
      <c r="G292" s="18">
        <v>6186.2099999999991</v>
      </c>
      <c r="H292" s="18">
        <v>0</v>
      </c>
      <c r="I292" s="18">
        <f t="shared" si="41"/>
        <v>6186.2099999999991</v>
      </c>
      <c r="J292" s="18">
        <f t="shared" si="42"/>
        <v>850158.79</v>
      </c>
      <c r="K292" s="39">
        <f t="shared" si="43"/>
        <v>0.99277603068856601</v>
      </c>
      <c r="L292" s="39">
        <f t="shared" si="44"/>
        <v>-0.99302137573057592</v>
      </c>
      <c r="M292" s="39">
        <f t="shared" si="45"/>
        <v>-0.95665618413139575</v>
      </c>
    </row>
    <row r="293" spans="1:22" x14ac:dyDescent="0.2">
      <c r="A293" s="17"/>
      <c r="B293" s="48" t="s">
        <v>125</v>
      </c>
      <c r="C293" s="17" t="s">
        <v>126</v>
      </c>
      <c r="D293" s="18">
        <v>0</v>
      </c>
      <c r="E293" s="18">
        <v>0</v>
      </c>
      <c r="F293" s="18">
        <v>1601528.43</v>
      </c>
      <c r="G293" s="18">
        <v>3245555.69</v>
      </c>
      <c r="H293" s="18">
        <v>0</v>
      </c>
      <c r="I293" s="18">
        <f t="shared" si="41"/>
        <v>3245555.69</v>
      </c>
      <c r="J293" s="18">
        <f t="shared" si="42"/>
        <v>-3245555.69</v>
      </c>
      <c r="K293" s="39" t="str">
        <f t="shared" si="43"/>
        <v>NA</v>
      </c>
      <c r="L293" s="39" t="str">
        <f t="shared" si="44"/>
        <v>NA</v>
      </c>
      <c r="M293" s="39" t="str">
        <f t="shared" si="45"/>
        <v>NA</v>
      </c>
    </row>
    <row r="294" spans="1:22" x14ac:dyDescent="0.2">
      <c r="A294" s="17"/>
      <c r="B294" s="48" t="s">
        <v>358</v>
      </c>
      <c r="C294" s="17" t="s">
        <v>359</v>
      </c>
      <c r="D294" s="18">
        <v>867000</v>
      </c>
      <c r="E294" s="18">
        <v>867000</v>
      </c>
      <c r="F294" s="18">
        <v>0</v>
      </c>
      <c r="G294" s="18">
        <v>0</v>
      </c>
      <c r="H294" s="18">
        <v>0</v>
      </c>
      <c r="I294" s="18">
        <f t="shared" si="41"/>
        <v>0</v>
      </c>
      <c r="J294" s="18">
        <f t="shared" si="42"/>
        <v>867000</v>
      </c>
      <c r="K294" s="39">
        <f t="shared" si="43"/>
        <v>1</v>
      </c>
      <c r="L294" s="39">
        <f t="shared" si="44"/>
        <v>-1</v>
      </c>
      <c r="M294" s="39">
        <f t="shared" si="45"/>
        <v>-1</v>
      </c>
    </row>
    <row r="295" spans="1:22" x14ac:dyDescent="0.2">
      <c r="A295" s="17"/>
      <c r="B295" s="48" t="s">
        <v>360</v>
      </c>
      <c r="C295" s="17" t="s">
        <v>361</v>
      </c>
      <c r="D295" s="18">
        <v>11311300.01</v>
      </c>
      <c r="E295" s="18">
        <v>11311300.01</v>
      </c>
      <c r="F295" s="18">
        <v>0</v>
      </c>
      <c r="G295" s="18">
        <v>0</v>
      </c>
      <c r="H295" s="18">
        <v>0</v>
      </c>
      <c r="I295" s="18">
        <f t="shared" si="41"/>
        <v>0</v>
      </c>
      <c r="J295" s="18">
        <f t="shared" si="42"/>
        <v>11311300.01</v>
      </c>
      <c r="K295" s="39">
        <f t="shared" si="43"/>
        <v>1</v>
      </c>
      <c r="L295" s="39">
        <f t="shared" si="44"/>
        <v>-1</v>
      </c>
      <c r="M295" s="39">
        <f t="shared" si="45"/>
        <v>-1</v>
      </c>
    </row>
    <row r="296" spans="1:22" x14ac:dyDescent="0.2">
      <c r="A296" s="17"/>
      <c r="B296" s="48" t="s">
        <v>362</v>
      </c>
      <c r="C296" s="17" t="s">
        <v>363</v>
      </c>
      <c r="D296" s="18">
        <v>5564000</v>
      </c>
      <c r="E296" s="18">
        <v>5564000</v>
      </c>
      <c r="F296" s="18">
        <v>0</v>
      </c>
      <c r="G296" s="18">
        <v>0</v>
      </c>
      <c r="H296" s="18">
        <v>0</v>
      </c>
      <c r="I296" s="18">
        <f t="shared" ref="I296:I299" si="46">SUM(G296:H296)</f>
        <v>0</v>
      </c>
      <c r="J296" s="18">
        <f t="shared" ref="J296:J299" si="47">E296-I296</f>
        <v>5564000</v>
      </c>
      <c r="K296" s="39">
        <f t="shared" ref="K296:K299" si="48">IF(E296=0,"NA",J296/E296)</f>
        <v>1</v>
      </c>
      <c r="L296" s="39">
        <f t="shared" ref="L296:L299" si="49">IF(E296=0,"NA",(  ( F296 - (E296/$L$6)) / (E296/$L$6)))</f>
        <v>-1</v>
      </c>
      <c r="M296" s="39">
        <f t="shared" ref="M296:M299" si="50">IF(E296=0,"NA",(  ( G296 - ($M$6*(E296/12))) / ($M$6*(E296/12))))</f>
        <v>-1</v>
      </c>
    </row>
    <row r="297" spans="1:22" x14ac:dyDescent="0.2">
      <c r="A297" s="17"/>
      <c r="B297" s="48" t="s">
        <v>364</v>
      </c>
      <c r="C297" s="17" t="s">
        <v>365</v>
      </c>
      <c r="D297" s="18">
        <v>3672000</v>
      </c>
      <c r="E297" s="18">
        <v>3672000</v>
      </c>
      <c r="F297" s="18">
        <v>0</v>
      </c>
      <c r="G297" s="18">
        <v>0</v>
      </c>
      <c r="H297" s="18">
        <v>0</v>
      </c>
      <c r="I297" s="18">
        <f t="shared" si="46"/>
        <v>0</v>
      </c>
      <c r="J297" s="18">
        <f t="shared" si="47"/>
        <v>3672000</v>
      </c>
      <c r="K297" s="39">
        <f t="shared" si="48"/>
        <v>1</v>
      </c>
      <c r="L297" s="39">
        <f t="shared" si="49"/>
        <v>-1</v>
      </c>
      <c r="M297" s="39">
        <f t="shared" si="50"/>
        <v>-1</v>
      </c>
    </row>
    <row r="298" spans="1:22" x14ac:dyDescent="0.2">
      <c r="A298" s="17"/>
      <c r="B298" s="48" t="s">
        <v>366</v>
      </c>
      <c r="C298" s="17" t="s">
        <v>367</v>
      </c>
      <c r="D298" s="18">
        <v>816000</v>
      </c>
      <c r="E298" s="18">
        <v>816000</v>
      </c>
      <c r="F298" s="18">
        <v>0</v>
      </c>
      <c r="G298" s="18">
        <v>0</v>
      </c>
      <c r="H298" s="18">
        <v>0</v>
      </c>
      <c r="I298" s="18">
        <f t="shared" si="46"/>
        <v>0</v>
      </c>
      <c r="J298" s="18">
        <f t="shared" si="47"/>
        <v>816000</v>
      </c>
      <c r="K298" s="39">
        <f t="shared" si="48"/>
        <v>1</v>
      </c>
      <c r="L298" s="39">
        <f t="shared" si="49"/>
        <v>-1</v>
      </c>
      <c r="M298" s="39">
        <f t="shared" si="50"/>
        <v>-1</v>
      </c>
    </row>
    <row r="299" spans="1:22" x14ac:dyDescent="0.2">
      <c r="A299" s="47" t="s">
        <v>137</v>
      </c>
      <c r="B299" s="49"/>
      <c r="C299" s="47"/>
      <c r="D299" s="23">
        <v>23086645.009999998</v>
      </c>
      <c r="E299" s="23">
        <v>23086645.009999998</v>
      </c>
      <c r="F299" s="23">
        <v>1607504.54</v>
      </c>
      <c r="G299" s="23">
        <v>3251741.9</v>
      </c>
      <c r="H299" s="23">
        <v>0</v>
      </c>
      <c r="I299" s="23">
        <f t="shared" si="46"/>
        <v>3251741.9</v>
      </c>
      <c r="J299" s="23">
        <f t="shared" si="47"/>
        <v>19834903.109999999</v>
      </c>
      <c r="K299" s="43">
        <f t="shared" si="48"/>
        <v>0.85915052193198693</v>
      </c>
      <c r="L299" s="43">
        <f t="shared" si="49"/>
        <v>-0.93037080358346969</v>
      </c>
      <c r="M299" s="43">
        <f t="shared" si="50"/>
        <v>-0.15490313159192109</v>
      </c>
    </row>
    <row r="300" spans="1:22" s="10" customFormat="1" x14ac:dyDescent="0.2">
      <c r="A300" s="25"/>
      <c r="B300" s="33"/>
      <c r="C300" s="25"/>
      <c r="D300" s="18"/>
      <c r="E300" s="18"/>
      <c r="F300" s="18"/>
      <c r="G300" s="18"/>
      <c r="H300" s="18"/>
      <c r="I300" s="18"/>
      <c r="J300" s="18"/>
      <c r="K300" s="39"/>
      <c r="L300" s="39"/>
      <c r="M300" s="39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ht="15.75" x14ac:dyDescent="0.25">
      <c r="A301" s="27" t="s">
        <v>176</v>
      </c>
      <c r="B301" s="34"/>
      <c r="C301" s="27"/>
      <c r="D301" s="6">
        <f>+D64+D93+D119+D137+D144+D165+D183+D193+D203+D218+D227+D246+D257+D267+D286+D291+D299</f>
        <v>775189576.54999995</v>
      </c>
      <c r="E301" s="6">
        <f>+E64+E93+E119+E137+E144+E165+E183+E193+E203+E218+E227+E246+E257+E267+E286+E291+E299</f>
        <v>615870383.92999995</v>
      </c>
      <c r="F301" s="6">
        <f>+F64+F93+F119+F137+F144+F165+F183+F193+F203+F218+F227+F246+F257+F267+F286+F291+F299</f>
        <v>6755266.1400000006</v>
      </c>
      <c r="G301" s="6">
        <f>+G64+G93+G119+G137+G144+G165+G183+G193+G203+G218+G227+G246+G257+G267+G286+G291+G299</f>
        <v>17127885.079999998</v>
      </c>
      <c r="H301" s="6">
        <f>+H64+H93+H119+H137+H144+H165+H183+H193+H203+H218+H227+H246+H257+H267+H286+H291+H299</f>
        <v>12253695.170000002</v>
      </c>
      <c r="I301" s="6">
        <f>+I64+I93+I119+I137+I144+I165+I183+I193+I203+I218+I227+I246+I257+I267+I286+I291+I299</f>
        <v>29381580.249999996</v>
      </c>
      <c r="J301" s="6">
        <f>+J64+J93+J119+J137+J144+J165+J183+J193+J203+J218+J227+J246+J257+J267+J286+J291+J299</f>
        <v>586488803.67999995</v>
      </c>
      <c r="K301" s="40">
        <f>IF(E301=0,"NA",J301/E301)</f>
        <v>0.95229259107653486</v>
      </c>
      <c r="L301" s="40">
        <f>IF(E301=0,"NA",(  ( F301 - (E301/$L$6)) / (E301/$L$6)))</f>
        <v>-0.98903135088767669</v>
      </c>
      <c r="M301" s="40">
        <f>IF(E301=0,"NA",(  ( G301 - ($M$6*(E301/12))) / ($M$6*(E301/12))))</f>
        <v>-0.83313483947024713</v>
      </c>
      <c r="N301" s="10"/>
    </row>
  </sheetData>
  <autoFilter ref="A7:M30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pane ySplit="7" topLeftCell="A8" activePane="bottomLeft" state="frozen"/>
      <selection activeCell="D100" sqref="D100"/>
      <selection pane="bottomLeft" activeCell="D100" sqref="D100"/>
    </sheetView>
  </sheetViews>
  <sheetFormatPr defaultRowHeight="12.75" x14ac:dyDescent="0.2"/>
  <cols>
    <col min="1" max="1" width="31.140625" style="21" bestFit="1" customWidth="1"/>
    <col min="2" max="2" width="9.140625" style="36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2" customWidth="1"/>
  </cols>
  <sheetData>
    <row r="1" spans="1:13" s="1" customFormat="1" ht="1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1" customFormat="1" ht="18.75" x14ac:dyDescent="0.3">
      <c r="A2" s="62" t="s">
        <v>403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1" customFormat="1" ht="15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s="1" customFormat="1" ht="15" x14ac:dyDescent="0.25">
      <c r="A4" s="63">
        <v>44804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s="1" customFormat="1" ht="15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2</v>
      </c>
    </row>
    <row r="7" spans="1:13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</row>
    <row r="8" spans="1:13" s="17" customFormat="1" x14ac:dyDescent="0.2">
      <c r="A8" s="25" t="s">
        <v>154</v>
      </c>
      <c r="B8" s="33" t="s">
        <v>155</v>
      </c>
      <c r="C8" s="25" t="s">
        <v>156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9" t="str">
        <f>IF(E8=0,"NA",J8/E8)</f>
        <v>NA</v>
      </c>
      <c r="L8" s="39" t="str">
        <f>IF(E8=0,"NA",(  ( F8 - (E8/$L$6)) / (E8/$L$6)))</f>
        <v>NA</v>
      </c>
      <c r="M8" s="39" t="str">
        <f>IF(E8=0,"NA",(  ( G8 - ($M$6*(E8/12))) / ($M$6*(E8/12))))</f>
        <v>NA</v>
      </c>
    </row>
    <row r="9" spans="1:13" s="17" customFormat="1" x14ac:dyDescent="0.2">
      <c r="A9" s="22" t="s">
        <v>157</v>
      </c>
      <c r="B9" s="46"/>
      <c r="C9" s="22"/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f t="shared" si="0"/>
        <v>0</v>
      </c>
      <c r="J9" s="23">
        <f t="shared" si="1"/>
        <v>0</v>
      </c>
      <c r="K9" s="43" t="str">
        <f t="shared" ref="K9:K21" si="2">IF(E9=0,"NA",J9/E9)</f>
        <v>NA</v>
      </c>
      <c r="L9" s="43" t="str">
        <f t="shared" ref="L9:L10" si="3">IF(E9=0,"NA",(  ( F9 - (E9/$L$6)) / (E9/$L$6)))</f>
        <v>NA</v>
      </c>
      <c r="M9" s="43" t="str">
        <f t="shared" ref="M9:M10" si="4">IF(E9=0,"NA",(  ( G9 - ($M$6*(E9/12))) / ($M$6*(E9/12))))</f>
        <v>NA</v>
      </c>
    </row>
    <row r="10" spans="1:13" s="17" customFormat="1" x14ac:dyDescent="0.2">
      <c r="A10" s="17" t="s">
        <v>170</v>
      </c>
      <c r="B10" s="48" t="s">
        <v>171</v>
      </c>
      <c r="C10" s="17" t="s">
        <v>172</v>
      </c>
      <c r="D10" s="18">
        <v>29976191</v>
      </c>
      <c r="E10" s="18">
        <v>29976191</v>
      </c>
      <c r="F10" s="18">
        <v>0</v>
      </c>
      <c r="G10" s="18">
        <v>0</v>
      </c>
      <c r="H10" s="18">
        <v>0</v>
      </c>
      <c r="I10" s="18">
        <f t="shared" si="0"/>
        <v>0</v>
      </c>
      <c r="J10" s="18">
        <f t="shared" si="1"/>
        <v>29976191</v>
      </c>
      <c r="K10" s="39">
        <f t="shared" si="2"/>
        <v>1</v>
      </c>
      <c r="L10" s="39">
        <f t="shared" si="3"/>
        <v>-1</v>
      </c>
      <c r="M10" s="39">
        <f t="shared" si="4"/>
        <v>-1</v>
      </c>
    </row>
    <row r="11" spans="1:13" s="17" customFormat="1" x14ac:dyDescent="0.2">
      <c r="A11" s="22" t="s">
        <v>173</v>
      </c>
      <c r="B11" s="46"/>
      <c r="C11" s="22"/>
      <c r="D11" s="23">
        <v>29976191</v>
      </c>
      <c r="E11" s="23">
        <v>29976191</v>
      </c>
      <c r="F11" s="23">
        <v>0</v>
      </c>
      <c r="G11" s="23">
        <v>0</v>
      </c>
      <c r="H11" s="23">
        <v>0</v>
      </c>
      <c r="I11" s="23">
        <f t="shared" ref="I11" si="5">SUM(G11:H11)</f>
        <v>0</v>
      </c>
      <c r="J11" s="23">
        <f t="shared" ref="J11" si="6">E11-I11</f>
        <v>29976191</v>
      </c>
      <c r="K11" s="43">
        <f>IF(E11=0,"NA",J11/E11)</f>
        <v>1</v>
      </c>
      <c r="L11" s="43">
        <f>IF(E11=0,"NA",(  ( F11 - (E11/$L$6)) / (E11/$L$6)))</f>
        <v>-1</v>
      </c>
      <c r="M11" s="43">
        <f>IF(E11=0,"NA",(  ( G11 - ($M$6*(E11/12))) / ($M$6*(E11/12))))</f>
        <v>-1</v>
      </c>
    </row>
    <row r="12" spans="1:13" x14ac:dyDescent="0.2">
      <c r="A12" s="32"/>
      <c r="K12" s="42"/>
    </row>
    <row r="13" spans="1:13" s="7" customFormat="1" ht="15.75" x14ac:dyDescent="0.25">
      <c r="A13" s="27" t="s">
        <v>177</v>
      </c>
      <c r="B13" s="34"/>
      <c r="C13" s="27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29976191</v>
      </c>
      <c r="K13" s="40">
        <f t="shared" si="2"/>
        <v>1</v>
      </c>
      <c r="L13" s="40">
        <f>IF(E13=0,"NA",(  ( F13 - (E13/$L$6)) / (E13/$L$6)))</f>
        <v>-1</v>
      </c>
      <c r="M13" s="40">
        <f>IF(E13=0,"NA",(  ( G13 - ($M$6*(E13/12))) / ($M$6*(E13/12))))</f>
        <v>-1</v>
      </c>
    </row>
    <row r="14" spans="1:13" s="17" customFormat="1" x14ac:dyDescent="0.2">
      <c r="A14" s="25"/>
      <c r="B14" s="33"/>
      <c r="C14" s="25"/>
      <c r="D14" s="18"/>
      <c r="E14" s="18"/>
      <c r="F14" s="18"/>
      <c r="G14" s="18"/>
      <c r="H14" s="18"/>
      <c r="I14" s="18"/>
      <c r="J14" s="18"/>
      <c r="K14" s="39"/>
      <c r="L14" s="39"/>
      <c r="M14" s="39"/>
    </row>
    <row r="15" spans="1:13" s="17" customFormat="1" x14ac:dyDescent="0.2">
      <c r="A15" s="25" t="s">
        <v>134</v>
      </c>
      <c r="B15" s="33" t="s">
        <v>135</v>
      </c>
      <c r="C15" s="25" t="s">
        <v>136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9" t="str">
        <f t="shared" ref="K15:K18" si="10">IF(E15=0,"NA",J15/E15)</f>
        <v>NA</v>
      </c>
      <c r="L15" s="39" t="str">
        <f t="shared" ref="L15:L18" si="11">IF(E15=0,"NA",(  ( F15 - (E15/$L$6)) / (E15/$L$6)))</f>
        <v>NA</v>
      </c>
      <c r="M15" s="39" t="str">
        <f t="shared" ref="M15:M18" si="12">IF(E15=0,"NA",(  ( G15 - ($M$6*(E15/12))) / ($M$6*(E15/12))))</f>
        <v>NA</v>
      </c>
    </row>
    <row r="16" spans="1:13" s="17" customFormat="1" x14ac:dyDescent="0.2">
      <c r="A16" s="22" t="s">
        <v>137</v>
      </c>
      <c r="B16" s="46"/>
      <c r="C16" s="22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f t="shared" si="8"/>
        <v>0</v>
      </c>
      <c r="J16" s="23">
        <f t="shared" si="9"/>
        <v>0</v>
      </c>
      <c r="K16" s="43" t="str">
        <f t="shared" si="10"/>
        <v>NA</v>
      </c>
      <c r="L16" s="43" t="str">
        <f t="shared" si="11"/>
        <v>NA</v>
      </c>
      <c r="M16" s="43" t="str">
        <f t="shared" si="12"/>
        <v>NA</v>
      </c>
    </row>
    <row r="17" spans="1:13" s="17" customFormat="1" x14ac:dyDescent="0.2">
      <c r="A17" s="25" t="s">
        <v>138</v>
      </c>
      <c r="B17" s="33" t="s">
        <v>139</v>
      </c>
      <c r="C17" s="25" t="s">
        <v>140</v>
      </c>
      <c r="D17" s="18">
        <v>2257046</v>
      </c>
      <c r="E17" s="18">
        <v>2257046</v>
      </c>
      <c r="F17" s="18">
        <v>0</v>
      </c>
      <c r="G17" s="18">
        <v>0</v>
      </c>
      <c r="H17" s="18">
        <v>0</v>
      </c>
      <c r="I17" s="18">
        <f t="shared" si="8"/>
        <v>0</v>
      </c>
      <c r="J17" s="18">
        <f t="shared" si="9"/>
        <v>2257046</v>
      </c>
      <c r="K17" s="39">
        <f t="shared" si="10"/>
        <v>1</v>
      </c>
      <c r="L17" s="39">
        <f t="shared" si="11"/>
        <v>-1</v>
      </c>
      <c r="M17" s="39">
        <f t="shared" si="12"/>
        <v>-1</v>
      </c>
    </row>
    <row r="18" spans="1:13" s="17" customFormat="1" x14ac:dyDescent="0.2">
      <c r="A18" s="25"/>
      <c r="B18" s="33" t="s">
        <v>192</v>
      </c>
      <c r="C18" s="25" t="s">
        <v>193</v>
      </c>
      <c r="D18" s="18">
        <v>27719145</v>
      </c>
      <c r="E18" s="18">
        <v>27719145</v>
      </c>
      <c r="F18" s="18">
        <v>0</v>
      </c>
      <c r="G18" s="18">
        <v>0</v>
      </c>
      <c r="H18" s="18">
        <v>0</v>
      </c>
      <c r="I18" s="18">
        <f t="shared" si="8"/>
        <v>0</v>
      </c>
      <c r="J18" s="18">
        <f t="shared" si="9"/>
        <v>27719145</v>
      </c>
      <c r="K18" s="39">
        <f t="shared" si="10"/>
        <v>1</v>
      </c>
      <c r="L18" s="39">
        <f t="shared" si="11"/>
        <v>-1</v>
      </c>
      <c r="M18" s="39">
        <f t="shared" si="12"/>
        <v>-1</v>
      </c>
    </row>
    <row r="19" spans="1:13" s="17" customFormat="1" x14ac:dyDescent="0.2">
      <c r="A19" s="22" t="s">
        <v>141</v>
      </c>
      <c r="B19" s="46"/>
      <c r="C19" s="22"/>
      <c r="D19" s="23">
        <v>29976191</v>
      </c>
      <c r="E19" s="23">
        <v>29976191</v>
      </c>
      <c r="F19" s="23">
        <v>0</v>
      </c>
      <c r="G19" s="23">
        <v>0</v>
      </c>
      <c r="H19" s="23">
        <v>0</v>
      </c>
      <c r="I19" s="23">
        <f t="shared" ref="I19" si="13">SUM(G19:H19)</f>
        <v>0</v>
      </c>
      <c r="J19" s="23">
        <f t="shared" ref="J19" si="14">E19-I19</f>
        <v>29976191</v>
      </c>
      <c r="K19" s="43">
        <f t="shared" ref="K19" si="15">IF(E19=0,"NA",J19/E19)</f>
        <v>1</v>
      </c>
      <c r="L19" s="43">
        <f t="shared" ref="L19" si="16">IF(E19=0,"NA",(  ( F19 - (E19/$L$6)) / (E19/$L$6)))</f>
        <v>-1</v>
      </c>
      <c r="M19" s="43">
        <f t="shared" ref="M19" si="17">IF(E19=0,"NA",(  ( G19 - ($M$6*(E19/12))) / ($M$6*(E19/12))))</f>
        <v>-1</v>
      </c>
    </row>
    <row r="20" spans="1:13" x14ac:dyDescent="0.2">
      <c r="K20" s="42"/>
    </row>
    <row r="21" spans="1:13" ht="15.75" x14ac:dyDescent="0.25">
      <c r="A21" s="27" t="s">
        <v>176</v>
      </c>
      <c r="B21" s="34"/>
      <c r="C21" s="27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0</v>
      </c>
      <c r="H21" s="6">
        <f t="shared" si="18"/>
        <v>0</v>
      </c>
      <c r="I21" s="6">
        <f t="shared" si="18"/>
        <v>0</v>
      </c>
      <c r="J21" s="6">
        <f t="shared" si="18"/>
        <v>29976191</v>
      </c>
      <c r="K21" s="40">
        <f t="shared" si="2"/>
        <v>1</v>
      </c>
      <c r="L21" s="40">
        <f>IF(E21=0,"NA",(  ( F21 - (E21/$L$6)) / (E21/$L$6)))</f>
        <v>-1</v>
      </c>
      <c r="M21" s="40">
        <f>IF(E21=0,"NA",(  ( G21 - ($M$6*(E21/12))) / ($M$6*(E21/12))))</f>
        <v>-1</v>
      </c>
    </row>
    <row r="23" spans="1:13" ht="15" x14ac:dyDescent="0.2">
      <c r="A23" s="37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workbookViewId="0">
      <pane ySplit="7" topLeftCell="A44" activePane="bottomLeft" state="frozen"/>
      <selection activeCell="D100" sqref="D100"/>
      <selection pane="bottomLeft" activeCell="D100" sqref="D100"/>
    </sheetView>
  </sheetViews>
  <sheetFormatPr defaultRowHeight="12.75" x14ac:dyDescent="0.2"/>
  <cols>
    <col min="1" max="1" width="50.42578125" style="21" bestFit="1" customWidth="1"/>
    <col min="2" max="2" width="8.5703125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2" customWidth="1"/>
    <col min="14" max="14" width="12.7109375" customWidth="1"/>
  </cols>
  <sheetData>
    <row r="1" spans="1:13" s="1" customFormat="1" ht="1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1" customFormat="1" ht="18.75" x14ac:dyDescent="0.3">
      <c r="A2" s="62" t="s">
        <v>404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s="1" customFormat="1" ht="15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s="1" customFormat="1" ht="15" x14ac:dyDescent="0.25">
      <c r="A4" s="63">
        <v>44804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s="1" customFormat="1" ht="15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2</v>
      </c>
    </row>
    <row r="7" spans="1:13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</row>
    <row r="8" spans="1:13" s="16" customFormat="1" x14ac:dyDescent="0.2">
      <c r="A8" s="17" t="s">
        <v>142</v>
      </c>
      <c r="B8" s="17" t="s">
        <v>406</v>
      </c>
      <c r="C8" s="17" t="s">
        <v>407</v>
      </c>
      <c r="D8" s="18">
        <v>429000000</v>
      </c>
      <c r="E8" s="18">
        <v>429000000</v>
      </c>
      <c r="F8" s="18">
        <v>12648241.02</v>
      </c>
      <c r="G8" s="18">
        <v>12648241.02</v>
      </c>
      <c r="H8" s="18">
        <v>0</v>
      </c>
      <c r="I8" s="18">
        <f t="shared" ref="I8" si="0">SUM(G8:H8)</f>
        <v>12648241.02</v>
      </c>
      <c r="J8" s="18">
        <f t="shared" ref="J8" si="1">E8-I8</f>
        <v>416351758.98000002</v>
      </c>
      <c r="K8" s="39">
        <f>IF(E8=0,"NA",J8/E8)</f>
        <v>0.97051692069930073</v>
      </c>
      <c r="L8" s="39">
        <f>IF(E8=0,"NA",(  ( F8 - (E8/$L$6)) / (E8/$L$6)))</f>
        <v>-0.97051692069930073</v>
      </c>
      <c r="M8" s="39">
        <f>IF(E8=0,"NA",(  ( G8 - ($M$6*(E8/12))) / ($M$6*(E8/12))))</f>
        <v>-0.82310152419580429</v>
      </c>
    </row>
    <row r="9" spans="1:13" s="16" customFormat="1" x14ac:dyDescent="0.2">
      <c r="A9" s="17"/>
      <c r="B9" s="17" t="s">
        <v>143</v>
      </c>
      <c r="C9" s="17" t="s">
        <v>144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19" si="2">SUM(G9:H9)</f>
        <v>0</v>
      </c>
      <c r="J9" s="18">
        <f t="shared" ref="J9:J19" si="3">E9-I9</f>
        <v>0</v>
      </c>
      <c r="K9" s="39" t="str">
        <f t="shared" ref="K9:K19" si="4">IF(E9=0,"NA",J9/E9)</f>
        <v>NA</v>
      </c>
      <c r="L9" s="39" t="str">
        <f t="shared" ref="L9:L19" si="5">IF(E9=0,"NA",(  ( F9 - (E9/$L$6)) / (E9/$L$6)))</f>
        <v>NA</v>
      </c>
      <c r="M9" s="39" t="str">
        <f t="shared" ref="M9:M19" si="6">IF(E9=0,"NA",(  ( G9 - ($M$6*(E9/12))) / ($M$6*(E9/12))))</f>
        <v>NA</v>
      </c>
    </row>
    <row r="10" spans="1:13" s="16" customFormat="1" x14ac:dyDescent="0.2">
      <c r="A10" s="17"/>
      <c r="B10" s="17" t="s">
        <v>149</v>
      </c>
      <c r="C10" s="17" t="s">
        <v>150</v>
      </c>
      <c r="D10" s="18"/>
      <c r="E10" s="18"/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0</v>
      </c>
      <c r="K10" s="39" t="str">
        <f t="shared" si="4"/>
        <v>NA</v>
      </c>
      <c r="L10" s="39" t="str">
        <f t="shared" si="5"/>
        <v>NA</v>
      </c>
      <c r="M10" s="39" t="str">
        <f t="shared" si="6"/>
        <v>NA</v>
      </c>
    </row>
    <row r="11" spans="1:13" s="16" customFormat="1" x14ac:dyDescent="0.2">
      <c r="A11" s="47" t="s">
        <v>153</v>
      </c>
      <c r="B11" s="47"/>
      <c r="C11" s="47"/>
      <c r="D11" s="23">
        <v>429000000</v>
      </c>
      <c r="E11" s="23">
        <v>429000000</v>
      </c>
      <c r="F11" s="23">
        <v>12648241.02</v>
      </c>
      <c r="G11" s="23">
        <v>12648241.02</v>
      </c>
      <c r="H11" s="23">
        <v>0</v>
      </c>
      <c r="I11" s="23">
        <f t="shared" si="2"/>
        <v>12648241.02</v>
      </c>
      <c r="J11" s="23">
        <f t="shared" si="3"/>
        <v>416351758.98000002</v>
      </c>
      <c r="K11" s="43">
        <f t="shared" si="4"/>
        <v>0.97051692069930073</v>
      </c>
      <c r="L11" s="43">
        <f t="shared" si="5"/>
        <v>-0.97051692069930073</v>
      </c>
      <c r="M11" s="43">
        <f t="shared" si="6"/>
        <v>-0.82310152419580429</v>
      </c>
    </row>
    <row r="12" spans="1:13" s="16" customFormat="1" x14ac:dyDescent="0.2">
      <c r="A12" s="17" t="s">
        <v>154</v>
      </c>
      <c r="B12" s="17" t="s">
        <v>155</v>
      </c>
      <c r="C12" s="17" t="s">
        <v>156</v>
      </c>
      <c r="D12" s="18">
        <v>2800000</v>
      </c>
      <c r="E12" s="18">
        <v>2800000</v>
      </c>
      <c r="F12" s="18">
        <v>12886.88</v>
      </c>
      <c r="G12" s="18">
        <v>20971.13</v>
      </c>
      <c r="H12" s="18">
        <v>0</v>
      </c>
      <c r="I12" s="18">
        <f t="shared" si="2"/>
        <v>20971.13</v>
      </c>
      <c r="J12" s="18">
        <f t="shared" si="3"/>
        <v>2779028.87</v>
      </c>
      <c r="K12" s="39">
        <f t="shared" si="4"/>
        <v>0.99251031071428575</v>
      </c>
      <c r="L12" s="39">
        <f t="shared" si="5"/>
        <v>-0.99539754285714288</v>
      </c>
      <c r="M12" s="39">
        <f t="shared" si="6"/>
        <v>-0.95506186428571427</v>
      </c>
    </row>
    <row r="13" spans="1:13" s="16" customFormat="1" x14ac:dyDescent="0.2">
      <c r="A13" s="47" t="s">
        <v>157</v>
      </c>
      <c r="B13" s="47"/>
      <c r="C13" s="47"/>
      <c r="D13" s="23">
        <v>2800000</v>
      </c>
      <c r="E13" s="23">
        <v>2800000</v>
      </c>
      <c r="F13" s="23">
        <v>12886.88</v>
      </c>
      <c r="G13" s="23">
        <v>20971.13</v>
      </c>
      <c r="H13" s="23">
        <v>0</v>
      </c>
      <c r="I13" s="23">
        <f t="shared" si="2"/>
        <v>20971.13</v>
      </c>
      <c r="J13" s="23">
        <f t="shared" si="3"/>
        <v>2779028.87</v>
      </c>
      <c r="K13" s="43">
        <f t="shared" si="4"/>
        <v>0.99251031071428575</v>
      </c>
      <c r="L13" s="43">
        <f t="shared" si="5"/>
        <v>-0.99539754285714288</v>
      </c>
      <c r="M13" s="43">
        <f t="shared" si="6"/>
        <v>-0.95506186428571427</v>
      </c>
    </row>
    <row r="14" spans="1:13" s="16" customFormat="1" x14ac:dyDescent="0.2">
      <c r="A14" s="17" t="s">
        <v>158</v>
      </c>
      <c r="B14" s="17" t="s">
        <v>410</v>
      </c>
      <c r="C14" s="17" t="s">
        <v>411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f t="shared" si="2"/>
        <v>0</v>
      </c>
      <c r="J14" s="18">
        <f t="shared" si="3"/>
        <v>0</v>
      </c>
      <c r="K14" s="39" t="str">
        <f t="shared" si="4"/>
        <v>NA</v>
      </c>
      <c r="L14" s="39" t="str">
        <f t="shared" si="5"/>
        <v>NA</v>
      </c>
      <c r="M14" s="39" t="str">
        <f t="shared" si="6"/>
        <v>NA</v>
      </c>
    </row>
    <row r="15" spans="1:13" s="16" customFormat="1" x14ac:dyDescent="0.2">
      <c r="A15" s="17"/>
      <c r="B15" s="17" t="s">
        <v>161</v>
      </c>
      <c r="C15" s="17" t="s">
        <v>162</v>
      </c>
      <c r="D15" s="18"/>
      <c r="E15" s="18"/>
      <c r="F15" s="18">
        <v>0</v>
      </c>
      <c r="G15" s="18">
        <v>0</v>
      </c>
      <c r="H15" s="18">
        <v>0</v>
      </c>
      <c r="I15" s="18">
        <f t="shared" si="2"/>
        <v>0</v>
      </c>
      <c r="J15" s="18">
        <f t="shared" si="3"/>
        <v>0</v>
      </c>
      <c r="K15" s="39" t="str">
        <f t="shared" si="4"/>
        <v>NA</v>
      </c>
      <c r="L15" s="39" t="str">
        <f t="shared" si="5"/>
        <v>NA</v>
      </c>
      <c r="M15" s="39" t="str">
        <f t="shared" si="6"/>
        <v>NA</v>
      </c>
    </row>
    <row r="16" spans="1:13" s="16" customFormat="1" x14ac:dyDescent="0.2">
      <c r="A16" s="47" t="s">
        <v>163</v>
      </c>
      <c r="B16" s="47"/>
      <c r="C16" s="47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f t="shared" si="2"/>
        <v>0</v>
      </c>
      <c r="J16" s="23">
        <f t="shared" si="3"/>
        <v>0</v>
      </c>
      <c r="K16" s="43" t="str">
        <f t="shared" si="4"/>
        <v>NA</v>
      </c>
      <c r="L16" s="43" t="str">
        <f t="shared" si="5"/>
        <v>NA</v>
      </c>
      <c r="M16" s="43" t="str">
        <f t="shared" si="6"/>
        <v>NA</v>
      </c>
    </row>
    <row r="17" spans="1:13" s="13" customFormat="1" ht="15.75" x14ac:dyDescent="0.25">
      <c r="A17" s="17" t="s">
        <v>170</v>
      </c>
      <c r="B17" s="17" t="s">
        <v>171</v>
      </c>
      <c r="C17" s="17" t="s">
        <v>172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2"/>
        <v>0</v>
      </c>
      <c r="J17" s="18">
        <f t="shared" si="3"/>
        <v>0</v>
      </c>
      <c r="K17" s="39" t="str">
        <f t="shared" si="4"/>
        <v>NA</v>
      </c>
      <c r="L17" s="39" t="str">
        <f t="shared" si="5"/>
        <v>NA</v>
      </c>
      <c r="M17" s="39" t="str">
        <f t="shared" si="6"/>
        <v>NA</v>
      </c>
    </row>
    <row r="18" spans="1:13" s="13" customFormat="1" ht="15.75" x14ac:dyDescent="0.25">
      <c r="A18" s="17"/>
      <c r="B18" s="17" t="s">
        <v>231</v>
      </c>
      <c r="C18" s="17" t="s">
        <v>232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2"/>
        <v>0</v>
      </c>
      <c r="J18" s="18">
        <f t="shared" si="3"/>
        <v>0</v>
      </c>
      <c r="K18" s="39" t="str">
        <f t="shared" si="4"/>
        <v>NA</v>
      </c>
      <c r="L18" s="39" t="str">
        <f t="shared" si="5"/>
        <v>NA</v>
      </c>
      <c r="M18" s="39" t="str">
        <f t="shared" si="6"/>
        <v>NA</v>
      </c>
    </row>
    <row r="19" spans="1:13" s="16" customFormat="1" x14ac:dyDescent="0.2">
      <c r="A19" s="17"/>
      <c r="B19" s="17" t="s">
        <v>412</v>
      </c>
      <c r="C19" s="17" t="s">
        <v>413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2"/>
        <v>0</v>
      </c>
      <c r="J19" s="18">
        <f t="shared" si="3"/>
        <v>0</v>
      </c>
      <c r="K19" s="39" t="str">
        <f t="shared" si="4"/>
        <v>NA</v>
      </c>
      <c r="L19" s="39" t="str">
        <f t="shared" si="5"/>
        <v>NA</v>
      </c>
      <c r="M19" s="39" t="str">
        <f t="shared" si="6"/>
        <v>NA</v>
      </c>
    </row>
    <row r="20" spans="1:13" s="16" customFormat="1" x14ac:dyDescent="0.2">
      <c r="A20" s="17"/>
      <c r="B20" s="17" t="s">
        <v>414</v>
      </c>
      <c r="C20" s="17" t="s">
        <v>415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ref="I20" si="7">SUM(G20:H20)</f>
        <v>0</v>
      </c>
      <c r="J20" s="18">
        <f t="shared" ref="J20" si="8">E20-I20</f>
        <v>0</v>
      </c>
      <c r="K20" s="39" t="str">
        <f t="shared" ref="K20" si="9">IF(E20=0,"NA",J20/E20)</f>
        <v>NA</v>
      </c>
      <c r="L20" s="39" t="str">
        <f t="shared" ref="L20" si="10">IF(E20=0,"NA",(  ( F20 - (E20/$L$6)) / (E20/$L$6)))</f>
        <v>NA</v>
      </c>
      <c r="M20" s="39" t="str">
        <f t="shared" ref="M20" si="11">IF(E20=0,"NA",(  ( G20 - ($M$6*(E20/12))) / ($M$6*(E20/12))))</f>
        <v>NA</v>
      </c>
    </row>
    <row r="21" spans="1:13" s="16" customFormat="1" x14ac:dyDescent="0.2">
      <c r="A21" s="17"/>
      <c r="B21" s="17" t="s">
        <v>416</v>
      </c>
      <c r="C21" s="17" t="s">
        <v>348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ref="I21:I23" si="12">SUM(G21:H21)</f>
        <v>0</v>
      </c>
      <c r="J21" s="18">
        <f t="shared" ref="J21:J23" si="13">E21-I21</f>
        <v>0</v>
      </c>
      <c r="K21" s="39" t="str">
        <f t="shared" ref="K21:K23" si="14">IF(E21=0,"NA",J21/E21)</f>
        <v>NA</v>
      </c>
      <c r="L21" s="39" t="str">
        <f t="shared" ref="L21:L23" si="15">IF(E21=0,"NA",(  ( F21 - (E21/$L$6)) / (E21/$L$6)))</f>
        <v>NA</v>
      </c>
      <c r="M21" s="39" t="str">
        <f t="shared" ref="M21:M23" si="16">IF(E21=0,"NA",(  ( G21 - ($M$6*(E21/12))) / ($M$6*(E21/12))))</f>
        <v>NA</v>
      </c>
    </row>
    <row r="22" spans="1:13" s="16" customFormat="1" x14ac:dyDescent="0.2">
      <c r="A22" s="17"/>
      <c r="B22" s="17" t="s">
        <v>417</v>
      </c>
      <c r="C22" s="17" t="s">
        <v>418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12"/>
        <v>0</v>
      </c>
      <c r="J22" s="18">
        <f t="shared" si="13"/>
        <v>0</v>
      </c>
      <c r="K22" s="39" t="str">
        <f t="shared" si="14"/>
        <v>NA</v>
      </c>
      <c r="L22" s="39" t="str">
        <f t="shared" si="15"/>
        <v>NA</v>
      </c>
      <c r="M22" s="39" t="str">
        <f t="shared" si="16"/>
        <v>NA</v>
      </c>
    </row>
    <row r="23" spans="1:13" s="16" customFormat="1" x14ac:dyDescent="0.2">
      <c r="A23" s="47" t="s">
        <v>173</v>
      </c>
      <c r="B23" s="47"/>
      <c r="C23" s="47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f t="shared" si="12"/>
        <v>0</v>
      </c>
      <c r="J23" s="23">
        <f t="shared" si="13"/>
        <v>0</v>
      </c>
      <c r="K23" s="43" t="str">
        <f t="shared" si="14"/>
        <v>NA</v>
      </c>
      <c r="L23" s="43" t="str">
        <f t="shared" si="15"/>
        <v>NA</v>
      </c>
      <c r="M23" s="43" t="str">
        <f t="shared" si="16"/>
        <v>NA</v>
      </c>
    </row>
    <row r="24" spans="1:13" s="17" customFormat="1" x14ac:dyDescent="0.2">
      <c r="A24" s="50"/>
      <c r="B24" s="51"/>
      <c r="C24" s="50"/>
      <c r="D24" s="52"/>
      <c r="E24" s="52"/>
      <c r="F24" s="52"/>
      <c r="G24" s="52"/>
      <c r="H24" s="52"/>
      <c r="I24" s="52"/>
      <c r="J24" s="52"/>
      <c r="K24" s="44"/>
      <c r="L24" s="44"/>
      <c r="M24" s="44"/>
    </row>
    <row r="25" spans="1:13" s="17" customFormat="1" ht="15.75" x14ac:dyDescent="0.25">
      <c r="A25" s="27" t="s">
        <v>177</v>
      </c>
      <c r="B25" s="34"/>
      <c r="C25" s="27"/>
      <c r="D25" s="6">
        <f>+D11+D13+D16+D23</f>
        <v>431800000</v>
      </c>
      <c r="E25" s="6">
        <f t="shared" ref="E25:J25" si="17">+E11+E13+E16+E23</f>
        <v>431800000</v>
      </c>
      <c r="F25" s="6">
        <f t="shared" si="17"/>
        <v>12661127.9</v>
      </c>
      <c r="G25" s="6">
        <f t="shared" si="17"/>
        <v>12669212.15</v>
      </c>
      <c r="H25" s="6">
        <f t="shared" si="17"/>
        <v>0</v>
      </c>
      <c r="I25" s="6">
        <f t="shared" si="17"/>
        <v>12669212.15</v>
      </c>
      <c r="J25" s="6">
        <f t="shared" si="17"/>
        <v>419130787.85000002</v>
      </c>
      <c r="K25" s="40">
        <f t="shared" ref="K25:K66" si="18">IF(E25=0,"NA",J25/E25)</f>
        <v>0.97065953647522007</v>
      </c>
      <c r="L25" s="40">
        <f t="shared" ref="L25" si="19">IF(E25=0,"NA",(  ( F25 - (E25/$L$6)) / (E25/$L$6)))</f>
        <v>-0.97067825868457625</v>
      </c>
      <c r="M25" s="40">
        <f t="shared" ref="M25" si="20">IF(E25=0,"NA",(  ( G25 - ($M$6*(E25/12))) / ($M$6*(E25/12))))</f>
        <v>-0.82395721885132012</v>
      </c>
    </row>
    <row r="26" spans="1:13" s="16" customFormat="1" x14ac:dyDescent="0.2">
      <c r="A26" s="17"/>
      <c r="B26" s="17"/>
      <c r="C26" s="17"/>
      <c r="D26" s="18"/>
      <c r="E26" s="18"/>
      <c r="F26" s="18"/>
      <c r="G26" s="18"/>
      <c r="H26" s="18"/>
      <c r="I26" s="18"/>
      <c r="J26" s="18"/>
      <c r="K26" s="39"/>
      <c r="L26" s="39"/>
      <c r="M26" s="39"/>
    </row>
    <row r="27" spans="1:13" s="16" customFormat="1" x14ac:dyDescent="0.2">
      <c r="A27" s="17" t="s">
        <v>11</v>
      </c>
      <c r="B27" s="17" t="s">
        <v>41</v>
      </c>
      <c r="C27" s="17" t="s">
        <v>42</v>
      </c>
      <c r="D27" s="18">
        <v>5000</v>
      </c>
      <c r="E27" s="18">
        <v>5000</v>
      </c>
      <c r="F27" s="18">
        <v>0</v>
      </c>
      <c r="G27" s="18">
        <v>0</v>
      </c>
      <c r="H27" s="18">
        <v>0</v>
      </c>
      <c r="I27" s="18">
        <f t="shared" ref="I27:I47" si="21">SUM(G27:H27)</f>
        <v>0</v>
      </c>
      <c r="J27" s="18">
        <f t="shared" ref="J27:J57" si="22">E27-I27</f>
        <v>5000</v>
      </c>
      <c r="K27" s="39">
        <f t="shared" ref="K27:K57" si="23">IF(E27=0,"NA",J27/E27)</f>
        <v>1</v>
      </c>
      <c r="L27" s="39">
        <f t="shared" ref="L27:L57" si="24">IF(E27=0,"NA",(  ( F27 - (E27/$L$6)) / (E27/$L$6)))</f>
        <v>-1</v>
      </c>
      <c r="M27" s="39">
        <f t="shared" ref="M27:M57" si="25">IF(E27=0,"NA",(  ( G27 - ($M$6*(E27/12))) / ($M$6*(E27/12))))</f>
        <v>-1</v>
      </c>
    </row>
    <row r="28" spans="1:13" s="16" customFormat="1" x14ac:dyDescent="0.2">
      <c r="A28" s="17"/>
      <c r="B28" s="17" t="s">
        <v>59</v>
      </c>
      <c r="C28" s="17" t="s">
        <v>60</v>
      </c>
      <c r="D28" s="18">
        <v>0</v>
      </c>
      <c r="E28" s="18">
        <v>-960000</v>
      </c>
      <c r="F28" s="18">
        <v>97251.59</v>
      </c>
      <c r="G28" s="18">
        <v>132489.72</v>
      </c>
      <c r="H28" s="18">
        <v>1899240.62</v>
      </c>
      <c r="I28" s="18">
        <f t="shared" ref="I28:I31" si="26">SUM(G28:H28)</f>
        <v>2031730.34</v>
      </c>
      <c r="J28" s="18">
        <f t="shared" ref="J28:J46" si="27">E28-I28</f>
        <v>-2991730.34</v>
      </c>
      <c r="K28" s="39">
        <f t="shared" ref="K28:K46" si="28">IF(E28=0,"NA",J28/E28)</f>
        <v>3.1163857708333333</v>
      </c>
      <c r="L28" s="39">
        <f t="shared" ref="L28:L46" si="29">IF(E28=0,"NA",(  ( F28 - (E28/$L$6)) / (E28/$L$6)))</f>
        <v>-1.1013037395833334</v>
      </c>
      <c r="M28" s="39">
        <f t="shared" ref="M28:M46" si="30">IF(E28=0,"NA",(  ( G28 - ($M$6*(E28/12))) / ($M$6*(E28/12))))</f>
        <v>-1.8280607499999999</v>
      </c>
    </row>
    <row r="29" spans="1:13" s="16" customFormat="1" x14ac:dyDescent="0.2">
      <c r="A29" s="17"/>
      <c r="B29" s="17" t="s">
        <v>61</v>
      </c>
      <c r="C29" s="17" t="s">
        <v>62</v>
      </c>
      <c r="D29" s="18"/>
      <c r="E29" s="18"/>
      <c r="F29" s="18">
        <v>0</v>
      </c>
      <c r="G29" s="18">
        <v>0</v>
      </c>
      <c r="H29" s="18">
        <v>0</v>
      </c>
      <c r="I29" s="18">
        <f t="shared" si="26"/>
        <v>0</v>
      </c>
      <c r="J29" s="18">
        <f t="shared" si="27"/>
        <v>0</v>
      </c>
      <c r="K29" s="39" t="str">
        <f t="shared" si="28"/>
        <v>NA</v>
      </c>
      <c r="L29" s="39" t="str">
        <f t="shared" si="29"/>
        <v>NA</v>
      </c>
      <c r="M29" s="39" t="str">
        <f t="shared" si="30"/>
        <v>NA</v>
      </c>
    </row>
    <row r="30" spans="1:13" s="16" customFormat="1" x14ac:dyDescent="0.2">
      <c r="A30" s="17"/>
      <c r="B30" s="17" t="s">
        <v>67</v>
      </c>
      <c r="C30" s="17" t="s">
        <v>68</v>
      </c>
      <c r="D30" s="18">
        <v>0</v>
      </c>
      <c r="E30" s="18">
        <v>960000</v>
      </c>
      <c r="F30" s="18">
        <v>26214</v>
      </c>
      <c r="G30" s="18">
        <v>26214</v>
      </c>
      <c r="H30" s="18">
        <v>660869.44999999995</v>
      </c>
      <c r="I30" s="18">
        <f t="shared" si="26"/>
        <v>687083.45</v>
      </c>
      <c r="J30" s="18">
        <f t="shared" si="27"/>
        <v>272916.55000000005</v>
      </c>
      <c r="K30" s="39">
        <f t="shared" si="28"/>
        <v>0.28428807291666669</v>
      </c>
      <c r="L30" s="39">
        <f t="shared" si="29"/>
        <v>-0.97269375000000002</v>
      </c>
      <c r="M30" s="39">
        <f t="shared" si="30"/>
        <v>-0.83616250000000003</v>
      </c>
    </row>
    <row r="31" spans="1:13" s="16" customFormat="1" x14ac:dyDescent="0.2">
      <c r="A31" s="47" t="s">
        <v>75</v>
      </c>
      <c r="B31" s="47"/>
      <c r="C31" s="47"/>
      <c r="D31" s="23">
        <v>5000</v>
      </c>
      <c r="E31" s="23">
        <v>5000</v>
      </c>
      <c r="F31" s="23">
        <v>123465.59</v>
      </c>
      <c r="G31" s="23">
        <v>158703.72</v>
      </c>
      <c r="H31" s="23">
        <v>2560110.0700000003</v>
      </c>
      <c r="I31" s="23">
        <f t="shared" si="26"/>
        <v>2718813.7900000005</v>
      </c>
      <c r="J31" s="23">
        <f t="shared" si="27"/>
        <v>-2713813.7900000005</v>
      </c>
      <c r="K31" s="43">
        <f t="shared" si="28"/>
        <v>-542.76275800000008</v>
      </c>
      <c r="L31" s="43">
        <f t="shared" si="29"/>
        <v>23.693117999999998</v>
      </c>
      <c r="M31" s="43">
        <f t="shared" si="30"/>
        <v>189.44446399999998</v>
      </c>
    </row>
    <row r="32" spans="1:13" s="16" customFormat="1" x14ac:dyDescent="0.2">
      <c r="A32" s="17" t="s">
        <v>114</v>
      </c>
      <c r="B32" s="17" t="s">
        <v>41</v>
      </c>
      <c r="C32" s="17" t="s">
        <v>42</v>
      </c>
      <c r="D32" s="18">
        <v>5294.12</v>
      </c>
      <c r="E32" s="18">
        <v>90000.02</v>
      </c>
      <c r="F32" s="18">
        <v>0</v>
      </c>
      <c r="G32" s="18">
        <v>0</v>
      </c>
      <c r="H32" s="18">
        <v>8363.08</v>
      </c>
      <c r="I32" s="18">
        <f t="shared" ref="I32:I33" si="31">SUM(G32:H32)</f>
        <v>8363.08</v>
      </c>
      <c r="J32" s="18">
        <f t="shared" si="27"/>
        <v>81636.94</v>
      </c>
      <c r="K32" s="39">
        <f t="shared" si="28"/>
        <v>0.90707690953846454</v>
      </c>
      <c r="L32" s="39">
        <f t="shared" si="29"/>
        <v>-1</v>
      </c>
      <c r="M32" s="39">
        <f t="shared" si="30"/>
        <v>-1</v>
      </c>
    </row>
    <row r="33" spans="1:13" s="16" customFormat="1" x14ac:dyDescent="0.2">
      <c r="A33" s="17"/>
      <c r="B33" s="17" t="s">
        <v>43</v>
      </c>
      <c r="C33" s="17" t="s">
        <v>44</v>
      </c>
      <c r="D33" s="18">
        <v>0</v>
      </c>
      <c r="E33" s="18">
        <v>2279</v>
      </c>
      <c r="F33" s="18">
        <v>0</v>
      </c>
      <c r="G33" s="18">
        <v>0</v>
      </c>
      <c r="H33" s="18">
        <v>0</v>
      </c>
      <c r="I33" s="18">
        <f t="shared" si="31"/>
        <v>0</v>
      </c>
      <c r="J33" s="18">
        <f t="shared" si="27"/>
        <v>2279</v>
      </c>
      <c r="K33" s="39">
        <f t="shared" si="28"/>
        <v>1</v>
      </c>
      <c r="L33" s="39">
        <f t="shared" si="29"/>
        <v>-1</v>
      </c>
      <c r="M33" s="39">
        <f t="shared" si="30"/>
        <v>-1</v>
      </c>
    </row>
    <row r="34" spans="1:13" s="16" customFormat="1" x14ac:dyDescent="0.2">
      <c r="A34" s="17"/>
      <c r="B34" s="17" t="s">
        <v>378</v>
      </c>
      <c r="C34" s="17" t="s">
        <v>379</v>
      </c>
      <c r="D34" s="18">
        <v>30000.069999999989</v>
      </c>
      <c r="E34" s="18">
        <v>1110000.04</v>
      </c>
      <c r="F34" s="18">
        <v>0</v>
      </c>
      <c r="G34" s="18">
        <v>0</v>
      </c>
      <c r="H34" s="18">
        <v>1672.62</v>
      </c>
      <c r="I34" s="18">
        <f t="shared" ref="I34:I46" si="32">SUM(G34:H34)</f>
        <v>1672.62</v>
      </c>
      <c r="J34" s="18">
        <f t="shared" si="27"/>
        <v>1108327.42</v>
      </c>
      <c r="K34" s="39">
        <f t="shared" si="28"/>
        <v>0.9984931351894365</v>
      </c>
      <c r="L34" s="39">
        <f t="shared" si="29"/>
        <v>-1</v>
      </c>
      <c r="M34" s="39">
        <f t="shared" si="30"/>
        <v>-1</v>
      </c>
    </row>
    <row r="35" spans="1:13" s="16" customFormat="1" x14ac:dyDescent="0.2">
      <c r="A35" s="17"/>
      <c r="B35" s="17" t="s">
        <v>67</v>
      </c>
      <c r="C35" s="17" t="s">
        <v>68</v>
      </c>
      <c r="D35" s="18">
        <v>10588.24</v>
      </c>
      <c r="E35" s="18">
        <v>0</v>
      </c>
      <c r="F35" s="18">
        <v>0</v>
      </c>
      <c r="G35" s="18">
        <v>0</v>
      </c>
      <c r="H35" s="18">
        <v>0</v>
      </c>
      <c r="I35" s="18">
        <f t="shared" si="32"/>
        <v>0</v>
      </c>
      <c r="J35" s="18">
        <f t="shared" si="27"/>
        <v>0</v>
      </c>
      <c r="K35" s="39" t="str">
        <f t="shared" si="28"/>
        <v>NA</v>
      </c>
      <c r="L35" s="39" t="str">
        <f t="shared" si="29"/>
        <v>NA</v>
      </c>
      <c r="M35" s="39" t="str">
        <f t="shared" si="30"/>
        <v>NA</v>
      </c>
    </row>
    <row r="36" spans="1:13" s="16" customFormat="1" x14ac:dyDescent="0.2">
      <c r="A36" s="47" t="s">
        <v>121</v>
      </c>
      <c r="B36" s="47"/>
      <c r="C36" s="47"/>
      <c r="D36" s="23">
        <v>45882.429999999986</v>
      </c>
      <c r="E36" s="23">
        <v>1202279.06</v>
      </c>
      <c r="F36" s="23">
        <v>0</v>
      </c>
      <c r="G36" s="23">
        <v>0</v>
      </c>
      <c r="H36" s="23">
        <v>10035.700000000001</v>
      </c>
      <c r="I36" s="23">
        <f t="shared" si="32"/>
        <v>10035.700000000001</v>
      </c>
      <c r="J36" s="23">
        <f t="shared" si="27"/>
        <v>1192243.3600000001</v>
      </c>
      <c r="K36" s="43">
        <f t="shared" si="28"/>
        <v>0.99165276986525908</v>
      </c>
      <c r="L36" s="43">
        <f t="shared" si="29"/>
        <v>-1</v>
      </c>
      <c r="M36" s="43">
        <f t="shared" si="30"/>
        <v>-1</v>
      </c>
    </row>
    <row r="37" spans="1:13" s="13" customFormat="1" ht="15.75" x14ac:dyDescent="0.25">
      <c r="A37" s="17" t="s">
        <v>122</v>
      </c>
      <c r="B37" s="17" t="s">
        <v>67</v>
      </c>
      <c r="C37" s="17" t="s">
        <v>68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32"/>
        <v>0</v>
      </c>
      <c r="J37" s="18">
        <f t="shared" si="27"/>
        <v>0</v>
      </c>
      <c r="K37" s="39" t="str">
        <f t="shared" si="28"/>
        <v>NA</v>
      </c>
      <c r="L37" s="39" t="str">
        <f t="shared" si="29"/>
        <v>NA</v>
      </c>
      <c r="M37" s="39" t="str">
        <f t="shared" si="30"/>
        <v>NA</v>
      </c>
    </row>
    <row r="38" spans="1:13" s="16" customFormat="1" x14ac:dyDescent="0.2">
      <c r="B38" s="17" t="s">
        <v>186</v>
      </c>
      <c r="C38" s="17" t="s">
        <v>187</v>
      </c>
      <c r="D38" s="18">
        <v>1000000</v>
      </c>
      <c r="E38" s="18">
        <v>1000000</v>
      </c>
      <c r="F38" s="18">
        <v>0</v>
      </c>
      <c r="G38" s="18">
        <v>0</v>
      </c>
      <c r="H38" s="18">
        <v>0</v>
      </c>
      <c r="I38" s="18">
        <f t="shared" si="32"/>
        <v>0</v>
      </c>
      <c r="J38" s="18">
        <f t="shared" si="27"/>
        <v>1000000</v>
      </c>
      <c r="K38" s="39">
        <f t="shared" si="28"/>
        <v>1</v>
      </c>
      <c r="L38" s="39">
        <f t="shared" si="29"/>
        <v>-1</v>
      </c>
      <c r="M38" s="39">
        <f t="shared" si="30"/>
        <v>-1</v>
      </c>
    </row>
    <row r="39" spans="1:13" s="16" customFormat="1" x14ac:dyDescent="0.2">
      <c r="A39" s="47" t="s">
        <v>127</v>
      </c>
      <c r="B39" s="47"/>
      <c r="C39" s="47"/>
      <c r="D39" s="23">
        <v>1000000</v>
      </c>
      <c r="E39" s="23">
        <v>1000000</v>
      </c>
      <c r="F39" s="23">
        <v>0</v>
      </c>
      <c r="G39" s="23">
        <v>0</v>
      </c>
      <c r="H39" s="23">
        <v>0</v>
      </c>
      <c r="I39" s="23">
        <f t="shared" si="32"/>
        <v>0</v>
      </c>
      <c r="J39" s="23">
        <f t="shared" si="27"/>
        <v>1000000</v>
      </c>
      <c r="K39" s="43">
        <f t="shared" si="28"/>
        <v>1</v>
      </c>
      <c r="L39" s="43">
        <f t="shared" si="29"/>
        <v>-1</v>
      </c>
      <c r="M39" s="43">
        <f t="shared" si="30"/>
        <v>-1</v>
      </c>
    </row>
    <row r="40" spans="1:13" s="13" customFormat="1" ht="15.75" x14ac:dyDescent="0.25">
      <c r="A40" s="17" t="s">
        <v>190</v>
      </c>
      <c r="B40" s="17" t="s">
        <v>77</v>
      </c>
      <c r="C40" s="17" t="s">
        <v>78</v>
      </c>
      <c r="D40" s="18">
        <v>39562.400000000001</v>
      </c>
      <c r="E40" s="18">
        <v>39562.400000000001</v>
      </c>
      <c r="F40" s="18">
        <v>0</v>
      </c>
      <c r="G40" s="18">
        <v>0</v>
      </c>
      <c r="H40" s="18">
        <v>0</v>
      </c>
      <c r="I40" s="18">
        <f t="shared" si="32"/>
        <v>0</v>
      </c>
      <c r="J40" s="18">
        <f t="shared" si="27"/>
        <v>39562.400000000001</v>
      </c>
      <c r="K40" s="39">
        <f t="shared" si="28"/>
        <v>1</v>
      </c>
      <c r="L40" s="39">
        <f t="shared" si="29"/>
        <v>-1</v>
      </c>
      <c r="M40" s="39">
        <f t="shared" si="30"/>
        <v>-1</v>
      </c>
    </row>
    <row r="41" spans="1:13" s="16" customFormat="1" x14ac:dyDescent="0.2">
      <c r="A41" s="17"/>
      <c r="B41" s="17" t="s">
        <v>272</v>
      </c>
      <c r="C41" s="17" t="s">
        <v>273</v>
      </c>
      <c r="D41" s="18">
        <v>19837.5</v>
      </c>
      <c r="E41" s="18">
        <v>19837.5</v>
      </c>
      <c r="F41" s="18">
        <v>0</v>
      </c>
      <c r="G41" s="18">
        <v>0</v>
      </c>
      <c r="H41" s="18">
        <v>0</v>
      </c>
      <c r="I41" s="18">
        <f t="shared" si="32"/>
        <v>0</v>
      </c>
      <c r="J41" s="18">
        <f t="shared" si="27"/>
        <v>19837.5</v>
      </c>
      <c r="K41" s="39">
        <f t="shared" si="28"/>
        <v>1</v>
      </c>
      <c r="L41" s="39">
        <f t="shared" si="29"/>
        <v>-1</v>
      </c>
      <c r="M41" s="39">
        <f t="shared" si="30"/>
        <v>-1</v>
      </c>
    </row>
    <row r="42" spans="1:13" s="13" customFormat="1" ht="15.75" x14ac:dyDescent="0.25">
      <c r="A42" s="17"/>
      <c r="B42" s="17" t="s">
        <v>27</v>
      </c>
      <c r="C42" s="17" t="s">
        <v>28</v>
      </c>
      <c r="D42" s="18">
        <v>4912961.76</v>
      </c>
      <c r="E42" s="18">
        <v>4912961.76</v>
      </c>
      <c r="F42" s="18">
        <v>64194.05</v>
      </c>
      <c r="G42" s="18">
        <v>129263.58</v>
      </c>
      <c r="H42" s="18">
        <v>0</v>
      </c>
      <c r="I42" s="18">
        <f t="shared" si="32"/>
        <v>129263.58</v>
      </c>
      <c r="J42" s="18">
        <f t="shared" si="27"/>
        <v>4783698.18</v>
      </c>
      <c r="K42" s="39">
        <f t="shared" si="28"/>
        <v>0.97368927618113599</v>
      </c>
      <c r="L42" s="39">
        <f t="shared" si="29"/>
        <v>-0.98693373709466858</v>
      </c>
      <c r="M42" s="39">
        <f t="shared" si="30"/>
        <v>-0.84213565708681604</v>
      </c>
    </row>
    <row r="43" spans="1:13" s="16" customFormat="1" x14ac:dyDescent="0.2">
      <c r="A43" s="17"/>
      <c r="B43" s="17" t="s">
        <v>31</v>
      </c>
      <c r="C43" s="17" t="s">
        <v>32</v>
      </c>
      <c r="D43" s="18">
        <v>467208</v>
      </c>
      <c r="E43" s="18">
        <v>467208</v>
      </c>
      <c r="F43" s="18">
        <v>8316</v>
      </c>
      <c r="G43" s="18">
        <v>16868.25</v>
      </c>
      <c r="H43" s="18">
        <v>0</v>
      </c>
      <c r="I43" s="18">
        <f t="shared" si="32"/>
        <v>16868.25</v>
      </c>
      <c r="J43" s="18">
        <f t="shared" si="27"/>
        <v>450339.75</v>
      </c>
      <c r="K43" s="39">
        <f t="shared" si="28"/>
        <v>0.96389563106796117</v>
      </c>
      <c r="L43" s="39">
        <f t="shared" si="29"/>
        <v>-0.98220064724919098</v>
      </c>
      <c r="M43" s="39">
        <f t="shared" si="30"/>
        <v>-0.783373786407767</v>
      </c>
    </row>
    <row r="44" spans="1:13" s="13" customFormat="1" ht="15.75" x14ac:dyDescent="0.25">
      <c r="A44" s="17"/>
      <c r="B44" s="17" t="s">
        <v>33</v>
      </c>
      <c r="C44" s="17" t="s">
        <v>34</v>
      </c>
      <c r="D44" s="18">
        <v>743475</v>
      </c>
      <c r="E44" s="18">
        <v>743475</v>
      </c>
      <c r="F44" s="18">
        <v>12788.71</v>
      </c>
      <c r="G44" s="18">
        <v>25789.599999999999</v>
      </c>
      <c r="H44" s="18">
        <v>0</v>
      </c>
      <c r="I44" s="18">
        <f t="shared" si="32"/>
        <v>25789.599999999999</v>
      </c>
      <c r="J44" s="18">
        <f t="shared" si="27"/>
        <v>717685.4</v>
      </c>
      <c r="K44" s="39">
        <f t="shared" si="28"/>
        <v>0.96531208177813643</v>
      </c>
      <c r="L44" s="39">
        <f t="shared" si="29"/>
        <v>-0.9827987356669694</v>
      </c>
      <c r="M44" s="39">
        <f t="shared" si="30"/>
        <v>-0.79187249066881871</v>
      </c>
    </row>
    <row r="45" spans="1:13" s="16" customFormat="1" x14ac:dyDescent="0.2">
      <c r="A45" s="17"/>
      <c r="B45" s="17" t="s">
        <v>39</v>
      </c>
      <c r="C45" s="17" t="s">
        <v>40</v>
      </c>
      <c r="D45" s="18">
        <v>99677</v>
      </c>
      <c r="E45" s="18">
        <v>99677</v>
      </c>
      <c r="F45" s="18">
        <v>2220.34</v>
      </c>
      <c r="G45" s="18">
        <v>4449.7000000000007</v>
      </c>
      <c r="H45" s="18">
        <v>0</v>
      </c>
      <c r="I45" s="18">
        <f t="shared" si="32"/>
        <v>4449.7000000000007</v>
      </c>
      <c r="J45" s="18">
        <f t="shared" si="27"/>
        <v>95227.3</v>
      </c>
      <c r="K45" s="39">
        <f t="shared" si="28"/>
        <v>0.95535880895291792</v>
      </c>
      <c r="L45" s="39">
        <f t="shared" si="29"/>
        <v>-0.97772465062150749</v>
      </c>
      <c r="M45" s="39">
        <f t="shared" si="30"/>
        <v>-0.73215285371750749</v>
      </c>
    </row>
    <row r="46" spans="1:13" s="13" customFormat="1" ht="15.75" x14ac:dyDescent="0.25">
      <c r="A46" s="17"/>
      <c r="B46" s="17" t="s">
        <v>41</v>
      </c>
      <c r="C46" s="17" t="s">
        <v>42</v>
      </c>
      <c r="D46" s="18">
        <v>2538975.1100000003</v>
      </c>
      <c r="E46" s="18">
        <v>3021137.6599999992</v>
      </c>
      <c r="F46" s="18">
        <v>39499.5</v>
      </c>
      <c r="G46" s="18">
        <v>253360.08</v>
      </c>
      <c r="H46" s="18">
        <v>17282</v>
      </c>
      <c r="I46" s="18">
        <f t="shared" si="32"/>
        <v>270642.07999999996</v>
      </c>
      <c r="J46" s="18">
        <f t="shared" si="27"/>
        <v>2750495.5799999991</v>
      </c>
      <c r="K46" s="39">
        <f t="shared" si="28"/>
        <v>0.91041716384416582</v>
      </c>
      <c r="L46" s="39">
        <f t="shared" si="29"/>
        <v>-0.98692562059552091</v>
      </c>
      <c r="M46" s="39">
        <f t="shared" si="30"/>
        <v>-0.49682515294586066</v>
      </c>
    </row>
    <row r="47" spans="1:13" s="16" customFormat="1" x14ac:dyDescent="0.2">
      <c r="A47" s="17"/>
      <c r="B47" s="17" t="s">
        <v>194</v>
      </c>
      <c r="C47" s="17" t="s">
        <v>195</v>
      </c>
      <c r="D47" s="18">
        <v>8318081.9900000002</v>
      </c>
      <c r="E47" s="18">
        <v>31439895.57</v>
      </c>
      <c r="F47" s="18">
        <v>214179.27000000005</v>
      </c>
      <c r="G47" s="18">
        <v>247302.87000000002</v>
      </c>
      <c r="H47" s="18">
        <v>148196.32</v>
      </c>
      <c r="I47" s="18">
        <f t="shared" si="21"/>
        <v>395499.19000000006</v>
      </c>
      <c r="J47" s="18">
        <f t="shared" si="22"/>
        <v>31044396.379999999</v>
      </c>
      <c r="K47" s="39">
        <f t="shared" si="23"/>
        <v>0.98742046744018486</v>
      </c>
      <c r="L47" s="39">
        <f t="shared" si="24"/>
        <v>-0.9931876596242778</v>
      </c>
      <c r="M47" s="39">
        <f t="shared" si="25"/>
        <v>-0.95280463903907298</v>
      </c>
    </row>
    <row r="48" spans="1:13" s="16" customFormat="1" x14ac:dyDescent="0.2">
      <c r="A48" s="17"/>
      <c r="B48" s="17" t="s">
        <v>239</v>
      </c>
      <c r="C48" s="17" t="s">
        <v>240</v>
      </c>
      <c r="D48" s="18">
        <v>0</v>
      </c>
      <c r="E48" s="18">
        <v>237168.95</v>
      </c>
      <c r="F48" s="18">
        <v>0</v>
      </c>
      <c r="G48" s="18">
        <v>0</v>
      </c>
      <c r="H48" s="18">
        <v>0</v>
      </c>
      <c r="I48" s="18">
        <f t="shared" ref="I48" si="33">SUM(G48:H48)</f>
        <v>0</v>
      </c>
      <c r="J48" s="18">
        <f t="shared" si="22"/>
        <v>237168.95</v>
      </c>
      <c r="K48" s="39">
        <f t="shared" si="23"/>
        <v>1</v>
      </c>
      <c r="L48" s="39">
        <f t="shared" si="24"/>
        <v>-1</v>
      </c>
      <c r="M48" s="39">
        <f t="shared" si="25"/>
        <v>-1</v>
      </c>
    </row>
    <row r="49" spans="1:13" s="16" customFormat="1" x14ac:dyDescent="0.2">
      <c r="A49" s="17"/>
      <c r="B49" s="17" t="s">
        <v>49</v>
      </c>
      <c r="C49" s="17" t="s">
        <v>50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:I54" si="34">SUM(G49:H49)</f>
        <v>0</v>
      </c>
      <c r="J49" s="18">
        <f t="shared" si="22"/>
        <v>0</v>
      </c>
      <c r="K49" s="39" t="str">
        <f t="shared" si="23"/>
        <v>NA</v>
      </c>
      <c r="L49" s="39" t="str">
        <f t="shared" si="24"/>
        <v>NA</v>
      </c>
      <c r="M49" s="39" t="str">
        <f t="shared" si="25"/>
        <v>NA</v>
      </c>
    </row>
    <row r="50" spans="1:13" s="16" customFormat="1" x14ac:dyDescent="0.2">
      <c r="A50" s="17"/>
      <c r="B50" s="17" t="s">
        <v>59</v>
      </c>
      <c r="C50" s="17" t="s">
        <v>60</v>
      </c>
      <c r="D50" s="18">
        <v>-8575</v>
      </c>
      <c r="E50" s="18">
        <v>2823906</v>
      </c>
      <c r="F50" s="18">
        <v>1500.84</v>
      </c>
      <c r="G50" s="18">
        <v>1500.84</v>
      </c>
      <c r="H50" s="18">
        <v>62565.06</v>
      </c>
      <c r="I50" s="18">
        <f t="shared" si="34"/>
        <v>64065.899999999994</v>
      </c>
      <c r="J50" s="18">
        <f t="shared" si="22"/>
        <v>2759840.1</v>
      </c>
      <c r="K50" s="39">
        <f t="shared" si="23"/>
        <v>0.97731301962600736</v>
      </c>
      <c r="L50" s="39">
        <f t="shared" si="24"/>
        <v>-0.99946852338569347</v>
      </c>
      <c r="M50" s="39">
        <f t="shared" si="25"/>
        <v>-0.99681114031416052</v>
      </c>
    </row>
    <row r="51" spans="1:13" s="16" customFormat="1" x14ac:dyDescent="0.2">
      <c r="A51" s="17"/>
      <c r="B51" s="17" t="s">
        <v>61</v>
      </c>
      <c r="C51" s="17" t="s">
        <v>62</v>
      </c>
      <c r="D51" s="18">
        <v>3259000</v>
      </c>
      <c r="E51" s="18">
        <v>6223313</v>
      </c>
      <c r="F51" s="18">
        <v>1351000</v>
      </c>
      <c r="G51" s="18">
        <v>1351000</v>
      </c>
      <c r="H51" s="18">
        <v>7635.15</v>
      </c>
      <c r="I51" s="18">
        <f t="shared" si="34"/>
        <v>1358635.15</v>
      </c>
      <c r="J51" s="18">
        <f t="shared" si="22"/>
        <v>4864677.8499999996</v>
      </c>
      <c r="K51" s="39">
        <f t="shared" si="23"/>
        <v>0.78168619351139812</v>
      </c>
      <c r="L51" s="39">
        <f t="shared" si="24"/>
        <v>-0.78291305611657325</v>
      </c>
      <c r="M51" s="39">
        <f t="shared" si="25"/>
        <v>0.3025216633005603</v>
      </c>
    </row>
    <row r="52" spans="1:13" s="13" customFormat="1" ht="15.75" x14ac:dyDescent="0.25">
      <c r="A52" s="17"/>
      <c r="B52" s="17" t="s">
        <v>408</v>
      </c>
      <c r="C52" s="17" t="s">
        <v>409</v>
      </c>
      <c r="D52" s="18">
        <v>18422211.73</v>
      </c>
      <c r="E52" s="18">
        <v>18762211.73</v>
      </c>
      <c r="F52" s="18">
        <v>0</v>
      </c>
      <c r="G52" s="18">
        <v>0</v>
      </c>
      <c r="H52" s="18">
        <v>0</v>
      </c>
      <c r="I52" s="18">
        <f t="shared" si="34"/>
        <v>0</v>
      </c>
      <c r="J52" s="18">
        <f t="shared" si="22"/>
        <v>18762211.73</v>
      </c>
      <c r="K52" s="39">
        <f t="shared" si="23"/>
        <v>1</v>
      </c>
      <c r="L52" s="39">
        <f t="shared" si="24"/>
        <v>-1</v>
      </c>
      <c r="M52" s="39">
        <f t="shared" si="25"/>
        <v>-1</v>
      </c>
    </row>
    <row r="53" spans="1:13" s="16" customFormat="1" x14ac:dyDescent="0.2">
      <c r="A53" s="17"/>
      <c r="B53" s="17" t="s">
        <v>378</v>
      </c>
      <c r="C53" s="17" t="s">
        <v>379</v>
      </c>
      <c r="D53" s="18">
        <v>19893</v>
      </c>
      <c r="E53" s="18">
        <v>19893</v>
      </c>
      <c r="F53" s="18">
        <v>0</v>
      </c>
      <c r="G53" s="18">
        <v>0</v>
      </c>
      <c r="H53" s="18">
        <v>0</v>
      </c>
      <c r="I53" s="18">
        <f t="shared" si="34"/>
        <v>0</v>
      </c>
      <c r="J53" s="18">
        <f t="shared" si="22"/>
        <v>19893</v>
      </c>
      <c r="K53" s="39">
        <f t="shared" si="23"/>
        <v>1</v>
      </c>
      <c r="L53" s="39">
        <f t="shared" si="24"/>
        <v>-1</v>
      </c>
      <c r="M53" s="39">
        <f t="shared" si="25"/>
        <v>-1</v>
      </c>
    </row>
    <row r="54" spans="1:13" s="13" customFormat="1" ht="15.75" x14ac:dyDescent="0.25">
      <c r="A54" s="17"/>
      <c r="B54" s="17" t="s">
        <v>184</v>
      </c>
      <c r="C54" s="17" t="s">
        <v>185</v>
      </c>
      <c r="D54" s="18">
        <v>694936550.00999999</v>
      </c>
      <c r="E54" s="18">
        <v>375388555.04999995</v>
      </c>
      <c r="F54" s="18">
        <v>2213402.0100000002</v>
      </c>
      <c r="G54" s="18">
        <v>4499615.879999999</v>
      </c>
      <c r="H54" s="18">
        <v>31880437.98</v>
      </c>
      <c r="I54" s="18">
        <f t="shared" si="34"/>
        <v>36380053.859999999</v>
      </c>
      <c r="J54" s="18">
        <f t="shared" si="22"/>
        <v>339008501.18999994</v>
      </c>
      <c r="K54" s="39">
        <f t="shared" si="23"/>
        <v>0.90308693919782834</v>
      </c>
      <c r="L54" s="39">
        <f t="shared" si="24"/>
        <v>-0.99410370406816162</v>
      </c>
      <c r="M54" s="39">
        <f t="shared" si="25"/>
        <v>-0.92808066490891272</v>
      </c>
    </row>
    <row r="55" spans="1:13" s="16" customFormat="1" x14ac:dyDescent="0.2">
      <c r="A55" s="17"/>
      <c r="B55" s="17" t="s">
        <v>67</v>
      </c>
      <c r="C55" s="17" t="s">
        <v>68</v>
      </c>
      <c r="D55" s="18">
        <v>-2208498</v>
      </c>
      <c r="E55" s="18">
        <v>5112959.55</v>
      </c>
      <c r="F55" s="18">
        <v>0</v>
      </c>
      <c r="G55" s="18">
        <v>0</v>
      </c>
      <c r="H55" s="18">
        <v>59062.86</v>
      </c>
      <c r="I55" s="18">
        <f t="shared" ref="I55:I56" si="35">SUM(G55:H55)</f>
        <v>59062.86</v>
      </c>
      <c r="J55" s="18">
        <f t="shared" si="22"/>
        <v>5053896.6899999995</v>
      </c>
      <c r="K55" s="39">
        <f t="shared" si="23"/>
        <v>0.98844840069192408</v>
      </c>
      <c r="L55" s="39">
        <f t="shared" si="24"/>
        <v>-1</v>
      </c>
      <c r="M55" s="39">
        <f t="shared" si="25"/>
        <v>-1</v>
      </c>
    </row>
    <row r="56" spans="1:13" s="13" customFormat="1" ht="15.75" x14ac:dyDescent="0.25">
      <c r="A56" s="17"/>
      <c r="B56" s="17" t="s">
        <v>186</v>
      </c>
      <c r="C56" s="17" t="s">
        <v>187</v>
      </c>
      <c r="D56" s="18">
        <v>101832.5</v>
      </c>
      <c r="E56" s="18">
        <v>101832.5</v>
      </c>
      <c r="F56" s="18">
        <v>0</v>
      </c>
      <c r="G56" s="18">
        <v>0</v>
      </c>
      <c r="H56" s="18">
        <v>0</v>
      </c>
      <c r="I56" s="18">
        <f t="shared" si="35"/>
        <v>0</v>
      </c>
      <c r="J56" s="18">
        <f t="shared" si="22"/>
        <v>101832.5</v>
      </c>
      <c r="K56" s="39">
        <f t="shared" si="23"/>
        <v>1</v>
      </c>
      <c r="L56" s="39">
        <f t="shared" si="24"/>
        <v>-1</v>
      </c>
      <c r="M56" s="39">
        <f t="shared" si="25"/>
        <v>-1</v>
      </c>
    </row>
    <row r="57" spans="1:13" s="16" customFormat="1" x14ac:dyDescent="0.2">
      <c r="A57" s="17"/>
      <c r="B57" s="17" t="s">
        <v>69</v>
      </c>
      <c r="C57" s="17" t="s">
        <v>70</v>
      </c>
      <c r="D57" s="18">
        <v>-2339143.3600000003</v>
      </c>
      <c r="E57" s="18">
        <v>4310371.49</v>
      </c>
      <c r="F57" s="18">
        <v>-94405</v>
      </c>
      <c r="G57" s="18">
        <v>-94405</v>
      </c>
      <c r="H57" s="18">
        <v>831877.04</v>
      </c>
      <c r="I57" s="18">
        <f t="shared" ref="I57" si="36">SUM(G57:H57)</f>
        <v>737472.04</v>
      </c>
      <c r="J57" s="18">
        <f t="shared" si="22"/>
        <v>3572899.45</v>
      </c>
      <c r="K57" s="39">
        <f t="shared" si="23"/>
        <v>0.82890754504317676</v>
      </c>
      <c r="L57" s="39">
        <f t="shared" si="24"/>
        <v>-1.0219018245223221</v>
      </c>
      <c r="M57" s="39">
        <f t="shared" si="25"/>
        <v>-1.1314109471339324</v>
      </c>
    </row>
    <row r="58" spans="1:13" s="16" customFormat="1" x14ac:dyDescent="0.2">
      <c r="A58" s="47" t="s">
        <v>191</v>
      </c>
      <c r="B58" s="47"/>
      <c r="C58" s="47"/>
      <c r="D58" s="23">
        <v>729323049.63999999</v>
      </c>
      <c r="E58" s="23">
        <v>453723966.15999997</v>
      </c>
      <c r="F58" s="23">
        <v>3812695.72</v>
      </c>
      <c r="G58" s="23">
        <v>6434745.7999999989</v>
      </c>
      <c r="H58" s="23">
        <v>33007056.41</v>
      </c>
      <c r="I58" s="23">
        <f t="shared" ref="I58:I59" si="37">SUM(G58:H58)</f>
        <v>39441802.210000001</v>
      </c>
      <c r="J58" s="23">
        <f t="shared" ref="J58:J61" si="38">E58-I58</f>
        <v>414282163.94999999</v>
      </c>
      <c r="K58" s="43">
        <f t="shared" ref="K58:K61" si="39">IF(E58=0,"NA",J58/E58)</f>
        <v>0.9130709304518172</v>
      </c>
      <c r="L58" s="43">
        <f t="shared" ref="L58:L61" si="40">IF(E58=0,"NA",(  ( F58 - (E58/$L$6)) / (E58/$L$6)))</f>
        <v>-0.99159688267677815</v>
      </c>
      <c r="M58" s="43">
        <f t="shared" ref="M58:M61" si="41">IF(E58=0,"NA",(  ( G58 - ($M$6*(E58/12))) / ($M$6*(E58/12))))</f>
        <v>-0.91490757006566148</v>
      </c>
    </row>
    <row r="59" spans="1:13" s="13" customFormat="1" ht="15.75" x14ac:dyDescent="0.25">
      <c r="A59" s="17" t="s">
        <v>134</v>
      </c>
      <c r="B59" s="17" t="s">
        <v>135</v>
      </c>
      <c r="C59" s="17" t="s">
        <v>136</v>
      </c>
      <c r="D59" s="18">
        <v>83403442</v>
      </c>
      <c r="E59" s="18">
        <v>83403442</v>
      </c>
      <c r="F59" s="18">
        <v>0</v>
      </c>
      <c r="G59" s="18">
        <v>0</v>
      </c>
      <c r="H59" s="18">
        <v>0</v>
      </c>
      <c r="I59" s="18">
        <f t="shared" si="37"/>
        <v>0</v>
      </c>
      <c r="J59" s="18">
        <f t="shared" si="38"/>
        <v>83403442</v>
      </c>
      <c r="K59" s="39">
        <f t="shared" si="39"/>
        <v>1</v>
      </c>
      <c r="L59" s="39">
        <f t="shared" si="40"/>
        <v>-1</v>
      </c>
      <c r="M59" s="39">
        <f t="shared" si="41"/>
        <v>-1</v>
      </c>
    </row>
    <row r="60" spans="1:13" s="16" customFormat="1" x14ac:dyDescent="0.2">
      <c r="A60" s="47" t="s">
        <v>137</v>
      </c>
      <c r="B60" s="47"/>
      <c r="C60" s="47"/>
      <c r="D60" s="23">
        <v>83403442</v>
      </c>
      <c r="E60" s="23">
        <v>83403442</v>
      </c>
      <c r="F60" s="23">
        <v>0</v>
      </c>
      <c r="G60" s="23">
        <v>0</v>
      </c>
      <c r="H60" s="23">
        <v>0</v>
      </c>
      <c r="I60" s="23">
        <f t="shared" ref="I60:I61" si="42">SUM(G60:H60)</f>
        <v>0</v>
      </c>
      <c r="J60" s="23">
        <f t="shared" si="38"/>
        <v>83403442</v>
      </c>
      <c r="K60" s="43">
        <f t="shared" si="39"/>
        <v>1</v>
      </c>
      <c r="L60" s="43">
        <f t="shared" si="40"/>
        <v>-1</v>
      </c>
      <c r="M60" s="43">
        <f t="shared" si="41"/>
        <v>-1</v>
      </c>
    </row>
    <row r="61" spans="1:13" s="13" customFormat="1" ht="15.75" x14ac:dyDescent="0.25">
      <c r="A61" s="17" t="s">
        <v>138</v>
      </c>
      <c r="B61" s="17" t="s">
        <v>71</v>
      </c>
      <c r="C61" s="17" t="s">
        <v>72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42"/>
        <v>0</v>
      </c>
      <c r="J61" s="18">
        <f t="shared" si="38"/>
        <v>0</v>
      </c>
      <c r="K61" s="39" t="str">
        <f t="shared" si="39"/>
        <v>NA</v>
      </c>
      <c r="L61" s="39" t="str">
        <f t="shared" si="40"/>
        <v>NA</v>
      </c>
      <c r="M61" s="39" t="str">
        <f t="shared" si="41"/>
        <v>NA</v>
      </c>
    </row>
    <row r="62" spans="1:13" s="13" customFormat="1" ht="15.75" x14ac:dyDescent="0.25">
      <c r="A62" s="17"/>
      <c r="B62" s="17" t="s">
        <v>139</v>
      </c>
      <c r="C62" s="17" t="s">
        <v>140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ref="I62:I64" si="43">SUM(G62:H62)</f>
        <v>0</v>
      </c>
      <c r="J62" s="18">
        <f t="shared" ref="J62:J64" si="44">E62-I62</f>
        <v>0</v>
      </c>
      <c r="K62" s="39" t="str">
        <f t="shared" ref="K62:K64" si="45">IF(E62=0,"NA",J62/E62)</f>
        <v>NA</v>
      </c>
      <c r="L62" s="39" t="str">
        <f t="shared" ref="L62:L64" si="46">IF(E62=0,"NA",(  ( F62 - (E62/$L$6)) / (E62/$L$6)))</f>
        <v>NA</v>
      </c>
      <c r="M62" s="39" t="str">
        <f t="shared" ref="M62:M64" si="47">IF(E62=0,"NA",(  ( G62 - ($M$6*(E62/12))) / ($M$6*(E62/12))))</f>
        <v>NA</v>
      </c>
    </row>
    <row r="63" spans="1:13" s="16" customFormat="1" x14ac:dyDescent="0.2">
      <c r="A63" s="17"/>
      <c r="B63" s="17" t="s">
        <v>192</v>
      </c>
      <c r="C63" s="17" t="s">
        <v>193</v>
      </c>
      <c r="D63" s="18">
        <v>5572080</v>
      </c>
      <c r="E63" s="18">
        <v>5572080</v>
      </c>
      <c r="F63" s="18">
        <v>0</v>
      </c>
      <c r="G63" s="18">
        <v>0</v>
      </c>
      <c r="H63" s="18">
        <v>0</v>
      </c>
      <c r="I63" s="18">
        <f t="shared" si="43"/>
        <v>0</v>
      </c>
      <c r="J63" s="18">
        <f t="shared" si="44"/>
        <v>5572080</v>
      </c>
      <c r="K63" s="39">
        <f t="shared" si="45"/>
        <v>1</v>
      </c>
      <c r="L63" s="39">
        <f t="shared" si="46"/>
        <v>-1</v>
      </c>
      <c r="M63" s="39">
        <f t="shared" si="47"/>
        <v>-1</v>
      </c>
    </row>
    <row r="64" spans="1:13" s="16" customFormat="1" x14ac:dyDescent="0.2">
      <c r="A64" s="47" t="s">
        <v>141</v>
      </c>
      <c r="B64" s="47"/>
      <c r="C64" s="47"/>
      <c r="D64" s="23">
        <v>5572080</v>
      </c>
      <c r="E64" s="23">
        <v>5572080</v>
      </c>
      <c r="F64" s="23">
        <v>0</v>
      </c>
      <c r="G64" s="23">
        <v>0</v>
      </c>
      <c r="H64" s="23">
        <v>0</v>
      </c>
      <c r="I64" s="23">
        <f t="shared" si="43"/>
        <v>0</v>
      </c>
      <c r="J64" s="23">
        <f t="shared" si="44"/>
        <v>5572080</v>
      </c>
      <c r="K64" s="43">
        <f t="shared" si="45"/>
        <v>1</v>
      </c>
      <c r="L64" s="43">
        <f t="shared" si="46"/>
        <v>-1</v>
      </c>
      <c r="M64" s="43">
        <f t="shared" si="47"/>
        <v>-1</v>
      </c>
    </row>
    <row r="65" spans="1:16" s="17" customFormat="1" x14ac:dyDescent="0.2">
      <c r="D65" s="18"/>
      <c r="E65" s="18"/>
      <c r="F65" s="18"/>
      <c r="G65" s="18"/>
      <c r="H65" s="18"/>
      <c r="I65" s="18"/>
      <c r="J65" s="18"/>
      <c r="K65" s="39"/>
      <c r="L65" s="39"/>
      <c r="M65" s="39"/>
    </row>
    <row r="66" spans="1:16" s="17" customFormat="1" ht="15.75" x14ac:dyDescent="0.25">
      <c r="A66" s="27" t="s">
        <v>176</v>
      </c>
      <c r="B66" s="34"/>
      <c r="C66" s="27"/>
      <c r="D66" s="6">
        <f>+D31+D36+D39+D58+D60+D64</f>
        <v>819349454.06999993</v>
      </c>
      <c r="E66" s="6">
        <f>+E31+E36+E39+E58+E60+E64</f>
        <v>544906767.22000003</v>
      </c>
      <c r="F66" s="6">
        <f>+F31+F36+F39+F58+F60+F64</f>
        <v>3936161.31</v>
      </c>
      <c r="G66" s="6">
        <f>+G31+G36+G39+G58+G60+G64</f>
        <v>6593449.5199999986</v>
      </c>
      <c r="H66" s="6">
        <f>+H31+H36+H39+H58+H60+H64</f>
        <v>35577202.18</v>
      </c>
      <c r="I66" s="6">
        <f>+I31+I36+I39+I58+I60+I64</f>
        <v>42170651.700000003</v>
      </c>
      <c r="J66" s="6">
        <f>+J31+J36+J39+J58+J60+J64</f>
        <v>502736115.51999998</v>
      </c>
      <c r="K66" s="40">
        <f t="shared" si="18"/>
        <v>0.92260941827691756</v>
      </c>
      <c r="L66" s="40">
        <f t="shared" ref="L66" si="48">IF(E66=0,"NA",(  ( F66 - (E66/$L$6)) / (E66/$L$6)))</f>
        <v>-0.99277644994192049</v>
      </c>
      <c r="M66" s="40">
        <f t="shared" ref="M66" si="49">IF(E66=0,"NA",(  ( G66 - ($M$6*(E66/12))) / ($M$6*(E66/12))))</f>
        <v>-0.92739914513847876</v>
      </c>
      <c r="N66"/>
      <c r="O66"/>
      <c r="P66"/>
    </row>
    <row r="67" spans="1:16" s="17" customFormat="1" x14ac:dyDescent="0.2">
      <c r="A67" s="21"/>
      <c r="B67" s="36"/>
      <c r="C67" s="21"/>
      <c r="D67" s="5"/>
      <c r="E67" s="5"/>
      <c r="F67" s="5"/>
      <c r="G67" s="5"/>
      <c r="H67" s="5"/>
      <c r="I67" s="5"/>
      <c r="J67" s="5"/>
      <c r="K67" s="20"/>
      <c r="L67" s="42"/>
      <c r="M67" s="42"/>
      <c r="N67"/>
      <c r="O67"/>
      <c r="P67"/>
    </row>
    <row r="68" spans="1:16" s="17" customFormat="1" ht="15" x14ac:dyDescent="0.2">
      <c r="A68" s="37"/>
      <c r="B68" s="36"/>
      <c r="C68" s="21"/>
      <c r="D68" s="5"/>
      <c r="E68" s="5"/>
      <c r="F68" s="5"/>
      <c r="G68" s="5"/>
      <c r="H68" s="5"/>
      <c r="I68" s="5"/>
      <c r="J68" s="5"/>
      <c r="K68" s="20"/>
      <c r="L68" s="42"/>
      <c r="M68" s="42"/>
      <c r="N68"/>
      <c r="O68"/>
      <c r="P68"/>
    </row>
    <row r="69" spans="1:16" s="17" customFormat="1" x14ac:dyDescent="0.2">
      <c r="A69" s="21"/>
      <c r="B69" s="36"/>
      <c r="C69" s="21"/>
      <c r="D69" s="5"/>
      <c r="E69" s="5"/>
      <c r="F69" s="5"/>
      <c r="G69" s="5"/>
      <c r="H69" s="5"/>
      <c r="I69" s="5"/>
      <c r="J69" s="5"/>
      <c r="K69" s="20"/>
      <c r="L69" s="42"/>
      <c r="M69" s="42"/>
      <c r="N69"/>
      <c r="O69"/>
      <c r="P69"/>
    </row>
    <row r="70" spans="1:16" s="17" customFormat="1" x14ac:dyDescent="0.2">
      <c r="A70" s="21"/>
      <c r="B70" s="36"/>
      <c r="C70" s="21"/>
      <c r="D70" s="5"/>
      <c r="E70" s="5"/>
      <c r="F70" s="5"/>
      <c r="G70" s="5"/>
      <c r="H70" s="5"/>
      <c r="I70" s="5"/>
      <c r="J70" s="5"/>
      <c r="K70" s="5"/>
      <c r="L70" s="42"/>
      <c r="M70" s="42"/>
      <c r="N70"/>
      <c r="O70"/>
      <c r="P70"/>
    </row>
    <row r="73" spans="1:16" x14ac:dyDescent="0.2">
      <c r="D73" s="36"/>
      <c r="E73" s="21"/>
      <c r="K73" s="5"/>
    </row>
    <row r="74" spans="1:16" x14ac:dyDescent="0.2">
      <c r="D74" s="36"/>
      <c r="E74" s="21"/>
      <c r="K74" s="5"/>
    </row>
    <row r="76" spans="1:16" x14ac:dyDescent="0.2">
      <c r="K76" s="5"/>
    </row>
    <row r="77" spans="1:16" x14ac:dyDescent="0.2">
      <c r="K77" s="5"/>
    </row>
  </sheetData>
  <autoFilter ref="A7:M6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6"/>
  <sheetViews>
    <sheetView tabSelected="1" workbookViewId="0">
      <pane ySplit="7" topLeftCell="A8" activePane="bottomLeft" state="frozen"/>
      <selection activeCell="D100" sqref="D100"/>
      <selection pane="bottomLeft" activeCell="D100" sqref="D100"/>
    </sheetView>
  </sheetViews>
  <sheetFormatPr defaultRowHeight="12.75" x14ac:dyDescent="0.2"/>
  <cols>
    <col min="1" max="1" width="31.28515625" style="21" bestFit="1" customWidth="1"/>
    <col min="2" max="2" width="9" style="36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2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62" t="s">
        <v>405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63">
        <v>44804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8"/>
      <c r="B6" s="29"/>
      <c r="C6" s="24"/>
      <c r="D6" s="3"/>
      <c r="E6" s="3"/>
      <c r="F6" s="3"/>
      <c r="G6" s="3"/>
      <c r="H6" s="3"/>
      <c r="I6" s="3"/>
      <c r="J6" s="3"/>
      <c r="K6" s="8"/>
      <c r="L6" s="45">
        <f>'GENERAL FUND'!L6</f>
        <v>1</v>
      </c>
      <c r="M6" s="45">
        <f>'GENERAL FUND'!M6</f>
        <v>2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30" t="s">
        <v>208</v>
      </c>
      <c r="B7" s="31" t="s">
        <v>9</v>
      </c>
      <c r="C7" s="31" t="s">
        <v>10</v>
      </c>
      <c r="D7" s="4" t="s">
        <v>314</v>
      </c>
      <c r="E7" s="4" t="s">
        <v>315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8" t="s">
        <v>200</v>
      </c>
      <c r="M7" s="38" t="s">
        <v>201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7" customFormat="1" x14ac:dyDescent="0.2">
      <c r="A8" s="17" t="s">
        <v>142</v>
      </c>
      <c r="B8" s="17" t="s">
        <v>421</v>
      </c>
      <c r="C8" s="17" t="s">
        <v>422</v>
      </c>
      <c r="D8" s="18">
        <v>6280875</v>
      </c>
      <c r="E8" s="18">
        <v>0</v>
      </c>
      <c r="F8" s="18">
        <v>26770.060000000009</v>
      </c>
      <c r="G8" s="18">
        <v>26770.060000000009</v>
      </c>
      <c r="H8" s="18">
        <v>0</v>
      </c>
      <c r="I8" s="18">
        <f t="shared" ref="I8" si="0">SUM(G8:H8)</f>
        <v>26770.060000000009</v>
      </c>
      <c r="J8" s="18">
        <f t="shared" ref="J8" si="1">E8-I8</f>
        <v>-26770.060000000009</v>
      </c>
      <c r="K8" s="39" t="str">
        <f t="shared" ref="K8" si="2">IF(E8=0,"NA",J8/E8)</f>
        <v>NA</v>
      </c>
      <c r="L8" s="39" t="str">
        <f t="shared" ref="L8" si="3">IF(E8=0,"NA",(  ( F8 - (E8/$L$6)) / (E8/$L$6)))</f>
        <v>NA</v>
      </c>
      <c r="M8" s="39" t="str">
        <f t="shared" ref="M8" si="4">IF(E8=0,"NA",(  ( G8 - ($M$6*(E8/12))) / ($M$6*(E8/12))))</f>
        <v>NA</v>
      </c>
      <c r="R8" s="25"/>
      <c r="S8" s="25"/>
      <c r="T8" s="25"/>
      <c r="U8" s="25"/>
      <c r="V8" s="25"/>
    </row>
    <row r="9" spans="1:38" s="17" customFormat="1" x14ac:dyDescent="0.2">
      <c r="B9" s="17" t="s">
        <v>423</v>
      </c>
      <c r="C9" s="17" t="s">
        <v>424</v>
      </c>
      <c r="D9" s="18">
        <v>3371803</v>
      </c>
      <c r="E9" s="18">
        <v>6743606</v>
      </c>
      <c r="F9" s="18">
        <v>40.799999999999997</v>
      </c>
      <c r="G9" s="18">
        <v>40.799999999999997</v>
      </c>
      <c r="H9" s="18">
        <v>0</v>
      </c>
      <c r="I9" s="18">
        <f t="shared" ref="I9" si="5">SUM(G9:H9)</f>
        <v>40.799999999999997</v>
      </c>
      <c r="J9" s="18">
        <f t="shared" ref="J9" si="6">E9-I9</f>
        <v>6743565.2000000002</v>
      </c>
      <c r="K9" s="39">
        <f t="shared" ref="K9" si="7">IF(E9=0,"NA",J9/E9)</f>
        <v>0.99999394982447076</v>
      </c>
      <c r="L9" s="39">
        <f t="shared" ref="L9" si="8">IF(E9=0,"NA",(  ( F9 - (E9/$L$6)) / (E9/$L$6)))</f>
        <v>-0.99999394982447076</v>
      </c>
      <c r="M9" s="39">
        <f t="shared" ref="M9" si="9">IF(E9=0,"NA",(  ( G9 - ($M$6*(E9/12))) / ($M$6*(E9/12))))</f>
        <v>-0.99996369894682458</v>
      </c>
      <c r="R9" s="25"/>
      <c r="S9" s="25"/>
      <c r="T9" s="25"/>
      <c r="U9" s="25"/>
      <c r="V9" s="25"/>
    </row>
    <row r="10" spans="1:38" s="17" customFormat="1" x14ac:dyDescent="0.2">
      <c r="B10" s="17" t="s">
        <v>425</v>
      </c>
      <c r="C10" s="17" t="s">
        <v>426</v>
      </c>
      <c r="D10" s="18">
        <v>803709</v>
      </c>
      <c r="E10" s="18">
        <v>1607418</v>
      </c>
      <c r="F10" s="18">
        <v>112.6</v>
      </c>
      <c r="G10" s="18">
        <v>112.6</v>
      </c>
      <c r="H10" s="18">
        <v>0</v>
      </c>
      <c r="I10" s="18">
        <f t="shared" ref="I10:I30" si="10">SUM(G10:H10)</f>
        <v>112.6</v>
      </c>
      <c r="J10" s="18">
        <f t="shared" ref="J10:J30" si="11">E10-I10</f>
        <v>1607305.4</v>
      </c>
      <c r="K10" s="39">
        <f t="shared" ref="K10:K30" si="12">IF(E10=0,"NA",J10/E10)</f>
        <v>0.99992994977037708</v>
      </c>
      <c r="L10" s="39">
        <f t="shared" ref="L10:L30" si="13">IF(E10=0,"NA",(  ( F10 - (E10/$L$6)) / (E10/$L$6)))</f>
        <v>-0.99992994977037708</v>
      </c>
      <c r="M10" s="39">
        <f t="shared" ref="M10:M30" si="14">IF(E10=0,"NA",(  ( G10 - ($M$6*(E10/12))) / ($M$6*(E10/12))))</f>
        <v>-0.99957969862226259</v>
      </c>
      <c r="R10" s="25"/>
      <c r="S10" s="25"/>
      <c r="T10" s="25"/>
      <c r="U10" s="25"/>
      <c r="V10" s="25"/>
    </row>
    <row r="11" spans="1:38" s="17" customFormat="1" x14ac:dyDescent="0.2">
      <c r="B11" s="17" t="s">
        <v>427</v>
      </c>
      <c r="C11" s="17" t="s">
        <v>428</v>
      </c>
      <c r="D11" s="18">
        <v>401855</v>
      </c>
      <c r="E11" s="18">
        <v>803710</v>
      </c>
      <c r="F11" s="18">
        <v>364.32</v>
      </c>
      <c r="G11" s="18">
        <v>364.32</v>
      </c>
      <c r="H11" s="18">
        <v>0</v>
      </c>
      <c r="I11" s="18">
        <f t="shared" si="10"/>
        <v>364.32</v>
      </c>
      <c r="J11" s="18">
        <f t="shared" si="11"/>
        <v>803345.68</v>
      </c>
      <c r="K11" s="39">
        <f t="shared" si="12"/>
        <v>0.99954670216869279</v>
      </c>
      <c r="L11" s="39">
        <f t="shared" si="13"/>
        <v>-0.99954670216869279</v>
      </c>
      <c r="M11" s="39">
        <f t="shared" si="14"/>
        <v>-0.99728021301215608</v>
      </c>
      <c r="R11" s="25"/>
      <c r="S11" s="25"/>
      <c r="T11" s="25"/>
      <c r="U11" s="25"/>
      <c r="V11" s="25"/>
    </row>
    <row r="12" spans="1:38" s="17" customFormat="1" x14ac:dyDescent="0.2">
      <c r="B12" s="17" t="s">
        <v>149</v>
      </c>
      <c r="C12" s="17" t="s">
        <v>150</v>
      </c>
      <c r="D12" s="18">
        <v>836203.88</v>
      </c>
      <c r="E12" s="18">
        <v>836203.88</v>
      </c>
      <c r="F12" s="18">
        <v>219264.74</v>
      </c>
      <c r="G12" s="18">
        <v>221653.24</v>
      </c>
      <c r="H12" s="18">
        <v>0</v>
      </c>
      <c r="I12" s="18">
        <f t="shared" si="10"/>
        <v>221653.24</v>
      </c>
      <c r="J12" s="18">
        <f t="shared" si="11"/>
        <v>614550.64</v>
      </c>
      <c r="K12" s="39">
        <f t="shared" si="12"/>
        <v>0.73492918975692867</v>
      </c>
      <c r="L12" s="39">
        <f t="shared" si="13"/>
        <v>-0.73778555057649342</v>
      </c>
      <c r="M12" s="39">
        <f t="shared" si="14"/>
        <v>0.5904248614584281</v>
      </c>
      <c r="R12" s="25"/>
      <c r="S12" s="25"/>
      <c r="T12" s="25"/>
      <c r="U12" s="25"/>
      <c r="V12" s="25"/>
    </row>
    <row r="13" spans="1:38" s="17" customFormat="1" x14ac:dyDescent="0.2">
      <c r="B13" s="17" t="s">
        <v>429</v>
      </c>
      <c r="C13" s="17" t="s">
        <v>430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f t="shared" si="10"/>
        <v>0</v>
      </c>
      <c r="J13" s="18">
        <f t="shared" si="11"/>
        <v>0</v>
      </c>
      <c r="K13" s="39" t="str">
        <f t="shared" si="12"/>
        <v>NA</v>
      </c>
      <c r="L13" s="39" t="str">
        <f t="shared" si="13"/>
        <v>NA</v>
      </c>
      <c r="M13" s="39" t="str">
        <f t="shared" si="14"/>
        <v>NA</v>
      </c>
      <c r="R13" s="25"/>
      <c r="S13" s="25"/>
      <c r="T13" s="25"/>
      <c r="U13" s="25"/>
      <c r="V13" s="25"/>
    </row>
    <row r="14" spans="1:38" s="17" customFormat="1" x14ac:dyDescent="0.2">
      <c r="A14" s="47" t="s">
        <v>153</v>
      </c>
      <c r="B14" s="47"/>
      <c r="C14" s="47"/>
      <c r="D14" s="23">
        <v>11694445.880000001</v>
      </c>
      <c r="E14" s="23">
        <v>9990937.8800000008</v>
      </c>
      <c r="F14" s="23">
        <v>246552.52</v>
      </c>
      <c r="G14" s="23">
        <v>248941.02</v>
      </c>
      <c r="H14" s="23">
        <v>0</v>
      </c>
      <c r="I14" s="23">
        <f t="shared" ref="I14:I26" si="15">SUM(G14:H14)</f>
        <v>248941.02</v>
      </c>
      <c r="J14" s="23">
        <f t="shared" ref="J14:J26" si="16">E14-I14</f>
        <v>9741996.8600000013</v>
      </c>
      <c r="K14" s="43">
        <f t="shared" ref="K14:K26" si="17">IF(E14=0,"NA",J14/E14)</f>
        <v>0.97508331820395633</v>
      </c>
      <c r="L14" s="43">
        <f t="shared" ref="L14:L26" si="18">IF(E14=0,"NA",(  ( F14 - (E14/$L$6)) / (E14/$L$6)))</f>
        <v>-0.9753223848490189</v>
      </c>
      <c r="M14" s="43">
        <f t="shared" ref="M14:M26" si="19">IF(E14=0,"NA",(  ( G14 - ($M$6*(E14/12))) / ($M$6*(E14/12))))</f>
        <v>-0.85049990922373742</v>
      </c>
      <c r="R14" s="25"/>
      <c r="S14" s="25"/>
      <c r="T14" s="25"/>
      <c r="U14" s="25"/>
      <c r="V14" s="25"/>
    </row>
    <row r="15" spans="1:38" s="17" customFormat="1" x14ac:dyDescent="0.2">
      <c r="A15" s="17" t="s">
        <v>154</v>
      </c>
      <c r="B15" s="17" t="s">
        <v>155</v>
      </c>
      <c r="C15" s="17" t="s">
        <v>156</v>
      </c>
      <c r="D15" s="18">
        <v>0</v>
      </c>
      <c r="E15" s="18">
        <v>0</v>
      </c>
      <c r="F15" s="18">
        <v>8878.2000000000007</v>
      </c>
      <c r="G15" s="18">
        <v>15364.460000000001</v>
      </c>
      <c r="H15" s="18">
        <v>0</v>
      </c>
      <c r="I15" s="18">
        <f t="shared" si="15"/>
        <v>15364.460000000001</v>
      </c>
      <c r="J15" s="18">
        <f t="shared" si="16"/>
        <v>-15364.460000000001</v>
      </c>
      <c r="K15" s="39" t="str">
        <f t="shared" si="17"/>
        <v>NA</v>
      </c>
      <c r="L15" s="39" t="str">
        <f t="shared" si="18"/>
        <v>NA</v>
      </c>
      <c r="M15" s="39" t="str">
        <f t="shared" si="19"/>
        <v>NA</v>
      </c>
      <c r="R15" s="25"/>
      <c r="S15" s="25"/>
      <c r="T15" s="25"/>
      <c r="U15" s="25"/>
      <c r="V15" s="25"/>
    </row>
    <row r="16" spans="1:38" s="17" customFormat="1" x14ac:dyDescent="0.2">
      <c r="A16" s="47" t="s">
        <v>157</v>
      </c>
      <c r="B16" s="47"/>
      <c r="C16" s="47"/>
      <c r="D16" s="23">
        <v>0</v>
      </c>
      <c r="E16" s="23">
        <v>0</v>
      </c>
      <c r="F16" s="23">
        <v>8878.2000000000007</v>
      </c>
      <c r="G16" s="23">
        <v>15364.460000000001</v>
      </c>
      <c r="H16" s="23">
        <v>0</v>
      </c>
      <c r="I16" s="23">
        <f t="shared" si="15"/>
        <v>15364.460000000001</v>
      </c>
      <c r="J16" s="23">
        <f t="shared" si="16"/>
        <v>-15364.460000000001</v>
      </c>
      <c r="K16" s="43" t="str">
        <f t="shared" si="17"/>
        <v>NA</v>
      </c>
      <c r="L16" s="43" t="str">
        <f t="shared" si="18"/>
        <v>NA</v>
      </c>
      <c r="M16" s="43" t="str">
        <f t="shared" si="19"/>
        <v>NA</v>
      </c>
      <c r="R16" s="25"/>
      <c r="S16" s="25"/>
      <c r="T16" s="25"/>
      <c r="U16" s="25"/>
      <c r="V16" s="25"/>
    </row>
    <row r="17" spans="1:38" s="17" customFormat="1" x14ac:dyDescent="0.2">
      <c r="A17" s="17" t="s">
        <v>158</v>
      </c>
      <c r="B17" s="17" t="s">
        <v>174</v>
      </c>
      <c r="C17" s="17" t="s">
        <v>175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15"/>
        <v>0</v>
      </c>
      <c r="J17" s="18">
        <f t="shared" si="16"/>
        <v>0</v>
      </c>
      <c r="K17" s="39" t="str">
        <f t="shared" si="17"/>
        <v>NA</v>
      </c>
      <c r="L17" s="39" t="str">
        <f t="shared" si="18"/>
        <v>NA</v>
      </c>
      <c r="M17" s="39" t="str">
        <f t="shared" si="19"/>
        <v>NA</v>
      </c>
      <c r="R17" s="25"/>
      <c r="S17" s="25"/>
      <c r="T17" s="25"/>
      <c r="U17" s="25"/>
      <c r="V17" s="25"/>
    </row>
    <row r="18" spans="1:38" s="17" customFormat="1" x14ac:dyDescent="0.2">
      <c r="B18" s="17" t="s">
        <v>431</v>
      </c>
      <c r="C18" s="17" t="s">
        <v>432</v>
      </c>
      <c r="D18" s="18">
        <v>1214494</v>
      </c>
      <c r="E18" s="18">
        <v>1214494</v>
      </c>
      <c r="F18" s="18">
        <v>323339.99999999988</v>
      </c>
      <c r="G18" s="18">
        <v>323339.99999999988</v>
      </c>
      <c r="H18" s="18">
        <v>0</v>
      </c>
      <c r="I18" s="18">
        <f t="shared" si="15"/>
        <v>323339.99999999988</v>
      </c>
      <c r="J18" s="18">
        <f t="shared" si="16"/>
        <v>891154.00000000012</v>
      </c>
      <c r="K18" s="39">
        <f t="shared" si="17"/>
        <v>0.73376566701852797</v>
      </c>
      <c r="L18" s="39">
        <f t="shared" si="18"/>
        <v>-0.73376566701852797</v>
      </c>
      <c r="M18" s="39">
        <f t="shared" si="19"/>
        <v>0.5974059978888322</v>
      </c>
      <c r="R18" s="25"/>
      <c r="S18" s="25"/>
      <c r="T18" s="25"/>
      <c r="U18" s="25"/>
      <c r="V18" s="25"/>
    </row>
    <row r="19" spans="1:38" s="17" customFormat="1" x14ac:dyDescent="0.2">
      <c r="A19" s="47" t="s">
        <v>163</v>
      </c>
      <c r="B19" s="47"/>
      <c r="C19" s="47"/>
      <c r="D19" s="23">
        <v>1214494</v>
      </c>
      <c r="E19" s="23">
        <v>1214494</v>
      </c>
      <c r="F19" s="23">
        <v>323339.99999999988</v>
      </c>
      <c r="G19" s="23">
        <v>323339.99999999988</v>
      </c>
      <c r="H19" s="23">
        <v>0</v>
      </c>
      <c r="I19" s="23">
        <f t="shared" si="15"/>
        <v>323339.99999999988</v>
      </c>
      <c r="J19" s="23">
        <f t="shared" si="16"/>
        <v>891154.00000000012</v>
      </c>
      <c r="K19" s="43">
        <f t="shared" si="17"/>
        <v>0.73376566701852797</v>
      </c>
      <c r="L19" s="43">
        <f t="shared" si="18"/>
        <v>-0.73376566701852797</v>
      </c>
      <c r="M19" s="43">
        <f t="shared" si="19"/>
        <v>0.5974059978888322</v>
      </c>
      <c r="R19" s="25"/>
      <c r="S19" s="25"/>
      <c r="T19" s="25"/>
      <c r="U19" s="25"/>
      <c r="V19" s="25"/>
    </row>
    <row r="20" spans="1:38" s="17" customFormat="1" x14ac:dyDescent="0.2">
      <c r="A20" s="17" t="s">
        <v>164</v>
      </c>
      <c r="B20" s="17" t="s">
        <v>433</v>
      </c>
      <c r="C20" s="17" t="s">
        <v>434</v>
      </c>
      <c r="D20" s="18">
        <v>26631649.120000001</v>
      </c>
      <c r="E20" s="18">
        <v>26631649.120000001</v>
      </c>
      <c r="F20" s="18">
        <v>3176253.0300000003</v>
      </c>
      <c r="G20" s="18">
        <v>3252568.49</v>
      </c>
      <c r="H20" s="18">
        <v>0</v>
      </c>
      <c r="I20" s="18">
        <f t="shared" si="15"/>
        <v>3252568.49</v>
      </c>
      <c r="J20" s="18">
        <f t="shared" si="16"/>
        <v>23379080.630000003</v>
      </c>
      <c r="K20" s="39">
        <f t="shared" si="17"/>
        <v>0.87786830341057009</v>
      </c>
      <c r="L20" s="39">
        <f t="shared" si="18"/>
        <v>-0.88073389613658293</v>
      </c>
      <c r="M20" s="39">
        <f t="shared" si="19"/>
        <v>-0.26720982046342001</v>
      </c>
      <c r="R20" s="25"/>
      <c r="S20" s="25"/>
      <c r="T20" s="25"/>
      <c r="U20" s="25"/>
      <c r="V20" s="25"/>
    </row>
    <row r="21" spans="1:38" s="17" customFormat="1" x14ac:dyDescent="0.2">
      <c r="B21" s="17" t="s">
        <v>435</v>
      </c>
      <c r="C21" s="17" t="s">
        <v>436</v>
      </c>
      <c r="D21" s="18">
        <v>19423204</v>
      </c>
      <c r="E21" s="18">
        <v>19423204</v>
      </c>
      <c r="F21" s="18">
        <v>1054339.2299999993</v>
      </c>
      <c r="G21" s="18">
        <v>1088065.2799999993</v>
      </c>
      <c r="H21" s="18">
        <v>0</v>
      </c>
      <c r="I21" s="18">
        <f t="shared" si="15"/>
        <v>1088065.2799999993</v>
      </c>
      <c r="J21" s="18">
        <f t="shared" si="16"/>
        <v>18335138.719999999</v>
      </c>
      <c r="K21" s="39">
        <f t="shared" si="17"/>
        <v>0.94398116397274101</v>
      </c>
      <c r="L21" s="39">
        <f t="shared" si="18"/>
        <v>-0.94571754330541957</v>
      </c>
      <c r="M21" s="39">
        <f t="shared" si="19"/>
        <v>-0.66388698383644651</v>
      </c>
      <c r="R21" s="25"/>
      <c r="S21" s="25"/>
      <c r="T21" s="25"/>
      <c r="U21" s="25"/>
      <c r="V21" s="25"/>
    </row>
    <row r="22" spans="1:38" s="17" customFormat="1" x14ac:dyDescent="0.2">
      <c r="B22" s="17" t="s">
        <v>437</v>
      </c>
      <c r="C22" s="17" t="s">
        <v>438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15"/>
        <v>0</v>
      </c>
      <c r="J22" s="18">
        <f t="shared" si="16"/>
        <v>0</v>
      </c>
      <c r="K22" s="39" t="str">
        <f t="shared" si="17"/>
        <v>NA</v>
      </c>
      <c r="L22" s="39" t="str">
        <f t="shared" si="18"/>
        <v>NA</v>
      </c>
      <c r="M22" s="39" t="str">
        <f t="shared" si="19"/>
        <v>NA</v>
      </c>
      <c r="R22" s="25"/>
      <c r="S22" s="25"/>
      <c r="T22" s="25"/>
      <c r="U22" s="25"/>
      <c r="V22" s="25"/>
    </row>
    <row r="23" spans="1:38" s="17" customFormat="1" x14ac:dyDescent="0.2">
      <c r="B23" s="17" t="s">
        <v>439</v>
      </c>
      <c r="C23" s="17" t="s">
        <v>440</v>
      </c>
      <c r="D23" s="18">
        <v>366134</v>
      </c>
      <c r="E23" s="18">
        <v>366134</v>
      </c>
      <c r="F23" s="18">
        <v>33550.290000000015</v>
      </c>
      <c r="G23" s="18">
        <v>33550.290000000015</v>
      </c>
      <c r="H23" s="18">
        <v>0</v>
      </c>
      <c r="I23" s="18">
        <f t="shared" si="15"/>
        <v>33550.290000000015</v>
      </c>
      <c r="J23" s="18">
        <f t="shared" si="16"/>
        <v>332583.70999999996</v>
      </c>
      <c r="K23" s="39">
        <f t="shared" si="17"/>
        <v>0.90836609001076096</v>
      </c>
      <c r="L23" s="39">
        <f t="shared" si="18"/>
        <v>-0.90836609001076096</v>
      </c>
      <c r="M23" s="39">
        <f t="shared" si="19"/>
        <v>-0.45019654006456628</v>
      </c>
      <c r="R23" s="25"/>
      <c r="S23" s="25"/>
      <c r="T23" s="25"/>
      <c r="U23" s="25"/>
      <c r="V23" s="25"/>
    </row>
    <row r="24" spans="1:38" s="17" customFormat="1" x14ac:dyDescent="0.2">
      <c r="B24" s="17" t="s">
        <v>165</v>
      </c>
      <c r="C24" s="17" t="s">
        <v>166</v>
      </c>
      <c r="D24" s="18">
        <v>50000</v>
      </c>
      <c r="E24" s="18">
        <v>100000</v>
      </c>
      <c r="F24" s="18">
        <v>0</v>
      </c>
      <c r="G24" s="18">
        <v>0</v>
      </c>
      <c r="H24" s="18">
        <v>0</v>
      </c>
      <c r="I24" s="18">
        <f t="shared" si="15"/>
        <v>0</v>
      </c>
      <c r="J24" s="18">
        <f t="shared" si="16"/>
        <v>100000</v>
      </c>
      <c r="K24" s="39">
        <f t="shared" si="17"/>
        <v>1</v>
      </c>
      <c r="L24" s="39">
        <f t="shared" si="18"/>
        <v>-1</v>
      </c>
      <c r="M24" s="39">
        <f t="shared" si="19"/>
        <v>-1</v>
      </c>
      <c r="R24" s="25"/>
      <c r="S24" s="25"/>
      <c r="T24" s="25"/>
      <c r="U24" s="25"/>
      <c r="V24" s="25"/>
    </row>
    <row r="25" spans="1:38" s="17" customFormat="1" x14ac:dyDescent="0.2">
      <c r="B25" s="17" t="s">
        <v>302</v>
      </c>
      <c r="C25" s="17" t="s">
        <v>303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f t="shared" si="15"/>
        <v>0</v>
      </c>
      <c r="J25" s="18">
        <f t="shared" si="16"/>
        <v>0</v>
      </c>
      <c r="K25" s="39" t="str">
        <f t="shared" si="17"/>
        <v>NA</v>
      </c>
      <c r="L25" s="39" t="str">
        <f t="shared" si="18"/>
        <v>NA</v>
      </c>
      <c r="M25" s="39" t="str">
        <f t="shared" si="19"/>
        <v>NA</v>
      </c>
      <c r="R25" s="25"/>
      <c r="S25" s="25"/>
      <c r="T25" s="25"/>
      <c r="U25" s="25"/>
      <c r="V25" s="25"/>
    </row>
    <row r="26" spans="1:38" s="17" customFormat="1" x14ac:dyDescent="0.2">
      <c r="B26" s="17" t="s">
        <v>441</v>
      </c>
      <c r="C26" s="17" t="s">
        <v>442</v>
      </c>
      <c r="D26" s="18">
        <v>6920828</v>
      </c>
      <c r="E26" s="18">
        <v>6920828</v>
      </c>
      <c r="F26" s="18">
        <v>536949.74</v>
      </c>
      <c r="G26" s="18">
        <v>536949.74</v>
      </c>
      <c r="H26" s="18">
        <v>0</v>
      </c>
      <c r="I26" s="18">
        <f t="shared" si="15"/>
        <v>536949.74</v>
      </c>
      <c r="J26" s="18">
        <f t="shared" si="16"/>
        <v>6383878.2599999998</v>
      </c>
      <c r="K26" s="39">
        <f t="shared" si="17"/>
        <v>0.92241539018163721</v>
      </c>
      <c r="L26" s="39">
        <f t="shared" si="18"/>
        <v>-0.92241539018163721</v>
      </c>
      <c r="M26" s="39">
        <f t="shared" si="19"/>
        <v>-0.53449234108982335</v>
      </c>
      <c r="R26" s="25"/>
      <c r="S26" s="25"/>
      <c r="T26" s="25"/>
      <c r="U26" s="25"/>
      <c r="V26" s="25"/>
    </row>
    <row r="27" spans="1:38" s="17" customFormat="1" x14ac:dyDescent="0.2">
      <c r="A27" s="47" t="s">
        <v>169</v>
      </c>
      <c r="B27" s="47"/>
      <c r="C27" s="47"/>
      <c r="D27" s="23">
        <v>53391815.120000005</v>
      </c>
      <c r="E27" s="23">
        <v>53441815.120000005</v>
      </c>
      <c r="F27" s="23">
        <v>4801092.29</v>
      </c>
      <c r="G27" s="23">
        <v>4911133.8</v>
      </c>
      <c r="H27" s="23">
        <v>0</v>
      </c>
      <c r="I27" s="23">
        <f t="shared" si="10"/>
        <v>4911133.8</v>
      </c>
      <c r="J27" s="23">
        <f t="shared" si="11"/>
        <v>48530681.320000008</v>
      </c>
      <c r="K27" s="43">
        <f t="shared" si="12"/>
        <v>0.90810316249602718</v>
      </c>
      <c r="L27" s="43">
        <f t="shared" si="13"/>
        <v>-0.91016225255037708</v>
      </c>
      <c r="M27" s="43">
        <f t="shared" si="14"/>
        <v>-0.44861897497616288</v>
      </c>
      <c r="R27" s="25"/>
      <c r="S27" s="25"/>
      <c r="T27" s="25"/>
      <c r="U27" s="25"/>
      <c r="V27" s="25"/>
    </row>
    <row r="28" spans="1:38" s="17" customFormat="1" x14ac:dyDescent="0.2">
      <c r="A28" s="17" t="s">
        <v>170</v>
      </c>
      <c r="B28" s="17" t="s">
        <v>171</v>
      </c>
      <c r="C28" s="17" t="s">
        <v>172</v>
      </c>
      <c r="D28" s="18">
        <v>2800000</v>
      </c>
      <c r="E28" s="18">
        <v>2800000</v>
      </c>
      <c r="F28" s="18">
        <v>0</v>
      </c>
      <c r="G28" s="18">
        <v>0</v>
      </c>
      <c r="H28" s="18">
        <v>0</v>
      </c>
      <c r="I28" s="18">
        <f t="shared" si="10"/>
        <v>0</v>
      </c>
      <c r="J28" s="18">
        <f t="shared" si="11"/>
        <v>2800000</v>
      </c>
      <c r="K28" s="39">
        <f t="shared" si="12"/>
        <v>1</v>
      </c>
      <c r="L28" s="39">
        <f t="shared" si="13"/>
        <v>-1</v>
      </c>
      <c r="M28" s="39">
        <f t="shared" si="14"/>
        <v>-1</v>
      </c>
      <c r="R28" s="25"/>
      <c r="S28" s="25"/>
      <c r="T28" s="25"/>
      <c r="U28" s="25"/>
      <c r="V28" s="25"/>
    </row>
    <row r="29" spans="1:38" s="17" customFormat="1" x14ac:dyDescent="0.2">
      <c r="B29" s="17" t="s">
        <v>443</v>
      </c>
      <c r="C29" s="17" t="s">
        <v>444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f t="shared" si="10"/>
        <v>0</v>
      </c>
      <c r="J29" s="18">
        <f t="shared" si="11"/>
        <v>0</v>
      </c>
      <c r="K29" s="39" t="str">
        <f t="shared" si="12"/>
        <v>NA</v>
      </c>
      <c r="L29" s="39" t="str">
        <f t="shared" si="13"/>
        <v>NA</v>
      </c>
      <c r="M29" s="39" t="str">
        <f t="shared" si="14"/>
        <v>NA</v>
      </c>
      <c r="R29" s="25"/>
      <c r="S29" s="25"/>
      <c r="T29" s="25"/>
      <c r="U29" s="25"/>
      <c r="V29" s="25"/>
    </row>
    <row r="30" spans="1:38" s="17" customFormat="1" x14ac:dyDescent="0.2">
      <c r="A30" s="47" t="s">
        <v>173</v>
      </c>
      <c r="B30" s="47"/>
      <c r="C30" s="47"/>
      <c r="D30" s="23">
        <v>2800000</v>
      </c>
      <c r="E30" s="23">
        <v>2800000</v>
      </c>
      <c r="F30" s="23">
        <v>0</v>
      </c>
      <c r="G30" s="23">
        <v>0</v>
      </c>
      <c r="H30" s="23">
        <v>0</v>
      </c>
      <c r="I30" s="23">
        <f t="shared" si="10"/>
        <v>0</v>
      </c>
      <c r="J30" s="23">
        <f t="shared" si="11"/>
        <v>2800000</v>
      </c>
      <c r="K30" s="43">
        <f t="shared" si="12"/>
        <v>1</v>
      </c>
      <c r="L30" s="43">
        <f t="shared" si="13"/>
        <v>-1</v>
      </c>
      <c r="M30" s="43">
        <f t="shared" si="14"/>
        <v>-1</v>
      </c>
      <c r="R30" s="25"/>
      <c r="S30" s="25"/>
      <c r="T30" s="25"/>
      <c r="U30" s="25"/>
      <c r="V30" s="25"/>
    </row>
    <row r="31" spans="1:38" s="17" customFormat="1" x14ac:dyDescent="0.2">
      <c r="A31" s="25"/>
      <c r="B31" s="33"/>
      <c r="C31" s="25"/>
      <c r="D31" s="18"/>
      <c r="E31" s="18"/>
      <c r="F31" s="18"/>
      <c r="G31" s="18"/>
      <c r="H31" s="18"/>
      <c r="I31" s="18"/>
      <c r="J31" s="18"/>
      <c r="K31" s="39"/>
      <c r="L31" s="39"/>
      <c r="M31" s="39"/>
    </row>
    <row r="32" spans="1:38" s="7" customFormat="1" ht="15.75" x14ac:dyDescent="0.25">
      <c r="A32" s="27" t="s">
        <v>177</v>
      </c>
      <c r="B32" s="34"/>
      <c r="C32" s="27"/>
      <c r="D32" s="6">
        <f>+D14+D16+D19+D27+D30</f>
        <v>69100755</v>
      </c>
      <c r="E32" s="6">
        <f>+E14+E16+E19+E27+E30</f>
        <v>67447247</v>
      </c>
      <c r="F32" s="6">
        <f>+F14+F16+F19+F27+F30</f>
        <v>5379863.0099999998</v>
      </c>
      <c r="G32" s="6">
        <f>+G14+G16+G19+G27+G30</f>
        <v>5498779.2799999993</v>
      </c>
      <c r="H32" s="6">
        <f>+H14+H16+H19+H27+H30</f>
        <v>0</v>
      </c>
      <c r="I32" s="6">
        <f>+I14+I16+I19+I27+I30</f>
        <v>5498779.2799999993</v>
      </c>
      <c r="J32" s="6">
        <f>+J14+J16+J19+J27+J30</f>
        <v>61948467.720000006</v>
      </c>
      <c r="K32" s="40">
        <f t="shared" ref="K32:K75" si="20">IF(E32=0,"NA",J32/E32)</f>
        <v>0.91847288770733682</v>
      </c>
      <c r="L32" s="40">
        <f>IF(E32=0,"NA",(  ( F32 - (E32/$L$6)) / (E32/$L$6)))</f>
        <v>-0.9202359881345491</v>
      </c>
      <c r="M32" s="40">
        <f>IF(E32=0,"NA",(  ( G32 - ($M$6*(E32/12))) / ($M$6*(E32/12))))</f>
        <v>-0.51083732624402012</v>
      </c>
      <c r="O32" s="17"/>
      <c r="P32" s="17"/>
      <c r="Q32" s="17"/>
      <c r="R32" s="17"/>
      <c r="S32" s="17"/>
      <c r="T32" s="17"/>
      <c r="U32" s="17"/>
      <c r="V32" s="17"/>
      <c r="W32" s="17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23" x14ac:dyDescent="0.2">
      <c r="K33" s="42"/>
      <c r="O33" s="17"/>
      <c r="P33" s="17"/>
      <c r="Q33" s="17"/>
      <c r="R33" s="17"/>
      <c r="S33" s="17"/>
      <c r="T33" s="17"/>
      <c r="U33" s="17"/>
      <c r="V33" s="17"/>
      <c r="W33" s="17"/>
    </row>
    <row r="34" spans="1:23" s="17" customFormat="1" x14ac:dyDescent="0.2">
      <c r="A34" s="17" t="s">
        <v>104</v>
      </c>
      <c r="B34" s="17" t="s">
        <v>41</v>
      </c>
      <c r="C34" s="17" t="s">
        <v>42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ref="I34:I64" si="21">SUM(G34:H34)</f>
        <v>0</v>
      </c>
      <c r="J34" s="18">
        <f t="shared" ref="J34:J64" si="22">E34-I34</f>
        <v>0</v>
      </c>
      <c r="K34" s="39" t="str">
        <f t="shared" ref="K34:K64" si="23">IF(E34=0,"NA",J34/E34)</f>
        <v>NA</v>
      </c>
      <c r="L34" s="39" t="str">
        <f t="shared" ref="L34:L64" si="24">IF(E34=0,"NA",(  ( F34 - (E34/$L$6)) / (E34/$L$6)))</f>
        <v>NA</v>
      </c>
      <c r="M34" s="39" t="str">
        <f t="shared" ref="M34:M64" si="25">IF(E34=0,"NA",(  ( G34 - ($M$6*(E34/12))) / ($M$6*(E34/12))))</f>
        <v>NA</v>
      </c>
    </row>
    <row r="35" spans="1:23" s="17" customFormat="1" x14ac:dyDescent="0.2">
      <c r="B35" s="17" t="s">
        <v>59</v>
      </c>
      <c r="C35" s="17" t="s">
        <v>60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21"/>
        <v>0</v>
      </c>
      <c r="J35" s="18">
        <f t="shared" si="22"/>
        <v>0</v>
      </c>
      <c r="K35" s="39" t="str">
        <f t="shared" si="23"/>
        <v>NA</v>
      </c>
      <c r="L35" s="39" t="str">
        <f t="shared" si="24"/>
        <v>NA</v>
      </c>
      <c r="M35" s="39" t="str">
        <f t="shared" si="25"/>
        <v>NA</v>
      </c>
    </row>
    <row r="36" spans="1:23" s="17" customFormat="1" x14ac:dyDescent="0.2">
      <c r="B36" s="17" t="s">
        <v>182</v>
      </c>
      <c r="C36" s="17" t="s">
        <v>183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21"/>
        <v>0</v>
      </c>
      <c r="J36" s="18">
        <f t="shared" si="22"/>
        <v>0</v>
      </c>
      <c r="K36" s="39" t="str">
        <f t="shared" si="23"/>
        <v>NA</v>
      </c>
      <c r="L36" s="39" t="str">
        <f t="shared" si="24"/>
        <v>NA</v>
      </c>
      <c r="M36" s="39" t="str">
        <f t="shared" si="25"/>
        <v>NA</v>
      </c>
    </row>
    <row r="37" spans="1:23" s="17" customFormat="1" x14ac:dyDescent="0.2">
      <c r="A37" s="47" t="s">
        <v>107</v>
      </c>
      <c r="B37" s="47"/>
      <c r="C37" s="47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f t="shared" si="21"/>
        <v>0</v>
      </c>
      <c r="J37" s="23">
        <f t="shared" si="22"/>
        <v>0</v>
      </c>
      <c r="K37" s="43" t="str">
        <f t="shared" si="23"/>
        <v>NA</v>
      </c>
      <c r="L37" s="43" t="str">
        <f t="shared" si="24"/>
        <v>NA</v>
      </c>
      <c r="M37" s="43" t="str">
        <f t="shared" si="25"/>
        <v>NA</v>
      </c>
    </row>
    <row r="38" spans="1:23" s="17" customFormat="1" x14ac:dyDescent="0.2">
      <c r="A38" s="17" t="s">
        <v>110</v>
      </c>
      <c r="B38" s="17" t="s">
        <v>29</v>
      </c>
      <c r="C38" s="17" t="s">
        <v>30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21"/>
        <v>0</v>
      </c>
      <c r="J38" s="18">
        <f t="shared" si="22"/>
        <v>0</v>
      </c>
      <c r="K38" s="39" t="str">
        <f t="shared" si="23"/>
        <v>NA</v>
      </c>
      <c r="L38" s="39" t="str">
        <f t="shared" si="24"/>
        <v>NA</v>
      </c>
      <c r="M38" s="39" t="str">
        <f t="shared" si="25"/>
        <v>NA</v>
      </c>
    </row>
    <row r="39" spans="1:23" s="17" customFormat="1" x14ac:dyDescent="0.2">
      <c r="B39" s="17" t="s">
        <v>33</v>
      </c>
      <c r="C39" s="17" t="s">
        <v>34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1"/>
        <v>0</v>
      </c>
      <c r="J39" s="18">
        <f t="shared" si="22"/>
        <v>0</v>
      </c>
      <c r="K39" s="39" t="str">
        <f t="shared" si="23"/>
        <v>NA</v>
      </c>
      <c r="L39" s="39" t="str">
        <f t="shared" si="24"/>
        <v>NA</v>
      </c>
      <c r="M39" s="39" t="str">
        <f t="shared" si="25"/>
        <v>NA</v>
      </c>
    </row>
    <row r="40" spans="1:23" s="17" customFormat="1" x14ac:dyDescent="0.2">
      <c r="B40" s="17" t="s">
        <v>39</v>
      </c>
      <c r="C40" s="17" t="s">
        <v>40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1"/>
        <v>0</v>
      </c>
      <c r="J40" s="18">
        <f t="shared" si="22"/>
        <v>0</v>
      </c>
      <c r="K40" s="39" t="str">
        <f t="shared" si="23"/>
        <v>NA</v>
      </c>
      <c r="L40" s="39" t="str">
        <f t="shared" si="24"/>
        <v>NA</v>
      </c>
      <c r="M40" s="39" t="str">
        <f t="shared" si="25"/>
        <v>NA</v>
      </c>
    </row>
    <row r="41" spans="1:23" s="17" customFormat="1" x14ac:dyDescent="0.2">
      <c r="A41" s="47" t="s">
        <v>113</v>
      </c>
      <c r="B41" s="47"/>
      <c r="C41" s="47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f t="shared" si="21"/>
        <v>0</v>
      </c>
      <c r="J41" s="23">
        <f t="shared" si="22"/>
        <v>0</v>
      </c>
      <c r="K41" s="43" t="str">
        <f t="shared" si="23"/>
        <v>NA</v>
      </c>
      <c r="L41" s="43" t="str">
        <f t="shared" si="24"/>
        <v>NA</v>
      </c>
      <c r="M41" s="43" t="str">
        <f t="shared" si="25"/>
        <v>NA</v>
      </c>
    </row>
    <row r="42" spans="1:23" s="17" customFormat="1" x14ac:dyDescent="0.2">
      <c r="A42" s="17" t="s">
        <v>132</v>
      </c>
      <c r="B42" s="17" t="s">
        <v>16</v>
      </c>
      <c r="C42" s="17" t="s">
        <v>15</v>
      </c>
      <c r="D42" s="18"/>
      <c r="E42" s="18"/>
      <c r="F42" s="18">
        <v>0</v>
      </c>
      <c r="G42" s="18">
        <v>0</v>
      </c>
      <c r="H42" s="18">
        <v>0</v>
      </c>
      <c r="I42" s="18">
        <f t="shared" si="21"/>
        <v>0</v>
      </c>
      <c r="J42" s="18">
        <f t="shared" si="22"/>
        <v>0</v>
      </c>
      <c r="K42" s="39" t="str">
        <f t="shared" si="23"/>
        <v>NA</v>
      </c>
      <c r="L42" s="39" t="str">
        <f t="shared" si="24"/>
        <v>NA</v>
      </c>
      <c r="M42" s="39" t="str">
        <f t="shared" si="25"/>
        <v>NA</v>
      </c>
    </row>
    <row r="43" spans="1:23" s="17" customFormat="1" x14ac:dyDescent="0.2">
      <c r="B43" s="17" t="s">
        <v>77</v>
      </c>
      <c r="C43" s="17" t="s">
        <v>78</v>
      </c>
      <c r="D43" s="18">
        <v>193624</v>
      </c>
      <c r="E43" s="18">
        <v>0</v>
      </c>
      <c r="F43" s="18">
        <v>12121.56</v>
      </c>
      <c r="G43" s="18">
        <v>23606.21</v>
      </c>
      <c r="H43" s="18">
        <v>0</v>
      </c>
      <c r="I43" s="18">
        <f t="shared" si="21"/>
        <v>23606.21</v>
      </c>
      <c r="J43" s="18">
        <f t="shared" si="22"/>
        <v>-23606.21</v>
      </c>
      <c r="K43" s="39" t="str">
        <f t="shared" si="23"/>
        <v>NA</v>
      </c>
      <c r="L43" s="39" t="str">
        <f t="shared" si="24"/>
        <v>NA</v>
      </c>
      <c r="M43" s="39" t="str">
        <f t="shared" si="25"/>
        <v>NA</v>
      </c>
      <c r="R43" s="25"/>
      <c r="S43" s="25"/>
      <c r="T43" s="25"/>
      <c r="U43" s="25"/>
      <c r="V43" s="25"/>
    </row>
    <row r="44" spans="1:23" s="17" customFormat="1" x14ac:dyDescent="0.2">
      <c r="B44" s="17" t="s">
        <v>111</v>
      </c>
      <c r="C44" s="17" t="s">
        <v>112</v>
      </c>
      <c r="D44" s="18">
        <v>66790</v>
      </c>
      <c r="E44" s="18">
        <v>66790</v>
      </c>
      <c r="F44" s="18">
        <v>0</v>
      </c>
      <c r="G44" s="18">
        <v>0</v>
      </c>
      <c r="H44" s="18">
        <v>0</v>
      </c>
      <c r="I44" s="18">
        <f t="shared" si="21"/>
        <v>0</v>
      </c>
      <c r="J44" s="18">
        <f t="shared" si="22"/>
        <v>66790</v>
      </c>
      <c r="K44" s="39">
        <f t="shared" si="23"/>
        <v>1</v>
      </c>
      <c r="L44" s="39">
        <f t="shared" si="24"/>
        <v>-1</v>
      </c>
      <c r="M44" s="39">
        <f t="shared" si="25"/>
        <v>-1</v>
      </c>
    </row>
    <row r="45" spans="1:23" s="17" customFormat="1" x14ac:dyDescent="0.2">
      <c r="B45" s="17" t="s">
        <v>272</v>
      </c>
      <c r="C45" s="17" t="s">
        <v>273</v>
      </c>
      <c r="D45" s="18"/>
      <c r="E45" s="18"/>
      <c r="F45" s="18">
        <v>0</v>
      </c>
      <c r="G45" s="18">
        <v>0</v>
      </c>
      <c r="H45" s="18">
        <v>0</v>
      </c>
      <c r="I45" s="18">
        <f t="shared" si="21"/>
        <v>0</v>
      </c>
      <c r="J45" s="18">
        <f t="shared" si="22"/>
        <v>0</v>
      </c>
      <c r="K45" s="39" t="str">
        <f t="shared" si="23"/>
        <v>NA</v>
      </c>
      <c r="L45" s="39" t="str">
        <f t="shared" si="24"/>
        <v>NA</v>
      </c>
      <c r="M45" s="39" t="str">
        <f t="shared" si="25"/>
        <v>NA</v>
      </c>
    </row>
    <row r="46" spans="1:23" s="17" customFormat="1" x14ac:dyDescent="0.2">
      <c r="B46" s="17" t="s">
        <v>196</v>
      </c>
      <c r="C46" s="17" t="s">
        <v>197</v>
      </c>
      <c r="D46" s="18">
        <v>18545009.049999993</v>
      </c>
      <c r="E46" s="18">
        <v>18545009.049999993</v>
      </c>
      <c r="F46" s="18">
        <v>511676.61999999994</v>
      </c>
      <c r="G46" s="18">
        <v>655879.23</v>
      </c>
      <c r="H46" s="18">
        <v>0</v>
      </c>
      <c r="I46" s="18">
        <f t="shared" si="21"/>
        <v>655879.23</v>
      </c>
      <c r="J46" s="18">
        <f t="shared" si="22"/>
        <v>17889129.819999993</v>
      </c>
      <c r="K46" s="39">
        <f t="shared" si="23"/>
        <v>0.96463311351147596</v>
      </c>
      <c r="L46" s="39">
        <f t="shared" si="24"/>
        <v>-0.97240893123209338</v>
      </c>
      <c r="M46" s="39">
        <f t="shared" si="25"/>
        <v>-0.78779868106885598</v>
      </c>
    </row>
    <row r="47" spans="1:23" s="17" customFormat="1" x14ac:dyDescent="0.2">
      <c r="B47" s="17" t="s">
        <v>27</v>
      </c>
      <c r="C47" s="17" t="s">
        <v>28</v>
      </c>
      <c r="D47" s="18">
        <v>1927668.83</v>
      </c>
      <c r="E47" s="18">
        <v>1927668.83</v>
      </c>
      <c r="F47" s="18">
        <v>94498.08</v>
      </c>
      <c r="G47" s="18">
        <v>181842.97999999998</v>
      </c>
      <c r="H47" s="18">
        <v>0</v>
      </c>
      <c r="I47" s="18">
        <f t="shared" si="21"/>
        <v>181842.97999999998</v>
      </c>
      <c r="J47" s="18">
        <f t="shared" si="22"/>
        <v>1745825.85</v>
      </c>
      <c r="K47" s="39">
        <f t="shared" si="23"/>
        <v>0.90566689818810842</v>
      </c>
      <c r="L47" s="39">
        <f t="shared" si="24"/>
        <v>-0.95097805259423107</v>
      </c>
      <c r="M47" s="39">
        <f t="shared" si="25"/>
        <v>-0.43400138912865038</v>
      </c>
    </row>
    <row r="48" spans="1:23" s="17" customFormat="1" x14ac:dyDescent="0.2">
      <c r="B48" s="17" t="s">
        <v>91</v>
      </c>
      <c r="C48" s="17" t="s">
        <v>92</v>
      </c>
      <c r="D48" s="18">
        <v>251356</v>
      </c>
      <c r="E48" s="18">
        <v>251356</v>
      </c>
      <c r="F48" s="18">
        <v>0</v>
      </c>
      <c r="G48" s="18">
        <v>0</v>
      </c>
      <c r="H48" s="18">
        <v>0</v>
      </c>
      <c r="I48" s="18">
        <f t="shared" si="21"/>
        <v>0</v>
      </c>
      <c r="J48" s="18">
        <f t="shared" si="22"/>
        <v>251356</v>
      </c>
      <c r="K48" s="39">
        <f t="shared" si="23"/>
        <v>1</v>
      </c>
      <c r="L48" s="39">
        <f t="shared" si="24"/>
        <v>-1</v>
      </c>
      <c r="M48" s="39">
        <f t="shared" si="25"/>
        <v>-1</v>
      </c>
    </row>
    <row r="49" spans="2:22" s="17" customFormat="1" x14ac:dyDescent="0.2">
      <c r="B49" s="17" t="s">
        <v>29</v>
      </c>
      <c r="C49" s="17" t="s">
        <v>30</v>
      </c>
      <c r="D49" s="18">
        <v>0</v>
      </c>
      <c r="E49" s="18">
        <v>0</v>
      </c>
      <c r="F49" s="18">
        <v>0</v>
      </c>
      <c r="G49" s="18">
        <v>2000</v>
      </c>
      <c r="H49" s="18">
        <v>0</v>
      </c>
      <c r="I49" s="18">
        <f t="shared" si="21"/>
        <v>2000</v>
      </c>
      <c r="J49" s="18">
        <f t="shared" si="22"/>
        <v>-2000</v>
      </c>
      <c r="K49" s="39" t="str">
        <f t="shared" si="23"/>
        <v>NA</v>
      </c>
      <c r="L49" s="39" t="str">
        <f t="shared" si="24"/>
        <v>NA</v>
      </c>
      <c r="M49" s="39" t="str">
        <f t="shared" si="25"/>
        <v>NA</v>
      </c>
    </row>
    <row r="50" spans="2:22" s="17" customFormat="1" x14ac:dyDescent="0.2">
      <c r="B50" s="17" t="s">
        <v>31</v>
      </c>
      <c r="C50" s="17" t="s">
        <v>32</v>
      </c>
      <c r="D50" s="18">
        <v>5210730</v>
      </c>
      <c r="E50" s="18">
        <v>5210730</v>
      </c>
      <c r="F50" s="18">
        <v>28350</v>
      </c>
      <c r="G50" s="18">
        <v>51030</v>
      </c>
      <c r="H50" s="18">
        <v>0</v>
      </c>
      <c r="I50" s="18">
        <f t="shared" si="21"/>
        <v>51030</v>
      </c>
      <c r="J50" s="18">
        <f t="shared" si="22"/>
        <v>5159700</v>
      </c>
      <c r="K50" s="39">
        <f t="shared" si="23"/>
        <v>0.99020674646354734</v>
      </c>
      <c r="L50" s="39">
        <f t="shared" si="24"/>
        <v>-0.99455930359085964</v>
      </c>
      <c r="M50" s="39">
        <f t="shared" si="25"/>
        <v>-0.94124047878128403</v>
      </c>
    </row>
    <row r="51" spans="2:22" s="17" customFormat="1" x14ac:dyDescent="0.2">
      <c r="B51" s="17" t="s">
        <v>33</v>
      </c>
      <c r="C51" s="17" t="s">
        <v>34</v>
      </c>
      <c r="D51" s="18">
        <v>1532459.6500000006</v>
      </c>
      <c r="E51" s="18">
        <v>1532459.6500000006</v>
      </c>
      <c r="F51" s="18">
        <v>34573.789999999986</v>
      </c>
      <c r="G51" s="18">
        <v>66056.189999999988</v>
      </c>
      <c r="H51" s="18">
        <v>0</v>
      </c>
      <c r="I51" s="18">
        <f t="shared" si="21"/>
        <v>66056.189999999988</v>
      </c>
      <c r="J51" s="18">
        <f t="shared" si="22"/>
        <v>1466403.4600000007</v>
      </c>
      <c r="K51" s="39">
        <f t="shared" si="23"/>
        <v>0.95689531531874272</v>
      </c>
      <c r="L51" s="39">
        <f t="shared" si="24"/>
        <v>-0.97743902098825242</v>
      </c>
      <c r="M51" s="39">
        <f t="shared" si="25"/>
        <v>-0.741371891912456</v>
      </c>
    </row>
    <row r="52" spans="2:22" s="17" customFormat="1" x14ac:dyDescent="0.2">
      <c r="B52" s="17" t="s">
        <v>35</v>
      </c>
      <c r="C52" s="17" t="s">
        <v>36</v>
      </c>
      <c r="D52" s="18">
        <v>7005</v>
      </c>
      <c r="E52" s="18">
        <v>7005</v>
      </c>
      <c r="F52" s="18">
        <v>0</v>
      </c>
      <c r="G52" s="18">
        <v>0</v>
      </c>
      <c r="H52" s="18">
        <v>0</v>
      </c>
      <c r="I52" s="18">
        <f t="shared" si="21"/>
        <v>0</v>
      </c>
      <c r="J52" s="18">
        <f t="shared" si="22"/>
        <v>7005</v>
      </c>
      <c r="K52" s="39">
        <f t="shared" si="23"/>
        <v>1</v>
      </c>
      <c r="L52" s="39">
        <f t="shared" si="24"/>
        <v>-1</v>
      </c>
      <c r="M52" s="39">
        <f t="shared" si="25"/>
        <v>-1</v>
      </c>
    </row>
    <row r="53" spans="2:22" s="17" customFormat="1" x14ac:dyDescent="0.2">
      <c r="B53" s="17" t="s">
        <v>37</v>
      </c>
      <c r="C53" s="17" t="s">
        <v>38</v>
      </c>
      <c r="D53" s="18">
        <v>109053.63</v>
      </c>
      <c r="E53" s="18">
        <v>109053.63</v>
      </c>
      <c r="F53" s="18">
        <v>42964.93</v>
      </c>
      <c r="G53" s="18">
        <v>80606.67</v>
      </c>
      <c r="H53" s="18">
        <v>0</v>
      </c>
      <c r="I53" s="18">
        <f t="shared" si="21"/>
        <v>80606.67</v>
      </c>
      <c r="J53" s="18">
        <f t="shared" si="22"/>
        <v>28446.960000000006</v>
      </c>
      <c r="K53" s="39">
        <f t="shared" si="23"/>
        <v>0.26085293997091163</v>
      </c>
      <c r="L53" s="39">
        <f t="shared" si="24"/>
        <v>-0.60602017557783272</v>
      </c>
      <c r="M53" s="39">
        <f t="shared" si="25"/>
        <v>3.4348823601745306</v>
      </c>
    </row>
    <row r="54" spans="2:22" s="17" customFormat="1" x14ac:dyDescent="0.2">
      <c r="B54" s="17" t="s">
        <v>39</v>
      </c>
      <c r="C54" s="17" t="s">
        <v>40</v>
      </c>
      <c r="D54" s="18">
        <v>1128820.7299999997</v>
      </c>
      <c r="E54" s="18">
        <v>1128820.7299999997</v>
      </c>
      <c r="F54" s="18">
        <v>43699.649999999914</v>
      </c>
      <c r="G54" s="18">
        <v>56066.219999999914</v>
      </c>
      <c r="H54" s="18">
        <v>0</v>
      </c>
      <c r="I54" s="18">
        <f t="shared" si="21"/>
        <v>56066.219999999914</v>
      </c>
      <c r="J54" s="18">
        <f t="shared" si="22"/>
        <v>1072754.5099999998</v>
      </c>
      <c r="K54" s="39">
        <f t="shared" si="23"/>
        <v>0.9503320425378794</v>
      </c>
      <c r="L54" s="39">
        <f t="shared" si="24"/>
        <v>-0.96128734276522376</v>
      </c>
      <c r="M54" s="39">
        <f t="shared" si="25"/>
        <v>-0.70199225522727637</v>
      </c>
    </row>
    <row r="55" spans="2:22" s="17" customFormat="1" x14ac:dyDescent="0.2">
      <c r="B55" s="17" t="s">
        <v>41</v>
      </c>
      <c r="C55" s="17" t="s">
        <v>42</v>
      </c>
      <c r="D55" s="18">
        <v>340600</v>
      </c>
      <c r="E55" s="18">
        <v>340600</v>
      </c>
      <c r="F55" s="18">
        <v>0</v>
      </c>
      <c r="G55" s="18">
        <v>0</v>
      </c>
      <c r="H55" s="18">
        <v>0</v>
      </c>
      <c r="I55" s="18">
        <f t="shared" si="21"/>
        <v>0</v>
      </c>
      <c r="J55" s="18">
        <f t="shared" si="22"/>
        <v>340600</v>
      </c>
      <c r="K55" s="39">
        <f t="shared" si="23"/>
        <v>1</v>
      </c>
      <c r="L55" s="39">
        <f t="shared" si="24"/>
        <v>-1</v>
      </c>
      <c r="M55" s="39">
        <f t="shared" si="25"/>
        <v>-1</v>
      </c>
    </row>
    <row r="56" spans="2:22" s="17" customFormat="1" x14ac:dyDescent="0.2">
      <c r="B56" s="17" t="s">
        <v>43</v>
      </c>
      <c r="C56" s="17" t="s">
        <v>44</v>
      </c>
      <c r="D56" s="18">
        <v>100000</v>
      </c>
      <c r="E56" s="18">
        <v>100000</v>
      </c>
      <c r="F56" s="18">
        <v>0</v>
      </c>
      <c r="G56" s="18">
        <v>0</v>
      </c>
      <c r="H56" s="18">
        <v>17707.45</v>
      </c>
      <c r="I56" s="18">
        <f t="shared" si="21"/>
        <v>17707.45</v>
      </c>
      <c r="J56" s="18">
        <f t="shared" si="22"/>
        <v>82292.55</v>
      </c>
      <c r="K56" s="39">
        <f t="shared" si="23"/>
        <v>0.82292549999999998</v>
      </c>
      <c r="L56" s="39">
        <f t="shared" si="24"/>
        <v>-1</v>
      </c>
      <c r="M56" s="39">
        <f t="shared" si="25"/>
        <v>-1</v>
      </c>
    </row>
    <row r="57" spans="2:22" s="17" customFormat="1" x14ac:dyDescent="0.2">
      <c r="B57" s="17" t="s">
        <v>374</v>
      </c>
      <c r="C57" s="17" t="s">
        <v>375</v>
      </c>
      <c r="D57" s="18">
        <v>99078.8</v>
      </c>
      <c r="E57" s="18">
        <v>99078.8</v>
      </c>
      <c r="F57" s="18">
        <v>2238.5100000000002</v>
      </c>
      <c r="G57" s="18">
        <v>2238.5100000000002</v>
      </c>
      <c r="H57" s="18">
        <v>0</v>
      </c>
      <c r="I57" s="18">
        <f t="shared" si="21"/>
        <v>2238.5100000000002</v>
      </c>
      <c r="J57" s="18">
        <f t="shared" si="22"/>
        <v>96840.290000000008</v>
      </c>
      <c r="K57" s="39">
        <f t="shared" si="23"/>
        <v>0.977406771176074</v>
      </c>
      <c r="L57" s="39">
        <f t="shared" si="24"/>
        <v>-0.977406771176074</v>
      </c>
      <c r="M57" s="39">
        <f t="shared" si="25"/>
        <v>-0.86444062705644398</v>
      </c>
    </row>
    <row r="58" spans="2:22" s="17" customFormat="1" x14ac:dyDescent="0.2">
      <c r="B58" s="17" t="s">
        <v>93</v>
      </c>
      <c r="C58" s="17" t="s">
        <v>94</v>
      </c>
      <c r="D58" s="18">
        <v>300000</v>
      </c>
      <c r="E58" s="18">
        <v>300000</v>
      </c>
      <c r="F58" s="18">
        <v>49145.55</v>
      </c>
      <c r="G58" s="18">
        <v>49145.55</v>
      </c>
      <c r="H58" s="18">
        <v>25854.45</v>
      </c>
      <c r="I58" s="18">
        <f t="shared" si="21"/>
        <v>75000</v>
      </c>
      <c r="J58" s="18">
        <f t="shared" si="22"/>
        <v>225000</v>
      </c>
      <c r="K58" s="39">
        <f t="shared" si="23"/>
        <v>0.75</v>
      </c>
      <c r="L58" s="39">
        <f t="shared" si="24"/>
        <v>-0.83618150000000002</v>
      </c>
      <c r="M58" s="39">
        <f t="shared" si="25"/>
        <v>-1.7088999999999941E-2</v>
      </c>
    </row>
    <row r="59" spans="2:22" s="17" customFormat="1" x14ac:dyDescent="0.2">
      <c r="B59" s="17" t="s">
        <v>239</v>
      </c>
      <c r="C59" s="17" t="s">
        <v>240</v>
      </c>
      <c r="D59" s="18">
        <v>65000</v>
      </c>
      <c r="E59" s="18">
        <v>65000</v>
      </c>
      <c r="F59" s="18">
        <v>0</v>
      </c>
      <c r="G59" s="18">
        <v>0</v>
      </c>
      <c r="H59" s="18">
        <v>0</v>
      </c>
      <c r="I59" s="18">
        <f t="shared" si="21"/>
        <v>0</v>
      </c>
      <c r="J59" s="18">
        <f t="shared" si="22"/>
        <v>65000</v>
      </c>
      <c r="K59" s="39">
        <f t="shared" si="23"/>
        <v>1</v>
      </c>
      <c r="L59" s="39">
        <f t="shared" si="24"/>
        <v>-1</v>
      </c>
      <c r="M59" s="39">
        <f t="shared" si="25"/>
        <v>-1</v>
      </c>
    </row>
    <row r="60" spans="2:22" s="17" customFormat="1" x14ac:dyDescent="0.2">
      <c r="B60" s="17" t="s">
        <v>49</v>
      </c>
      <c r="C60" s="17" t="s">
        <v>50</v>
      </c>
      <c r="D60" s="18">
        <v>102000</v>
      </c>
      <c r="E60" s="18">
        <v>102000</v>
      </c>
      <c r="F60" s="18">
        <v>582.85</v>
      </c>
      <c r="G60" s="18">
        <v>1042.6600000000001</v>
      </c>
      <c r="H60" s="18">
        <v>0</v>
      </c>
      <c r="I60" s="18">
        <f t="shared" si="21"/>
        <v>1042.6600000000001</v>
      </c>
      <c r="J60" s="18">
        <f t="shared" si="22"/>
        <v>100957.34</v>
      </c>
      <c r="K60" s="39">
        <f t="shared" si="23"/>
        <v>0.98977784313725492</v>
      </c>
      <c r="L60" s="39">
        <f t="shared" si="24"/>
        <v>-0.99428578431372538</v>
      </c>
      <c r="M60" s="39">
        <f t="shared" si="25"/>
        <v>-0.93866705882352941</v>
      </c>
    </row>
    <row r="61" spans="2:22" s="17" customFormat="1" x14ac:dyDescent="0.2">
      <c r="B61" s="17" t="s">
        <v>51</v>
      </c>
      <c r="C61" s="17" t="s">
        <v>52</v>
      </c>
      <c r="D61" s="18">
        <v>319400</v>
      </c>
      <c r="E61" s="18">
        <v>319400</v>
      </c>
      <c r="F61" s="18">
        <v>0</v>
      </c>
      <c r="G61" s="18">
        <v>0</v>
      </c>
      <c r="H61" s="18">
        <v>11046.58</v>
      </c>
      <c r="I61" s="18">
        <f t="shared" si="21"/>
        <v>11046.58</v>
      </c>
      <c r="J61" s="18">
        <f t="shared" si="22"/>
        <v>308353.42</v>
      </c>
      <c r="K61" s="39">
        <f t="shared" si="23"/>
        <v>0.96541458985597994</v>
      </c>
      <c r="L61" s="39">
        <f t="shared" si="24"/>
        <v>-1</v>
      </c>
      <c r="M61" s="39">
        <f t="shared" si="25"/>
        <v>-1</v>
      </c>
    </row>
    <row r="62" spans="2:22" s="17" customFormat="1" x14ac:dyDescent="0.2">
      <c r="B62" s="17" t="s">
        <v>53</v>
      </c>
      <c r="C62" s="17" t="s">
        <v>54</v>
      </c>
      <c r="D62" s="18">
        <v>6547775.7999999998</v>
      </c>
      <c r="E62" s="18">
        <v>6457775.7999999998</v>
      </c>
      <c r="F62" s="18">
        <v>284684.05999999988</v>
      </c>
      <c r="G62" s="18">
        <v>288631.81999999989</v>
      </c>
      <c r="H62" s="18">
        <v>482872.45</v>
      </c>
      <c r="I62" s="18">
        <f t="shared" si="21"/>
        <v>771504.2699999999</v>
      </c>
      <c r="J62" s="18">
        <f t="shared" si="22"/>
        <v>5686271.5300000003</v>
      </c>
      <c r="K62" s="39">
        <f t="shared" si="23"/>
        <v>0.880530960830198</v>
      </c>
      <c r="L62" s="39">
        <f t="shared" si="24"/>
        <v>-0.95591608181875876</v>
      </c>
      <c r="M62" s="39">
        <f t="shared" si="25"/>
        <v>-0.7318285778828062</v>
      </c>
      <c r="R62" s="25"/>
      <c r="S62" s="25"/>
      <c r="T62" s="25"/>
      <c r="U62" s="25"/>
      <c r="V62" s="25"/>
    </row>
    <row r="63" spans="2:22" s="17" customFormat="1" x14ac:dyDescent="0.2">
      <c r="B63" s="17" t="s">
        <v>59</v>
      </c>
      <c r="C63" s="17" t="s">
        <v>60</v>
      </c>
      <c r="D63" s="18">
        <v>327747</v>
      </c>
      <c r="E63" s="18">
        <v>217747</v>
      </c>
      <c r="F63" s="18">
        <v>2406.5299999999997</v>
      </c>
      <c r="G63" s="18">
        <v>6671.01</v>
      </c>
      <c r="H63" s="18">
        <v>305321.19</v>
      </c>
      <c r="I63" s="18">
        <f t="shared" si="21"/>
        <v>311992.2</v>
      </c>
      <c r="J63" s="18">
        <f t="shared" si="22"/>
        <v>-94245.200000000012</v>
      </c>
      <c r="K63" s="39">
        <f t="shared" si="23"/>
        <v>-0.43281974034085435</v>
      </c>
      <c r="L63" s="39">
        <f t="shared" si="24"/>
        <v>-0.98894804520842994</v>
      </c>
      <c r="M63" s="39">
        <f t="shared" si="25"/>
        <v>-0.81618088882969675</v>
      </c>
    </row>
    <row r="64" spans="2:22" s="17" customFormat="1" x14ac:dyDescent="0.2">
      <c r="B64" s="17" t="s">
        <v>61</v>
      </c>
      <c r="C64" s="17" t="s">
        <v>62</v>
      </c>
      <c r="D64" s="18">
        <v>0</v>
      </c>
      <c r="E64" s="18">
        <v>100000</v>
      </c>
      <c r="F64" s="18">
        <v>0</v>
      </c>
      <c r="G64" s="18">
        <v>0</v>
      </c>
      <c r="H64" s="18">
        <v>31404.99</v>
      </c>
      <c r="I64" s="18">
        <f t="shared" si="21"/>
        <v>31404.99</v>
      </c>
      <c r="J64" s="18">
        <f t="shared" si="22"/>
        <v>68595.009999999995</v>
      </c>
      <c r="K64" s="39">
        <f t="shared" si="23"/>
        <v>0.6859500999999999</v>
      </c>
      <c r="L64" s="39">
        <f t="shared" si="24"/>
        <v>-1</v>
      </c>
      <c r="M64" s="39">
        <f t="shared" si="25"/>
        <v>-1</v>
      </c>
    </row>
    <row r="65" spans="1:23" s="17" customFormat="1" x14ac:dyDescent="0.2">
      <c r="B65" s="17" t="s">
        <v>198</v>
      </c>
      <c r="C65" s="17" t="s">
        <v>199</v>
      </c>
      <c r="D65" s="18">
        <v>21732668.48</v>
      </c>
      <c r="E65" s="18">
        <v>21860721.48</v>
      </c>
      <c r="F65" s="18">
        <v>1835564.1800000006</v>
      </c>
      <c r="G65" s="18">
        <v>1868290.7400000007</v>
      </c>
      <c r="H65" s="18">
        <v>4852439.8100000005</v>
      </c>
      <c r="I65" s="18">
        <f t="shared" ref="I65:I73" si="26">SUM(G65:H65)</f>
        <v>6720730.5500000007</v>
      </c>
      <c r="J65" s="18">
        <f t="shared" ref="J65:J73" si="27">E65-I65</f>
        <v>15139990.93</v>
      </c>
      <c r="K65" s="39">
        <f t="shared" si="20"/>
        <v>0.69256593126861421</v>
      </c>
      <c r="L65" s="39">
        <f t="shared" ref="L65:L73" si="28">IF(E65=0,"NA",(  ( F65 - (E65/$L$6)) / (E65/$L$6)))</f>
        <v>-0.91603368710043143</v>
      </c>
      <c r="M65" s="39">
        <f t="shared" ref="M65:M73" si="29">IF(E65=0,"NA",(  ( G65 - ($M$6*(E65/12))) / ($M$6*(E65/12))))</f>
        <v>-0.48721983168507921</v>
      </c>
    </row>
    <row r="66" spans="1:23" s="17" customFormat="1" x14ac:dyDescent="0.2">
      <c r="B66" s="17" t="s">
        <v>419</v>
      </c>
      <c r="C66" s="17" t="s">
        <v>420</v>
      </c>
      <c r="D66" s="18">
        <v>4025000</v>
      </c>
      <c r="E66" s="18">
        <v>4025000</v>
      </c>
      <c r="F66" s="18">
        <v>536949.73999999987</v>
      </c>
      <c r="G66" s="18">
        <v>536949.73999999987</v>
      </c>
      <c r="H66" s="18">
        <v>49685.760000000002</v>
      </c>
      <c r="I66" s="18">
        <f t="shared" si="26"/>
        <v>586635.49999999988</v>
      </c>
      <c r="J66" s="18">
        <f t="shared" si="27"/>
        <v>3438364.5</v>
      </c>
      <c r="K66" s="39">
        <f t="shared" si="20"/>
        <v>0.85425204968944102</v>
      </c>
      <c r="L66" s="39">
        <f t="shared" si="28"/>
        <v>-0.86659633788819879</v>
      </c>
      <c r="M66" s="39">
        <f t="shared" si="29"/>
        <v>-0.19957802732919278</v>
      </c>
    </row>
    <row r="67" spans="1:23" s="17" customFormat="1" x14ac:dyDescent="0.2">
      <c r="B67" s="17" t="s">
        <v>65</v>
      </c>
      <c r="C67" s="17" t="s">
        <v>66</v>
      </c>
      <c r="D67" s="18">
        <v>4000</v>
      </c>
      <c r="E67" s="18">
        <v>4000</v>
      </c>
      <c r="F67" s="18">
        <v>0</v>
      </c>
      <c r="G67" s="18">
        <v>0</v>
      </c>
      <c r="H67" s="18">
        <v>0</v>
      </c>
      <c r="I67" s="18">
        <f t="shared" si="26"/>
        <v>0</v>
      </c>
      <c r="J67" s="18">
        <f t="shared" si="27"/>
        <v>4000</v>
      </c>
      <c r="K67" s="39">
        <f t="shared" si="20"/>
        <v>1</v>
      </c>
      <c r="L67" s="39">
        <f t="shared" si="28"/>
        <v>-1</v>
      </c>
      <c r="M67" s="39">
        <f t="shared" si="29"/>
        <v>-1</v>
      </c>
    </row>
    <row r="68" spans="1:23" s="17" customFormat="1" x14ac:dyDescent="0.2">
      <c r="B68" s="17" t="s">
        <v>67</v>
      </c>
      <c r="C68" s="17" t="s">
        <v>68</v>
      </c>
      <c r="D68" s="18">
        <v>5250000</v>
      </c>
      <c r="E68" s="18">
        <v>5250000</v>
      </c>
      <c r="F68" s="18">
        <v>0</v>
      </c>
      <c r="G68" s="18">
        <v>0</v>
      </c>
      <c r="H68" s="18">
        <v>182042.54</v>
      </c>
      <c r="I68" s="18">
        <f t="shared" si="26"/>
        <v>182042.54</v>
      </c>
      <c r="J68" s="18">
        <f t="shared" si="27"/>
        <v>5067957.46</v>
      </c>
      <c r="K68" s="39">
        <f t="shared" si="20"/>
        <v>0.96532523047619045</v>
      </c>
      <c r="L68" s="39">
        <f t="shared" si="28"/>
        <v>-1</v>
      </c>
      <c r="M68" s="39">
        <f t="shared" si="29"/>
        <v>-1</v>
      </c>
    </row>
    <row r="69" spans="1:23" s="17" customFormat="1" x14ac:dyDescent="0.2">
      <c r="B69" s="17" t="s">
        <v>71</v>
      </c>
      <c r="C69" s="17" t="s">
        <v>72</v>
      </c>
      <c r="D69" s="18">
        <v>4000</v>
      </c>
      <c r="E69" s="18">
        <v>4000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4000</v>
      </c>
      <c r="K69" s="39">
        <f t="shared" si="20"/>
        <v>1</v>
      </c>
      <c r="L69" s="39">
        <f t="shared" si="28"/>
        <v>-1</v>
      </c>
      <c r="M69" s="39">
        <f t="shared" si="29"/>
        <v>-1</v>
      </c>
    </row>
    <row r="70" spans="1:23" s="17" customFormat="1" x14ac:dyDescent="0.2">
      <c r="B70" s="17" t="s">
        <v>182</v>
      </c>
      <c r="C70" s="17" t="s">
        <v>183</v>
      </c>
      <c r="D70" s="18">
        <v>596000</v>
      </c>
      <c r="E70" s="18">
        <v>596000</v>
      </c>
      <c r="F70" s="18">
        <v>0</v>
      </c>
      <c r="G70" s="18">
        <v>0</v>
      </c>
      <c r="H70" s="18">
        <v>0</v>
      </c>
      <c r="I70" s="18">
        <f t="shared" si="26"/>
        <v>0</v>
      </c>
      <c r="J70" s="18">
        <f t="shared" si="27"/>
        <v>596000</v>
      </c>
      <c r="K70" s="39">
        <f t="shared" si="20"/>
        <v>1</v>
      </c>
      <c r="L70" s="39">
        <f t="shared" si="28"/>
        <v>-1</v>
      </c>
      <c r="M70" s="39">
        <f t="shared" si="29"/>
        <v>-1</v>
      </c>
    </row>
    <row r="71" spans="1:23" s="17" customFormat="1" x14ac:dyDescent="0.2">
      <c r="A71" s="47" t="s">
        <v>133</v>
      </c>
      <c r="B71" s="47"/>
      <c r="C71" s="47"/>
      <c r="D71" s="23">
        <v>68785786.969999999</v>
      </c>
      <c r="E71" s="23">
        <v>68620215.969999999</v>
      </c>
      <c r="F71" s="23">
        <v>3479456.0500000003</v>
      </c>
      <c r="G71" s="23">
        <v>3870057.53</v>
      </c>
      <c r="H71" s="23">
        <v>5958375.2200000007</v>
      </c>
      <c r="I71" s="23">
        <f t="shared" si="26"/>
        <v>9828432.75</v>
      </c>
      <c r="J71" s="23">
        <f t="shared" si="27"/>
        <v>58791783.219999999</v>
      </c>
      <c r="K71" s="43">
        <f t="shared" si="20"/>
        <v>0.85677059433481118</v>
      </c>
      <c r="L71" s="43">
        <f t="shared" si="28"/>
        <v>-0.94929400904944428</v>
      </c>
      <c r="M71" s="43">
        <f t="shared" si="29"/>
        <v>-0.66161072430678924</v>
      </c>
    </row>
    <row r="72" spans="1:23" s="17" customFormat="1" x14ac:dyDescent="0.2">
      <c r="A72" s="17" t="s">
        <v>134</v>
      </c>
      <c r="B72" s="17" t="s">
        <v>135</v>
      </c>
      <c r="C72" s="17" t="s">
        <v>136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0</v>
      </c>
      <c r="K72" s="39" t="str">
        <f t="shared" si="20"/>
        <v>NA</v>
      </c>
      <c r="L72" s="39" t="str">
        <f t="shared" si="28"/>
        <v>NA</v>
      </c>
      <c r="M72" s="39" t="str">
        <f t="shared" si="29"/>
        <v>NA</v>
      </c>
    </row>
    <row r="73" spans="1:23" s="17" customFormat="1" x14ac:dyDescent="0.2">
      <c r="A73" s="47" t="s">
        <v>137</v>
      </c>
      <c r="B73" s="47"/>
      <c r="C73" s="47"/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f t="shared" si="26"/>
        <v>0</v>
      </c>
      <c r="J73" s="23">
        <f t="shared" si="27"/>
        <v>0</v>
      </c>
      <c r="K73" s="43" t="str">
        <f t="shared" si="20"/>
        <v>NA</v>
      </c>
      <c r="L73" s="43" t="str">
        <f t="shared" si="28"/>
        <v>NA</v>
      </c>
      <c r="M73" s="43" t="str">
        <f t="shared" si="29"/>
        <v>NA</v>
      </c>
    </row>
    <row r="74" spans="1:23" s="17" customFormat="1" x14ac:dyDescent="0.2">
      <c r="A74" s="25"/>
      <c r="B74" s="25"/>
      <c r="C74" s="25"/>
      <c r="D74" s="18"/>
      <c r="E74" s="18"/>
      <c r="F74" s="18"/>
      <c r="G74" s="18"/>
      <c r="H74" s="18"/>
      <c r="I74" s="18"/>
      <c r="J74" s="18"/>
      <c r="K74" s="39"/>
      <c r="L74" s="39"/>
      <c r="M74" s="39"/>
      <c r="O74" s="10"/>
      <c r="P74" s="10"/>
      <c r="Q74" s="10"/>
      <c r="R74" s="10"/>
      <c r="S74" s="10"/>
      <c r="T74" s="10"/>
      <c r="U74" s="10"/>
      <c r="V74" s="10"/>
      <c r="W74" s="10"/>
    </row>
    <row r="75" spans="1:23" s="17" customFormat="1" ht="15.75" x14ac:dyDescent="0.25">
      <c r="A75" s="27" t="s">
        <v>176</v>
      </c>
      <c r="B75" s="34"/>
      <c r="C75" s="27"/>
      <c r="D75" s="6">
        <f>+D37+D41+D71+D73</f>
        <v>68785786.969999999</v>
      </c>
      <c r="E75" s="6">
        <f t="shared" ref="E75:J75" si="30">+E37+E41+E71+E73</f>
        <v>68620215.969999999</v>
      </c>
      <c r="F75" s="6">
        <f t="shared" si="30"/>
        <v>3479456.0500000003</v>
      </c>
      <c r="G75" s="6">
        <f t="shared" si="30"/>
        <v>3870057.53</v>
      </c>
      <c r="H75" s="6">
        <f t="shared" si="30"/>
        <v>5958375.2200000007</v>
      </c>
      <c r="I75" s="6">
        <f t="shared" si="30"/>
        <v>9828432.75</v>
      </c>
      <c r="J75" s="6">
        <f t="shared" si="30"/>
        <v>58791783.219999999</v>
      </c>
      <c r="K75" s="40">
        <f t="shared" si="20"/>
        <v>0.85677059433481118</v>
      </c>
      <c r="L75" s="40">
        <f>IF(E75=0,"NA",(  ( F75 - (E75/$L$6)) / (E75/$L$6)))</f>
        <v>-0.94929400904944428</v>
      </c>
      <c r="M75" s="40">
        <f>IF(E75=0,"NA",(  ( G75 - ($M$6*(E75/12))) / ($M$6*(E75/12))))</f>
        <v>-0.66161072430678924</v>
      </c>
      <c r="O75" s="10"/>
      <c r="P75" s="10"/>
      <c r="Q75" s="10"/>
      <c r="R75" s="10"/>
      <c r="S75" s="10"/>
      <c r="T75" s="10"/>
      <c r="U75" s="10"/>
      <c r="V75" s="10"/>
      <c r="W75" s="10"/>
    </row>
    <row r="77" spans="1:23" ht="15" x14ac:dyDescent="0.2">
      <c r="A77" s="37"/>
    </row>
    <row r="79" spans="1:23" x14ac:dyDescent="0.2">
      <c r="K79" s="5"/>
    </row>
    <row r="82" spans="4:11" x14ac:dyDescent="0.2">
      <c r="D82" s="36"/>
      <c r="E82" s="21"/>
      <c r="K82" s="5"/>
    </row>
    <row r="83" spans="4:11" x14ac:dyDescent="0.2">
      <c r="D83" s="36"/>
      <c r="E83" s="21"/>
      <c r="K83" s="5"/>
    </row>
    <row r="85" spans="4:11" x14ac:dyDescent="0.2">
      <c r="K85" s="5"/>
    </row>
    <row r="86" spans="4:11" x14ac:dyDescent="0.2">
      <c r="K86" s="5"/>
    </row>
  </sheetData>
  <autoFilter ref="A7:M75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Dan Copeland</cp:lastModifiedBy>
  <cp:lastPrinted>2022-09-21T15:58:20Z</cp:lastPrinted>
  <dcterms:created xsi:type="dcterms:W3CDTF">2020-04-20T19:14:57Z</dcterms:created>
  <dcterms:modified xsi:type="dcterms:W3CDTF">2022-09-21T15:58:50Z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