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09\"/>
    </mc:Choice>
  </mc:AlternateContent>
  <bookViews>
    <workbookView xWindow="600" yWindow="525" windowWidth="28140" windowHeight="12015" activeTab="4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PROJECTS'!$A$7:$M$93</definedName>
    <definedName name="_xlnm._FilterDatabase" localSheetId="2" hidden="1">'DEBT SERVICE'!$A$7:$M$21</definedName>
    <definedName name="_xlnm._FilterDatabase" localSheetId="0" hidden="1">'GENERAL FUND'!$A$7:$M$505</definedName>
    <definedName name="_xlnm._FilterDatabase" localSheetId="4" hidden="1">'SCHOOL NUTRITION'!$A$7:$M$75</definedName>
    <definedName name="_xlnm._FilterDatabase" localSheetId="1" hidden="1">'SPECIAL REVENUE'!$A$7:$M$475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75" i="5" l="1"/>
  <c r="F75" i="5"/>
  <c r="G75" i="5"/>
  <c r="H75" i="5"/>
  <c r="D75" i="5"/>
  <c r="E32" i="5"/>
  <c r="F32" i="5"/>
  <c r="G32" i="5"/>
  <c r="H32" i="5"/>
  <c r="D32" i="5"/>
  <c r="M73" i="5"/>
  <c r="L73" i="5"/>
  <c r="K73" i="5"/>
  <c r="I73" i="5"/>
  <c r="J73" i="5" s="1"/>
  <c r="M72" i="5"/>
  <c r="L72" i="5"/>
  <c r="K72" i="5"/>
  <c r="I72" i="5"/>
  <c r="J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26" i="5"/>
  <c r="J26" i="5" s="1"/>
  <c r="K26" i="5" s="1"/>
  <c r="M25" i="5"/>
  <c r="L25" i="5"/>
  <c r="K25" i="5"/>
  <c r="I25" i="5"/>
  <c r="J25" i="5" s="1"/>
  <c r="I24" i="5"/>
  <c r="J24" i="5" s="1"/>
  <c r="K24" i="5" s="1"/>
  <c r="I23" i="5"/>
  <c r="J23" i="5" s="1"/>
  <c r="K23" i="5" s="1"/>
  <c r="M22" i="5"/>
  <c r="L22" i="5"/>
  <c r="K22" i="5"/>
  <c r="I22" i="5"/>
  <c r="J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M16" i="5"/>
  <c r="L16" i="5"/>
  <c r="K16" i="5"/>
  <c r="I16" i="5"/>
  <c r="J16" i="5" s="1"/>
  <c r="M15" i="5"/>
  <c r="L15" i="5"/>
  <c r="K15" i="5"/>
  <c r="I15" i="5"/>
  <c r="J15" i="5" s="1"/>
  <c r="I14" i="5"/>
  <c r="J14" i="5" s="1"/>
  <c r="K14" i="5" s="1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E95" i="4" l="1"/>
  <c r="F95" i="4"/>
  <c r="G95" i="4"/>
  <c r="H95" i="4"/>
  <c r="D95" i="4"/>
  <c r="M95" i="4" l="1"/>
  <c r="I62" i="4"/>
  <c r="J62" i="4" s="1"/>
  <c r="K62" i="4" s="1"/>
  <c r="I63" i="4"/>
  <c r="J63" i="4" s="1"/>
  <c r="K63" i="4" s="1"/>
  <c r="I64" i="4"/>
  <c r="J64" i="4" s="1"/>
  <c r="K64" i="4" s="1"/>
  <c r="I65" i="4"/>
  <c r="J65" i="4" s="1"/>
  <c r="K65" i="4" s="1"/>
  <c r="I66" i="4"/>
  <c r="J66" i="4" s="1"/>
  <c r="K66" i="4" s="1"/>
  <c r="I67" i="4"/>
  <c r="J67" i="4" s="1"/>
  <c r="K67" i="4" s="1"/>
  <c r="I68" i="4"/>
  <c r="J68" i="4" s="1"/>
  <c r="K68" i="4" s="1"/>
  <c r="I69" i="4"/>
  <c r="J69" i="4" s="1"/>
  <c r="K69" i="4" s="1"/>
  <c r="I70" i="4"/>
  <c r="J70" i="4" s="1"/>
  <c r="K70" i="4" s="1"/>
  <c r="I71" i="4"/>
  <c r="J71" i="4" s="1"/>
  <c r="K71" i="4"/>
  <c r="L71" i="4"/>
  <c r="M71" i="4"/>
  <c r="I72" i="4"/>
  <c r="J72" i="4" s="1"/>
  <c r="K72" i="4" s="1"/>
  <c r="I73" i="4"/>
  <c r="J73" i="4" s="1"/>
  <c r="K73" i="4" s="1"/>
  <c r="I74" i="4"/>
  <c r="J74" i="4" s="1"/>
  <c r="K74" i="4" s="1"/>
  <c r="I75" i="4"/>
  <c r="J75" i="4" s="1"/>
  <c r="K75" i="4"/>
  <c r="L75" i="4"/>
  <c r="M75" i="4"/>
  <c r="I76" i="4"/>
  <c r="J76" i="4" s="1"/>
  <c r="K76" i="4" s="1"/>
  <c r="I77" i="4"/>
  <c r="J77" i="4" s="1"/>
  <c r="K77" i="4" s="1"/>
  <c r="I78" i="4"/>
  <c r="J78" i="4" s="1"/>
  <c r="K78" i="4" s="1"/>
  <c r="I79" i="4"/>
  <c r="J79" i="4" s="1"/>
  <c r="K79" i="4" s="1"/>
  <c r="I80" i="4"/>
  <c r="J80" i="4" s="1"/>
  <c r="K80" i="4"/>
  <c r="L80" i="4"/>
  <c r="M80" i="4"/>
  <c r="I81" i="4"/>
  <c r="J81" i="4" s="1"/>
  <c r="K81" i="4"/>
  <c r="L81" i="4"/>
  <c r="M81" i="4"/>
  <c r="I82" i="4"/>
  <c r="J82" i="4" s="1"/>
  <c r="K82" i="4"/>
  <c r="L82" i="4"/>
  <c r="M82" i="4"/>
  <c r="I83" i="4"/>
  <c r="J83" i="4" s="1"/>
  <c r="K83" i="4"/>
  <c r="L83" i="4"/>
  <c r="M83" i="4"/>
  <c r="I84" i="4"/>
  <c r="J84" i="4" s="1"/>
  <c r="K84" i="4"/>
  <c r="L84" i="4"/>
  <c r="M84" i="4"/>
  <c r="I85" i="4"/>
  <c r="J85" i="4" s="1"/>
  <c r="K85" i="4"/>
  <c r="L85" i="4"/>
  <c r="M85" i="4"/>
  <c r="I86" i="4"/>
  <c r="J86" i="4" s="1"/>
  <c r="K86" i="4"/>
  <c r="L86" i="4"/>
  <c r="M86" i="4"/>
  <c r="I87" i="4"/>
  <c r="J87" i="4" s="1"/>
  <c r="K87" i="4" s="1"/>
  <c r="I88" i="4"/>
  <c r="J88" i="4" s="1"/>
  <c r="K88" i="4" s="1"/>
  <c r="I89" i="4"/>
  <c r="J89" i="4" s="1"/>
  <c r="K89" i="4" s="1"/>
  <c r="I90" i="4"/>
  <c r="J90" i="4" s="1"/>
  <c r="K90" i="4"/>
  <c r="L90" i="4"/>
  <c r="M90" i="4"/>
  <c r="I91" i="4"/>
  <c r="K91" i="4"/>
  <c r="L91" i="4"/>
  <c r="M91" i="4"/>
  <c r="I92" i="4"/>
  <c r="J92" i="4" s="1"/>
  <c r="K92" i="4" s="1"/>
  <c r="I93" i="4"/>
  <c r="J93" i="4" s="1"/>
  <c r="K93" i="4" s="1"/>
  <c r="E27" i="4"/>
  <c r="F27" i="4"/>
  <c r="G27" i="4"/>
  <c r="H27" i="4"/>
  <c r="D27" i="4"/>
  <c r="E475" i="2"/>
  <c r="F475" i="2"/>
  <c r="G475" i="2"/>
  <c r="H475" i="2"/>
  <c r="D475" i="2"/>
  <c r="E43" i="2"/>
  <c r="F43" i="2"/>
  <c r="G43" i="2"/>
  <c r="H43" i="2"/>
  <c r="D43" i="2"/>
  <c r="I28" i="2"/>
  <c r="J28" i="2" s="1"/>
  <c r="K28" i="2" s="1"/>
  <c r="I27" i="2"/>
  <c r="J27" i="2" s="1"/>
  <c r="K27" i="2" s="1"/>
  <c r="I26" i="2"/>
  <c r="J26" i="2" s="1"/>
  <c r="K26" i="2" s="1"/>
  <c r="I25" i="2"/>
  <c r="J25" i="2" s="1"/>
  <c r="K25" i="2" s="1"/>
  <c r="M24" i="2"/>
  <c r="L24" i="2"/>
  <c r="K24" i="2"/>
  <c r="I24" i="2"/>
  <c r="J24" i="2" s="1"/>
  <c r="M23" i="2"/>
  <c r="L23" i="2"/>
  <c r="K23" i="2"/>
  <c r="I23" i="2"/>
  <c r="J23" i="2" s="1"/>
  <c r="M22" i="2"/>
  <c r="L22" i="2"/>
  <c r="K22" i="2"/>
  <c r="I22" i="2"/>
  <c r="J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J14" i="2" s="1"/>
  <c r="K14" i="2" s="1"/>
  <c r="I13" i="2"/>
  <c r="J13" i="2" s="1"/>
  <c r="K13" i="2" s="1"/>
  <c r="I12" i="2"/>
  <c r="J12" i="2" s="1"/>
  <c r="K12" i="2" s="1"/>
  <c r="I30" i="5"/>
  <c r="J30" i="5" s="1"/>
  <c r="K30" i="5" s="1"/>
  <c r="I29" i="5"/>
  <c r="J29" i="5" s="1"/>
  <c r="K29" i="5" s="1"/>
  <c r="I28" i="5"/>
  <c r="J28" i="5" s="1"/>
  <c r="K28" i="5" s="1"/>
  <c r="I27" i="5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J13" i="4" s="1"/>
  <c r="K13" i="4" s="1"/>
  <c r="M12" i="4"/>
  <c r="L12" i="4"/>
  <c r="K12" i="4"/>
  <c r="I12" i="4"/>
  <c r="J12" i="4" s="1"/>
  <c r="M11" i="4"/>
  <c r="L11" i="4"/>
  <c r="K11" i="4"/>
  <c r="I11" i="4"/>
  <c r="J11" i="4" s="1"/>
  <c r="M10" i="4"/>
  <c r="L10" i="4"/>
  <c r="K10" i="4"/>
  <c r="I10" i="4"/>
  <c r="J10" i="4" s="1"/>
  <c r="I42" i="4"/>
  <c r="M41" i="4"/>
  <c r="L41" i="4"/>
  <c r="K41" i="4"/>
  <c r="I41" i="4"/>
  <c r="J41" i="4" s="1"/>
  <c r="M40" i="4"/>
  <c r="L40" i="4"/>
  <c r="K40" i="4"/>
  <c r="I40" i="4"/>
  <c r="J40" i="4" s="1"/>
  <c r="M39" i="4"/>
  <c r="L39" i="4"/>
  <c r="K39" i="4"/>
  <c r="I39" i="4"/>
  <c r="J39" i="4" s="1"/>
  <c r="M38" i="4"/>
  <c r="L38" i="4"/>
  <c r="K38" i="4"/>
  <c r="I38" i="4"/>
  <c r="J38" i="4" s="1"/>
  <c r="M37" i="4"/>
  <c r="L37" i="4"/>
  <c r="K37" i="4"/>
  <c r="I37" i="4"/>
  <c r="J37" i="4" s="1"/>
  <c r="I36" i="4"/>
  <c r="J36" i="4" s="1"/>
  <c r="K36" i="4" s="1"/>
  <c r="M35" i="4"/>
  <c r="L35" i="4"/>
  <c r="K35" i="4"/>
  <c r="I35" i="4"/>
  <c r="J35" i="4" s="1"/>
  <c r="I34" i="4"/>
  <c r="J34" i="4" s="1"/>
  <c r="K34" i="4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M464" i="2"/>
  <c r="L464" i="2"/>
  <c r="K464" i="2"/>
  <c r="I464" i="2"/>
  <c r="J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M459" i="2"/>
  <c r="L459" i="2"/>
  <c r="K459" i="2"/>
  <c r="I459" i="2"/>
  <c r="J459" i="2" s="1"/>
  <c r="M458" i="2"/>
  <c r="L458" i="2"/>
  <c r="K458" i="2"/>
  <c r="I458" i="2"/>
  <c r="J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M441" i="2"/>
  <c r="L441" i="2"/>
  <c r="K441" i="2"/>
  <c r="I441" i="2"/>
  <c r="J441" i="2" s="1"/>
  <c r="M440" i="2"/>
  <c r="L440" i="2"/>
  <c r="K440" i="2"/>
  <c r="I440" i="2"/>
  <c r="J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M431" i="2"/>
  <c r="L431" i="2"/>
  <c r="K431" i="2"/>
  <c r="I431" i="2"/>
  <c r="J431" i="2" s="1"/>
  <c r="M430" i="2"/>
  <c r="L430" i="2"/>
  <c r="K430" i="2"/>
  <c r="I430" i="2"/>
  <c r="J430" i="2" s="1"/>
  <c r="I429" i="2"/>
  <c r="J429" i="2" s="1"/>
  <c r="K429" i="2" s="1"/>
  <c r="I428" i="2"/>
  <c r="J428" i="2" s="1"/>
  <c r="K428" i="2" s="1"/>
  <c r="I427" i="2"/>
  <c r="J427" i="2" s="1"/>
  <c r="K427" i="2" s="1"/>
  <c r="M426" i="2"/>
  <c r="L426" i="2"/>
  <c r="K426" i="2"/>
  <c r="I426" i="2"/>
  <c r="J426" i="2" s="1"/>
  <c r="I425" i="2"/>
  <c r="J425" i="2" s="1"/>
  <c r="K425" i="2" s="1"/>
  <c r="I424" i="2"/>
  <c r="J424" i="2" s="1"/>
  <c r="K424" i="2" s="1"/>
  <c r="M423" i="2"/>
  <c r="L423" i="2"/>
  <c r="K423" i="2"/>
  <c r="I423" i="2"/>
  <c r="J423" i="2" s="1"/>
  <c r="I422" i="2"/>
  <c r="J422" i="2" s="1"/>
  <c r="K422" i="2" s="1"/>
  <c r="I421" i="2"/>
  <c r="J421" i="2" s="1"/>
  <c r="K421" i="2" s="1"/>
  <c r="M420" i="2"/>
  <c r="L420" i="2"/>
  <c r="K420" i="2"/>
  <c r="I420" i="2"/>
  <c r="J420" i="2" s="1"/>
  <c r="I419" i="2"/>
  <c r="J419" i="2" s="1"/>
  <c r="K419" i="2" s="1"/>
  <c r="M418" i="2"/>
  <c r="L418" i="2"/>
  <c r="K418" i="2"/>
  <c r="I418" i="2"/>
  <c r="J418" i="2" s="1"/>
  <c r="I417" i="2"/>
  <c r="J417" i="2" s="1"/>
  <c r="K417" i="2" s="1"/>
  <c r="I416" i="2"/>
  <c r="J416" i="2" s="1"/>
  <c r="K416" i="2" s="1"/>
  <c r="M415" i="2"/>
  <c r="L415" i="2"/>
  <c r="K415" i="2"/>
  <c r="I415" i="2"/>
  <c r="J415" i="2" s="1"/>
  <c r="I414" i="2"/>
  <c r="J414" i="2" s="1"/>
  <c r="K414" i="2" s="1"/>
  <c r="M413" i="2"/>
  <c r="L413" i="2"/>
  <c r="K413" i="2"/>
  <c r="I413" i="2"/>
  <c r="J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M401" i="2"/>
  <c r="L401" i="2"/>
  <c r="K401" i="2"/>
  <c r="I401" i="2"/>
  <c r="J401" i="2" s="1"/>
  <c r="M400" i="2"/>
  <c r="L400" i="2"/>
  <c r="K400" i="2"/>
  <c r="I400" i="2"/>
  <c r="J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M392" i="2"/>
  <c r="L392" i="2"/>
  <c r="K392" i="2"/>
  <c r="I392" i="2"/>
  <c r="J392" i="2" s="1"/>
  <c r="I391" i="2"/>
  <c r="J391" i="2" s="1"/>
  <c r="K391" i="2" s="1"/>
  <c r="M390" i="2"/>
  <c r="L390" i="2"/>
  <c r="K390" i="2"/>
  <c r="I390" i="2"/>
  <c r="J390" i="2" s="1"/>
  <c r="M389" i="2"/>
  <c r="L389" i="2"/>
  <c r="K389" i="2"/>
  <c r="I389" i="2"/>
  <c r="J389" i="2" s="1"/>
  <c r="I388" i="2"/>
  <c r="J388" i="2" s="1"/>
  <c r="K388" i="2" s="1"/>
  <c r="I387" i="2"/>
  <c r="J387" i="2" s="1"/>
  <c r="K387" i="2" s="1"/>
  <c r="J386" i="2"/>
  <c r="K386" i="2" s="1"/>
  <c r="I386" i="2"/>
  <c r="I385" i="2"/>
  <c r="J385" i="2" s="1"/>
  <c r="K385" i="2" s="1"/>
  <c r="M384" i="2"/>
  <c r="L384" i="2"/>
  <c r="K384" i="2"/>
  <c r="I384" i="2"/>
  <c r="J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M375" i="2"/>
  <c r="L375" i="2"/>
  <c r="K375" i="2"/>
  <c r="I375" i="2"/>
  <c r="J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M370" i="2"/>
  <c r="L370" i="2"/>
  <c r="K370" i="2"/>
  <c r="I370" i="2"/>
  <c r="J370" i="2" s="1"/>
  <c r="I369" i="2"/>
  <c r="J369" i="2" s="1"/>
  <c r="K369" i="2" s="1"/>
  <c r="I368" i="2"/>
  <c r="J368" i="2" s="1"/>
  <c r="K368" i="2" s="1"/>
  <c r="I367" i="2"/>
  <c r="J367" i="2" s="1"/>
  <c r="K367" i="2" s="1"/>
  <c r="M366" i="2"/>
  <c r="L366" i="2"/>
  <c r="K366" i="2"/>
  <c r="I366" i="2"/>
  <c r="J366" i="2" s="1"/>
  <c r="M365" i="2"/>
  <c r="L365" i="2"/>
  <c r="K365" i="2"/>
  <c r="I365" i="2"/>
  <c r="J365" i="2" s="1"/>
  <c r="M364" i="2"/>
  <c r="L364" i="2"/>
  <c r="K364" i="2"/>
  <c r="I364" i="2"/>
  <c r="J364" i="2" s="1"/>
  <c r="M363" i="2"/>
  <c r="L363" i="2"/>
  <c r="K363" i="2"/>
  <c r="I363" i="2"/>
  <c r="J363" i="2" s="1"/>
  <c r="I362" i="2"/>
  <c r="J362" i="2" s="1"/>
  <c r="K362" i="2" s="1"/>
  <c r="M361" i="2"/>
  <c r="L361" i="2"/>
  <c r="K361" i="2"/>
  <c r="I361" i="2"/>
  <c r="J361" i="2" s="1"/>
  <c r="M360" i="2"/>
  <c r="L360" i="2"/>
  <c r="K360" i="2"/>
  <c r="I360" i="2"/>
  <c r="J360" i="2" s="1"/>
  <c r="M359" i="2"/>
  <c r="L359" i="2"/>
  <c r="K359" i="2"/>
  <c r="I359" i="2"/>
  <c r="J359" i="2" s="1"/>
  <c r="I358" i="2"/>
  <c r="J358" i="2" s="1"/>
  <c r="K358" i="2" s="1"/>
  <c r="M357" i="2"/>
  <c r="L357" i="2"/>
  <c r="K357" i="2"/>
  <c r="I357" i="2"/>
  <c r="J357" i="2" s="1"/>
  <c r="I356" i="2"/>
  <c r="J356" i="2" s="1"/>
  <c r="K356" i="2" s="1"/>
  <c r="I355" i="2"/>
  <c r="J355" i="2" s="1"/>
  <c r="K355" i="2" s="1"/>
  <c r="I354" i="2"/>
  <c r="J354" i="2" s="1"/>
  <c r="K354" i="2" s="1"/>
  <c r="M353" i="2"/>
  <c r="L353" i="2"/>
  <c r="K353" i="2"/>
  <c r="I353" i="2"/>
  <c r="J353" i="2" s="1"/>
  <c r="I352" i="2"/>
  <c r="J352" i="2" s="1"/>
  <c r="K352" i="2" s="1"/>
  <c r="I351" i="2"/>
  <c r="J351" i="2" s="1"/>
  <c r="K351" i="2" s="1"/>
  <c r="M350" i="2"/>
  <c r="L350" i="2"/>
  <c r="K350" i="2"/>
  <c r="I350" i="2"/>
  <c r="J350" i="2" s="1"/>
  <c r="M349" i="2"/>
  <c r="L349" i="2"/>
  <c r="K349" i="2"/>
  <c r="I349" i="2"/>
  <c r="J349" i="2" s="1"/>
  <c r="I348" i="2"/>
  <c r="J348" i="2" s="1"/>
  <c r="K348" i="2" s="1"/>
  <c r="M347" i="2"/>
  <c r="L347" i="2"/>
  <c r="K347" i="2"/>
  <c r="I347" i="2"/>
  <c r="J347" i="2" s="1"/>
  <c r="M346" i="2"/>
  <c r="L346" i="2"/>
  <c r="K346" i="2"/>
  <c r="I346" i="2"/>
  <c r="J346" i="2" s="1"/>
  <c r="M345" i="2"/>
  <c r="L345" i="2"/>
  <c r="K345" i="2"/>
  <c r="I345" i="2"/>
  <c r="J345" i="2" s="1"/>
  <c r="M344" i="2"/>
  <c r="L344" i="2"/>
  <c r="K344" i="2"/>
  <c r="I344" i="2"/>
  <c r="J344" i="2" s="1"/>
  <c r="I343" i="2"/>
  <c r="J343" i="2" s="1"/>
  <c r="K343" i="2" s="1"/>
  <c r="M342" i="2"/>
  <c r="L342" i="2"/>
  <c r="K342" i="2"/>
  <c r="I342" i="2"/>
  <c r="J342" i="2" s="1"/>
  <c r="I341" i="2"/>
  <c r="J341" i="2" s="1"/>
  <c r="K341" i="2" s="1"/>
  <c r="M340" i="2"/>
  <c r="L340" i="2"/>
  <c r="K340" i="2"/>
  <c r="I340" i="2"/>
  <c r="J340" i="2" s="1"/>
  <c r="I339" i="2"/>
  <c r="J339" i="2" s="1"/>
  <c r="K339" i="2" s="1"/>
  <c r="I338" i="2"/>
  <c r="J338" i="2" s="1"/>
  <c r="K338" i="2" s="1"/>
  <c r="I337" i="2"/>
  <c r="J337" i="2" s="1"/>
  <c r="K337" i="2" s="1"/>
  <c r="M336" i="2"/>
  <c r="L336" i="2"/>
  <c r="K336" i="2"/>
  <c r="I336" i="2"/>
  <c r="J336" i="2" s="1"/>
  <c r="M335" i="2"/>
  <c r="L335" i="2"/>
  <c r="K335" i="2"/>
  <c r="I335" i="2"/>
  <c r="J335" i="2" s="1"/>
  <c r="I334" i="2"/>
  <c r="J334" i="2" s="1"/>
  <c r="K334" i="2" s="1"/>
  <c r="I333" i="2"/>
  <c r="J333" i="2" s="1"/>
  <c r="K333" i="2" s="1"/>
  <c r="K332" i="2"/>
  <c r="I332" i="2"/>
  <c r="J332" i="2" s="1"/>
  <c r="I331" i="2"/>
  <c r="J331" i="2" s="1"/>
  <c r="K331" i="2" s="1"/>
  <c r="M330" i="2"/>
  <c r="L330" i="2"/>
  <c r="K330" i="2"/>
  <c r="I330" i="2"/>
  <c r="J330" i="2" s="1"/>
  <c r="M329" i="2"/>
  <c r="L329" i="2"/>
  <c r="K329" i="2"/>
  <c r="I329" i="2"/>
  <c r="J329" i="2" s="1"/>
  <c r="M328" i="2"/>
  <c r="L328" i="2"/>
  <c r="K328" i="2"/>
  <c r="I328" i="2"/>
  <c r="J328" i="2" s="1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M323" i="2"/>
  <c r="L323" i="2"/>
  <c r="K323" i="2"/>
  <c r="I323" i="2"/>
  <c r="J323" i="2" s="1"/>
  <c r="M322" i="2"/>
  <c r="L322" i="2"/>
  <c r="K322" i="2"/>
  <c r="I322" i="2"/>
  <c r="J322" i="2" s="1"/>
  <c r="I321" i="2"/>
  <c r="J321" i="2" s="1"/>
  <c r="K321" i="2" s="1"/>
  <c r="M320" i="2"/>
  <c r="L320" i="2"/>
  <c r="K320" i="2"/>
  <c r="I320" i="2"/>
  <c r="J320" i="2" s="1"/>
  <c r="M319" i="2"/>
  <c r="L319" i="2"/>
  <c r="K319" i="2"/>
  <c r="I319" i="2"/>
  <c r="J319" i="2" s="1"/>
  <c r="I318" i="2"/>
  <c r="J318" i="2" s="1"/>
  <c r="K318" i="2" s="1"/>
  <c r="M317" i="2"/>
  <c r="L317" i="2"/>
  <c r="K317" i="2"/>
  <c r="I317" i="2"/>
  <c r="J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I310" i="2"/>
  <c r="J310" i="2" s="1"/>
  <c r="K310" i="2" s="1"/>
  <c r="I309" i="2"/>
  <c r="J309" i="2" s="1"/>
  <c r="K309" i="2" s="1"/>
  <c r="M308" i="2"/>
  <c r="L308" i="2"/>
  <c r="K308" i="2"/>
  <c r="I308" i="2"/>
  <c r="J308" i="2" s="1"/>
  <c r="M307" i="2"/>
  <c r="L307" i="2"/>
  <c r="K307" i="2"/>
  <c r="I307" i="2"/>
  <c r="J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I302" i="2"/>
  <c r="J302" i="2" s="1"/>
  <c r="K302" i="2" s="1"/>
  <c r="M301" i="2"/>
  <c r="L301" i="2"/>
  <c r="K301" i="2"/>
  <c r="I301" i="2"/>
  <c r="J301" i="2" s="1"/>
  <c r="M300" i="2"/>
  <c r="L300" i="2"/>
  <c r="K300" i="2"/>
  <c r="I300" i="2"/>
  <c r="J300" i="2" s="1"/>
  <c r="I299" i="2"/>
  <c r="J299" i="2" s="1"/>
  <c r="K299" i="2" s="1"/>
  <c r="M298" i="2"/>
  <c r="L298" i="2"/>
  <c r="K298" i="2"/>
  <c r="I298" i="2"/>
  <c r="J298" i="2" s="1"/>
  <c r="I297" i="2"/>
  <c r="J297" i="2" s="1"/>
  <c r="K297" i="2" s="1"/>
  <c r="M296" i="2"/>
  <c r="L296" i="2"/>
  <c r="K296" i="2"/>
  <c r="I296" i="2"/>
  <c r="J296" i="2" s="1"/>
  <c r="M295" i="2"/>
  <c r="L295" i="2"/>
  <c r="K295" i="2"/>
  <c r="I295" i="2"/>
  <c r="J295" i="2" s="1"/>
  <c r="I294" i="2"/>
  <c r="J294" i="2" s="1"/>
  <c r="K294" i="2" s="1"/>
  <c r="I293" i="2"/>
  <c r="J293" i="2" s="1"/>
  <c r="K293" i="2" s="1"/>
  <c r="M292" i="2"/>
  <c r="L292" i="2"/>
  <c r="K292" i="2"/>
  <c r="I292" i="2"/>
  <c r="J292" i="2" s="1"/>
  <c r="M291" i="2"/>
  <c r="L291" i="2"/>
  <c r="K291" i="2"/>
  <c r="I291" i="2"/>
  <c r="J291" i="2" s="1"/>
  <c r="I290" i="2"/>
  <c r="J290" i="2" s="1"/>
  <c r="K290" i="2" s="1"/>
  <c r="I289" i="2"/>
  <c r="J289" i="2" s="1"/>
  <c r="K289" i="2" s="1"/>
  <c r="I39" i="2"/>
  <c r="J39" i="2" s="1"/>
  <c r="K39" i="2" s="1"/>
  <c r="I38" i="2"/>
  <c r="J38" i="2" s="1"/>
  <c r="K38" i="2" s="1"/>
  <c r="M37" i="2"/>
  <c r="L37" i="2"/>
  <c r="K37" i="2"/>
  <c r="I37" i="2"/>
  <c r="J37" i="2" s="1"/>
  <c r="M36" i="2"/>
  <c r="L36" i="2"/>
  <c r="K36" i="2"/>
  <c r="I36" i="2"/>
  <c r="J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I30" i="2"/>
  <c r="J30" i="2" s="1"/>
  <c r="K30" i="2" s="1"/>
  <c r="I29" i="2"/>
  <c r="J29" i="2" s="1"/>
  <c r="K29" i="2" s="1"/>
  <c r="M11" i="2"/>
  <c r="L11" i="2"/>
  <c r="K11" i="2"/>
  <c r="I11" i="2"/>
  <c r="J11" i="2" s="1"/>
  <c r="I10" i="2"/>
  <c r="J10" i="2" s="1"/>
  <c r="K10" i="2" s="1"/>
  <c r="E505" i="1"/>
  <c r="F505" i="1"/>
  <c r="G505" i="1"/>
  <c r="H505" i="1"/>
  <c r="D505" i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K389" i="1"/>
  <c r="I389" i="1"/>
  <c r="J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K386" i="1"/>
  <c r="I386" i="1"/>
  <c r="J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K377" i="1"/>
  <c r="I377" i="1"/>
  <c r="J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K372" i="1"/>
  <c r="I372" i="1"/>
  <c r="J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K369" i="1"/>
  <c r="I369" i="1"/>
  <c r="J369" i="1" s="1"/>
  <c r="M368" i="1"/>
  <c r="L368" i="1"/>
  <c r="I368" i="1"/>
  <c r="J368" i="1" s="1"/>
  <c r="K368" i="1" s="1"/>
  <c r="M367" i="1"/>
  <c r="L367" i="1"/>
  <c r="K367" i="1"/>
  <c r="I367" i="1"/>
  <c r="J367" i="1" s="1"/>
  <c r="M366" i="1"/>
  <c r="L366" i="1"/>
  <c r="K366" i="1"/>
  <c r="I366" i="1"/>
  <c r="J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J363" i="1"/>
  <c r="K363" i="1" s="1"/>
  <c r="I363" i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K348" i="1"/>
  <c r="I348" i="1"/>
  <c r="J348" i="1" s="1"/>
  <c r="M347" i="1"/>
  <c r="L347" i="1"/>
  <c r="K347" i="1"/>
  <c r="I347" i="1"/>
  <c r="J347" i="1" s="1"/>
  <c r="M346" i="1"/>
  <c r="L346" i="1"/>
  <c r="K346" i="1"/>
  <c r="I346" i="1"/>
  <c r="J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K331" i="1"/>
  <c r="I331" i="1"/>
  <c r="J331" i="1" s="1"/>
  <c r="M330" i="1"/>
  <c r="L330" i="1"/>
  <c r="K330" i="1"/>
  <c r="I330" i="1"/>
  <c r="J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K327" i="1"/>
  <c r="J327" i="1"/>
  <c r="I327" i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K323" i="1"/>
  <c r="I323" i="1"/>
  <c r="J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K315" i="1"/>
  <c r="I315" i="1"/>
  <c r="J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K312" i="1"/>
  <c r="I312" i="1"/>
  <c r="J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K298" i="1"/>
  <c r="I298" i="1"/>
  <c r="J298" i="1" s="1"/>
  <c r="M297" i="1"/>
  <c r="L297" i="1"/>
  <c r="K297" i="1"/>
  <c r="I297" i="1"/>
  <c r="J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K291" i="1"/>
  <c r="I291" i="1"/>
  <c r="J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K284" i="1"/>
  <c r="I284" i="1"/>
  <c r="J284" i="1" s="1"/>
  <c r="M283" i="1"/>
  <c r="L283" i="1"/>
  <c r="I283" i="1"/>
  <c r="J283" i="1" s="1"/>
  <c r="K283" i="1" s="1"/>
  <c r="M282" i="1"/>
  <c r="L282" i="1"/>
  <c r="K282" i="1"/>
  <c r="I282" i="1"/>
  <c r="J282" i="1" s="1"/>
  <c r="M281" i="1"/>
  <c r="L281" i="1"/>
  <c r="I281" i="1"/>
  <c r="J281" i="1" s="1"/>
  <c r="K281" i="1" s="1"/>
  <c r="M280" i="1"/>
  <c r="L280" i="1"/>
  <c r="K280" i="1"/>
  <c r="I280" i="1"/>
  <c r="J280" i="1" s="1"/>
  <c r="M279" i="1"/>
  <c r="L279" i="1"/>
  <c r="K279" i="1"/>
  <c r="I279" i="1"/>
  <c r="J279" i="1" s="1"/>
  <c r="M278" i="1"/>
  <c r="L278" i="1"/>
  <c r="K278" i="1"/>
  <c r="I278" i="1"/>
  <c r="J278" i="1" s="1"/>
  <c r="M277" i="1"/>
  <c r="L277" i="1"/>
  <c r="K277" i="1"/>
  <c r="I277" i="1"/>
  <c r="J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K257" i="1"/>
  <c r="I257" i="1"/>
  <c r="J257" i="1" s="1"/>
  <c r="M256" i="1"/>
  <c r="L256" i="1"/>
  <c r="J256" i="1"/>
  <c r="K256" i="1" s="1"/>
  <c r="I256" i="1"/>
  <c r="M255" i="1"/>
  <c r="L255" i="1"/>
  <c r="K255" i="1"/>
  <c r="I255" i="1"/>
  <c r="J255" i="1" s="1"/>
  <c r="M254" i="1"/>
  <c r="L254" i="1"/>
  <c r="I254" i="1"/>
  <c r="J254" i="1" s="1"/>
  <c r="K254" i="1" s="1"/>
  <c r="M253" i="1"/>
  <c r="L253" i="1"/>
  <c r="K253" i="1"/>
  <c r="I253" i="1"/>
  <c r="J253" i="1" s="1"/>
  <c r="M252" i="1"/>
  <c r="L252" i="1"/>
  <c r="K252" i="1"/>
  <c r="I252" i="1"/>
  <c r="J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K247" i="1"/>
  <c r="I247" i="1"/>
  <c r="J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K244" i="1"/>
  <c r="I244" i="1"/>
  <c r="J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K240" i="1"/>
  <c r="I240" i="1"/>
  <c r="J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J231" i="1"/>
  <c r="K231" i="1" s="1"/>
  <c r="I231" i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K227" i="1"/>
  <c r="I227" i="1"/>
  <c r="J227" i="1" s="1"/>
  <c r="E45" i="1"/>
  <c r="F45" i="1"/>
  <c r="G45" i="1"/>
  <c r="H45" i="1"/>
  <c r="D45" i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K220" i="1"/>
  <c r="I220" i="1"/>
  <c r="J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K213" i="1"/>
  <c r="I213" i="1"/>
  <c r="J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K206" i="1"/>
  <c r="I206" i="1"/>
  <c r="J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K202" i="1"/>
  <c r="I202" i="1"/>
  <c r="J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K192" i="1"/>
  <c r="I192" i="1"/>
  <c r="J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K189" i="1"/>
  <c r="I189" i="1"/>
  <c r="J189" i="1" s="1"/>
  <c r="M188" i="1"/>
  <c r="L188" i="1"/>
  <c r="K188" i="1"/>
  <c r="I188" i="1"/>
  <c r="J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K180" i="1"/>
  <c r="I180" i="1"/>
  <c r="J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K171" i="1"/>
  <c r="I171" i="1"/>
  <c r="J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I154" i="1"/>
  <c r="J154" i="1" s="1"/>
  <c r="K154" i="1" s="1"/>
  <c r="M153" i="1"/>
  <c r="L153" i="1"/>
  <c r="K153" i="1"/>
  <c r="I153" i="1"/>
  <c r="J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K148" i="1"/>
  <c r="I148" i="1"/>
  <c r="J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K145" i="1"/>
  <c r="I145" i="1"/>
  <c r="J145" i="1" s="1"/>
  <c r="M144" i="1"/>
  <c r="L144" i="1"/>
  <c r="K144" i="1"/>
  <c r="I144" i="1"/>
  <c r="J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K22" i="1"/>
  <c r="I22" i="1"/>
  <c r="J22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M15" i="1"/>
  <c r="L15" i="1"/>
  <c r="I15" i="1"/>
  <c r="J15" i="1" s="1"/>
  <c r="K15" i="1" s="1"/>
  <c r="M14" i="1"/>
  <c r="L14" i="1"/>
  <c r="K14" i="1"/>
  <c r="I14" i="1"/>
  <c r="J14" i="1" s="1"/>
  <c r="M13" i="1"/>
  <c r="L13" i="1"/>
  <c r="I13" i="1"/>
  <c r="J13" i="1" s="1"/>
  <c r="K13" i="1" s="1"/>
  <c r="M12" i="1"/>
  <c r="L12" i="1"/>
  <c r="I12" i="1"/>
  <c r="J12" i="1" s="1"/>
  <c r="K12" i="1" s="1"/>
  <c r="M11" i="1"/>
  <c r="L11" i="1"/>
  <c r="I11" i="1"/>
  <c r="J11" i="1" s="1"/>
  <c r="K11" i="1" s="1"/>
  <c r="J27" i="5" l="1"/>
  <c r="I32" i="5"/>
  <c r="J42" i="4"/>
  <c r="J91" i="4"/>
  <c r="L95" i="4"/>
  <c r="E13" i="3"/>
  <c r="F13" i="3"/>
  <c r="G13" i="3"/>
  <c r="H13" i="3"/>
  <c r="I13" i="3"/>
  <c r="J13" i="3"/>
  <c r="E21" i="3"/>
  <c r="F21" i="3"/>
  <c r="G21" i="3"/>
  <c r="H21" i="3"/>
  <c r="I21" i="3"/>
  <c r="J21" i="3"/>
  <c r="D21" i="3"/>
  <c r="D13" i="3"/>
  <c r="I18" i="3"/>
  <c r="J18" i="3" s="1"/>
  <c r="K18" i="3" s="1"/>
  <c r="I17" i="3"/>
  <c r="J17" i="3" s="1"/>
  <c r="K17" i="3" s="1"/>
  <c r="M16" i="3"/>
  <c r="L16" i="3"/>
  <c r="K16" i="3"/>
  <c r="I16" i="3"/>
  <c r="J16" i="3" s="1"/>
  <c r="M15" i="3"/>
  <c r="L15" i="3"/>
  <c r="K15" i="3"/>
  <c r="I15" i="3"/>
  <c r="J15" i="3" s="1"/>
  <c r="I19" i="3"/>
  <c r="J19" i="3" s="1"/>
  <c r="K19" i="3" s="1"/>
  <c r="I11" i="3"/>
  <c r="J11" i="3" s="1"/>
  <c r="K11" i="3" s="1"/>
  <c r="K27" i="5" l="1"/>
  <c r="J32" i="5"/>
  <c r="K42" i="4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I54" i="5"/>
  <c r="J54" i="5" s="1"/>
  <c r="K54" i="5" s="1"/>
  <c r="I53" i="5"/>
  <c r="J53" i="5" s="1"/>
  <c r="K53" i="5" s="1"/>
  <c r="I52" i="5"/>
  <c r="J52" i="5" s="1"/>
  <c r="K52" i="5" s="1"/>
  <c r="I51" i="5"/>
  <c r="J51" i="5" s="1"/>
  <c r="K51" i="5" s="1"/>
  <c r="I50" i="5"/>
  <c r="J50" i="5" s="1"/>
  <c r="K50" i="5" s="1"/>
  <c r="I49" i="5"/>
  <c r="J49" i="5" s="1"/>
  <c r="K49" i="5" s="1"/>
  <c r="I48" i="5"/>
  <c r="J48" i="5" s="1"/>
  <c r="K48" i="5" s="1"/>
  <c r="I47" i="5"/>
  <c r="J47" i="5" s="1"/>
  <c r="K47" i="5" s="1"/>
  <c r="I46" i="5"/>
  <c r="J46" i="5" s="1"/>
  <c r="K46" i="5" s="1"/>
  <c r="I45" i="5"/>
  <c r="J45" i="5" s="1"/>
  <c r="K45" i="5" s="1"/>
  <c r="I44" i="5"/>
  <c r="J44" i="5" s="1"/>
  <c r="K44" i="5" s="1"/>
  <c r="I43" i="5"/>
  <c r="J43" i="5" s="1"/>
  <c r="K43" i="5" s="1"/>
  <c r="I42" i="5"/>
  <c r="J42" i="5" s="1"/>
  <c r="K42" i="5" s="1"/>
  <c r="M41" i="5"/>
  <c r="L41" i="5"/>
  <c r="K41" i="5"/>
  <c r="I41" i="5"/>
  <c r="J41" i="5" s="1"/>
  <c r="M40" i="5"/>
  <c r="L40" i="5"/>
  <c r="K40" i="5"/>
  <c r="I40" i="5"/>
  <c r="J40" i="5" s="1"/>
  <c r="M39" i="5"/>
  <c r="L39" i="5"/>
  <c r="K39" i="5"/>
  <c r="I39" i="5"/>
  <c r="J39" i="5" s="1"/>
  <c r="M38" i="5"/>
  <c r="L38" i="5"/>
  <c r="K38" i="5"/>
  <c r="I38" i="5"/>
  <c r="J38" i="5" s="1"/>
  <c r="M37" i="5"/>
  <c r="L37" i="5"/>
  <c r="K37" i="5"/>
  <c r="I37" i="5"/>
  <c r="I75" i="5" s="1"/>
  <c r="M36" i="5"/>
  <c r="L36" i="5"/>
  <c r="K36" i="5"/>
  <c r="I36" i="5"/>
  <c r="J36" i="5" s="1"/>
  <c r="M35" i="5"/>
  <c r="L35" i="5"/>
  <c r="K35" i="5"/>
  <c r="I35" i="5"/>
  <c r="J35" i="5" s="1"/>
  <c r="M34" i="5"/>
  <c r="L34" i="5"/>
  <c r="K34" i="5"/>
  <c r="I34" i="5"/>
  <c r="J34" i="5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33" i="4"/>
  <c r="I32" i="4"/>
  <c r="J32" i="4" s="1"/>
  <c r="K32" i="4" s="1"/>
  <c r="I31" i="4"/>
  <c r="J31" i="4" s="1"/>
  <c r="K31" i="4" s="1"/>
  <c r="I30" i="4"/>
  <c r="J30" i="4" s="1"/>
  <c r="K30" i="4" s="1"/>
  <c r="I25" i="4"/>
  <c r="I24" i="4"/>
  <c r="J24" i="4" s="1"/>
  <c r="K24" i="4" s="1"/>
  <c r="I23" i="4"/>
  <c r="M22" i="4"/>
  <c r="L22" i="4"/>
  <c r="I22" i="4"/>
  <c r="J22" i="4" s="1"/>
  <c r="K22" i="4" s="1"/>
  <c r="I288" i="2"/>
  <c r="J288" i="2" s="1"/>
  <c r="K288" i="2" s="1"/>
  <c r="I287" i="2"/>
  <c r="J287" i="2" s="1"/>
  <c r="K287" i="2" s="1"/>
  <c r="I286" i="2"/>
  <c r="J286" i="2" s="1"/>
  <c r="K286" i="2" s="1"/>
  <c r="I285" i="2"/>
  <c r="J285" i="2" s="1"/>
  <c r="K285" i="2" s="1"/>
  <c r="I284" i="2"/>
  <c r="J284" i="2" s="1"/>
  <c r="K284" i="2" s="1"/>
  <c r="I283" i="2"/>
  <c r="J283" i="2" s="1"/>
  <c r="K283" i="2" s="1"/>
  <c r="I282" i="2"/>
  <c r="J282" i="2" s="1"/>
  <c r="K282" i="2" s="1"/>
  <c r="I281" i="2"/>
  <c r="J281" i="2" s="1"/>
  <c r="K281" i="2" s="1"/>
  <c r="I280" i="2"/>
  <c r="J280" i="2" s="1"/>
  <c r="K280" i="2" s="1"/>
  <c r="I279" i="2"/>
  <c r="J279" i="2" s="1"/>
  <c r="K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M269" i="2"/>
  <c r="L269" i="2"/>
  <c r="K269" i="2"/>
  <c r="I269" i="2"/>
  <c r="J269" i="2" s="1"/>
  <c r="I268" i="2"/>
  <c r="J268" i="2" s="1"/>
  <c r="K268" i="2" s="1"/>
  <c r="I267" i="2"/>
  <c r="J267" i="2" s="1"/>
  <c r="K267" i="2" s="1"/>
  <c r="I266" i="2"/>
  <c r="J266" i="2" s="1"/>
  <c r="K266" i="2" s="1"/>
  <c r="M265" i="2"/>
  <c r="L265" i="2"/>
  <c r="K265" i="2"/>
  <c r="I265" i="2"/>
  <c r="J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I41" i="2"/>
  <c r="I40" i="2"/>
  <c r="J40" i="2" s="1"/>
  <c r="K40" i="2" s="1"/>
  <c r="M42" i="1"/>
  <c r="L42" i="1"/>
  <c r="I42" i="1"/>
  <c r="J42" i="1" s="1"/>
  <c r="K42" i="1" s="1"/>
  <c r="M41" i="1"/>
  <c r="L41" i="1"/>
  <c r="I41" i="1"/>
  <c r="J41" i="1" s="1"/>
  <c r="K41" i="1" s="1"/>
  <c r="M40" i="1"/>
  <c r="L40" i="1"/>
  <c r="I40" i="1"/>
  <c r="J40" i="1" s="1"/>
  <c r="K40" i="1" s="1"/>
  <c r="M39" i="1"/>
  <c r="L39" i="1"/>
  <c r="I39" i="1"/>
  <c r="J39" i="1" s="1"/>
  <c r="K39" i="1" s="1"/>
  <c r="M38" i="1"/>
  <c r="L38" i="1"/>
  <c r="I38" i="1"/>
  <c r="J38" i="1" s="1"/>
  <c r="K38" i="1" s="1"/>
  <c r="M37" i="1"/>
  <c r="L37" i="1"/>
  <c r="I37" i="1"/>
  <c r="J37" i="1" s="1"/>
  <c r="K37" i="1" s="1"/>
  <c r="M36" i="1"/>
  <c r="L36" i="1"/>
  <c r="I36" i="1"/>
  <c r="M35" i="1"/>
  <c r="L35" i="1"/>
  <c r="I35" i="1"/>
  <c r="J35" i="1" s="1"/>
  <c r="K35" i="1" s="1"/>
  <c r="M34" i="1"/>
  <c r="L34" i="1"/>
  <c r="I34" i="1"/>
  <c r="J34" i="1" s="1"/>
  <c r="K34" i="1" s="1"/>
  <c r="M33" i="1"/>
  <c r="L33" i="1"/>
  <c r="I33" i="1"/>
  <c r="J33" i="1" s="1"/>
  <c r="K33" i="1" s="1"/>
  <c r="M32" i="1"/>
  <c r="L32" i="1"/>
  <c r="I32" i="1"/>
  <c r="J32" i="1" s="1"/>
  <c r="K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226" i="1"/>
  <c r="L226" i="1"/>
  <c r="I226" i="1"/>
  <c r="J226" i="1" s="1"/>
  <c r="K226" i="1" s="1"/>
  <c r="M225" i="1"/>
  <c r="L225" i="1"/>
  <c r="I225" i="1"/>
  <c r="J225" i="1" s="1"/>
  <c r="K225" i="1" s="1"/>
  <c r="M138" i="1"/>
  <c r="L138" i="1"/>
  <c r="I138" i="1"/>
  <c r="J138" i="1" s="1"/>
  <c r="K138" i="1" s="1"/>
  <c r="J25" i="4" l="1"/>
  <c r="I27" i="4"/>
  <c r="J41" i="2"/>
  <c r="I43" i="2"/>
  <c r="J36" i="1"/>
  <c r="J37" i="5"/>
  <c r="J75" i="5" s="1"/>
  <c r="J23" i="4"/>
  <c r="J33" i="4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9" i="2"/>
  <c r="J9" i="2" s="1"/>
  <c r="K9" i="2" s="1"/>
  <c r="M43" i="1"/>
  <c r="L43" i="1"/>
  <c r="I43" i="1"/>
  <c r="J43" i="1" s="1"/>
  <c r="K43" i="1" s="1"/>
  <c r="M28" i="1"/>
  <c r="L28" i="1"/>
  <c r="I28" i="1"/>
  <c r="J28" i="1" s="1"/>
  <c r="K28" i="1" s="1"/>
  <c r="M27" i="1"/>
  <c r="L27" i="1"/>
  <c r="I27" i="1"/>
  <c r="J27" i="1" s="1"/>
  <c r="K27" i="1" s="1"/>
  <c r="K25" i="4" l="1"/>
  <c r="J27" i="4"/>
  <c r="K41" i="2"/>
  <c r="J43" i="2"/>
  <c r="I45" i="1"/>
  <c r="K36" i="1"/>
  <c r="J45" i="1"/>
  <c r="K33" i="4"/>
  <c r="K23" i="4"/>
  <c r="I210" i="2" l="1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67" i="5" l="1"/>
  <c r="I66" i="5"/>
  <c r="J66" i="5" s="1"/>
  <c r="K66" i="5" s="1"/>
  <c r="I65" i="5"/>
  <c r="J65" i="5" s="1"/>
  <c r="K65" i="5" s="1"/>
  <c r="I64" i="5"/>
  <c r="I63" i="5"/>
  <c r="J63" i="5" s="1"/>
  <c r="K63" i="5" s="1"/>
  <c r="I62" i="5"/>
  <c r="J62" i="5" s="1"/>
  <c r="K62" i="5" s="1"/>
  <c r="I58" i="4"/>
  <c r="J58" i="4" s="1"/>
  <c r="K58" i="4" s="1"/>
  <c r="I57" i="4"/>
  <c r="J57" i="4" s="1"/>
  <c r="K57" i="4" s="1"/>
  <c r="I56" i="4"/>
  <c r="J56" i="4" s="1"/>
  <c r="K56" i="4" s="1"/>
  <c r="I55" i="4"/>
  <c r="I54" i="4"/>
  <c r="J54" i="4" s="1"/>
  <c r="K54" i="4" s="1"/>
  <c r="I53" i="4"/>
  <c r="J53" i="4" s="1"/>
  <c r="K53" i="4" s="1"/>
  <c r="I52" i="4"/>
  <c r="J52" i="4" s="1"/>
  <c r="K52" i="4" s="1"/>
  <c r="I51" i="4"/>
  <c r="I50" i="4"/>
  <c r="J50" i="4" s="1"/>
  <c r="K50" i="4" s="1"/>
  <c r="I49" i="4"/>
  <c r="J49" i="4" s="1"/>
  <c r="K49" i="4" s="1"/>
  <c r="J55" i="4" l="1"/>
  <c r="J67" i="5"/>
  <c r="J64" i="5"/>
  <c r="J51" i="4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475" i="2" s="1"/>
  <c r="I97" i="2"/>
  <c r="J97" i="2" s="1"/>
  <c r="K97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K55" i="4" l="1"/>
  <c r="K67" i="5"/>
  <c r="J89" i="2"/>
  <c r="J80" i="2"/>
  <c r="K64" i="5"/>
  <c r="K51" i="4"/>
  <c r="J98" i="2"/>
  <c r="J475" i="2" s="1"/>
  <c r="I61" i="4"/>
  <c r="I95" i="4" s="1"/>
  <c r="I60" i="4"/>
  <c r="J60" i="4" s="1"/>
  <c r="K60" i="4" s="1"/>
  <c r="I59" i="4"/>
  <c r="J59" i="4" l="1"/>
  <c r="K89" i="2"/>
  <c r="K80" i="2"/>
  <c r="K98" i="2"/>
  <c r="J61" i="4"/>
  <c r="J95" i="4" l="1"/>
  <c r="K95" i="4" s="1"/>
  <c r="K59" i="4"/>
  <c r="K61" i="4"/>
  <c r="I9" i="4" l="1"/>
  <c r="J9" i="4" s="1"/>
  <c r="K9" i="4" s="1"/>
  <c r="M10" i="1"/>
  <c r="L10" i="1"/>
  <c r="I10" i="1"/>
  <c r="J10" i="1" s="1"/>
  <c r="K10" i="1" s="1"/>
  <c r="M9" i="1"/>
  <c r="L9" i="1"/>
  <c r="I9" i="1"/>
  <c r="J9" i="1" s="1"/>
  <c r="K9" i="1" s="1"/>
  <c r="L45" i="1" l="1"/>
  <c r="M45" i="1"/>
  <c r="I48" i="4"/>
  <c r="J48" i="4" s="1"/>
  <c r="K48" i="4" s="1"/>
  <c r="I29" i="4"/>
  <c r="J29" i="4" s="1"/>
  <c r="K29" i="4" s="1"/>
  <c r="I9" i="5" l="1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M101" i="1"/>
  <c r="L101" i="1"/>
  <c r="I101" i="1"/>
  <c r="M100" i="1"/>
  <c r="L100" i="1"/>
  <c r="I100" i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2" i="1" l="1"/>
  <c r="I505" i="1"/>
  <c r="J91" i="1"/>
  <c r="J100" i="1"/>
  <c r="J101" i="1"/>
  <c r="J96" i="1"/>
  <c r="J88" i="1"/>
  <c r="J86" i="1"/>
  <c r="K102" i="1" l="1"/>
  <c r="J505" i="1"/>
  <c r="K91" i="1"/>
  <c r="K100" i="1"/>
  <c r="K101" i="1"/>
  <c r="K45" i="1"/>
  <c r="K96" i="1"/>
  <c r="K88" i="1"/>
  <c r="K86" i="1"/>
  <c r="I45" i="2" l="1"/>
  <c r="J45" i="2" s="1"/>
  <c r="K45" i="2" s="1"/>
  <c r="K27" i="4" l="1"/>
  <c r="K475" i="2" l="1"/>
  <c r="K505" i="1" l="1"/>
  <c r="I8" i="1" l="1"/>
  <c r="J8" i="1" s="1"/>
  <c r="K8" i="1" s="1"/>
  <c r="L8" i="1"/>
  <c r="M8" i="1"/>
  <c r="I61" i="5" l="1"/>
  <c r="J61" i="5" s="1"/>
  <c r="K61" i="5" s="1"/>
  <c r="I8" i="4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70" i="5" l="1"/>
  <c r="L69" i="5"/>
  <c r="L71" i="5"/>
  <c r="L68" i="5"/>
  <c r="M69" i="5"/>
  <c r="M68" i="5"/>
  <c r="M71" i="5"/>
  <c r="M70" i="5"/>
  <c r="L10" i="5"/>
  <c r="L19" i="5"/>
  <c r="L11" i="5"/>
  <c r="L24" i="5"/>
  <c r="L21" i="5"/>
  <c r="L18" i="5"/>
  <c r="L12" i="5"/>
  <c r="L26" i="5"/>
  <c r="L23" i="5"/>
  <c r="L20" i="5"/>
  <c r="L14" i="5"/>
  <c r="L27" i="5"/>
  <c r="M19" i="5"/>
  <c r="M11" i="5"/>
  <c r="M14" i="5"/>
  <c r="M10" i="5"/>
  <c r="M24" i="5"/>
  <c r="M21" i="5"/>
  <c r="M18" i="5"/>
  <c r="M12" i="5"/>
  <c r="M26" i="5"/>
  <c r="M23" i="5"/>
  <c r="M20" i="5"/>
  <c r="M27" i="5"/>
  <c r="L66" i="4"/>
  <c r="L77" i="4"/>
  <c r="L93" i="4"/>
  <c r="L70" i="4"/>
  <c r="L73" i="4"/>
  <c r="L63" i="4"/>
  <c r="L74" i="4"/>
  <c r="L67" i="4"/>
  <c r="L78" i="4"/>
  <c r="L87" i="4"/>
  <c r="L64" i="4"/>
  <c r="L68" i="4"/>
  <c r="L79" i="4"/>
  <c r="L62" i="4"/>
  <c r="L88" i="4"/>
  <c r="L72" i="4"/>
  <c r="L65" i="4"/>
  <c r="L76" i="4"/>
  <c r="L92" i="4"/>
  <c r="L69" i="4"/>
  <c r="L89" i="4"/>
  <c r="M62" i="4"/>
  <c r="M73" i="4"/>
  <c r="M89" i="4"/>
  <c r="M66" i="4"/>
  <c r="M77" i="4"/>
  <c r="M93" i="4"/>
  <c r="M70" i="4"/>
  <c r="M63" i="4"/>
  <c r="M74" i="4"/>
  <c r="M67" i="4"/>
  <c r="M78" i="4"/>
  <c r="M87" i="4"/>
  <c r="M64" i="4"/>
  <c r="M68" i="4"/>
  <c r="M79" i="4"/>
  <c r="M88" i="4"/>
  <c r="M69" i="4"/>
  <c r="M72" i="4"/>
  <c r="M65" i="4"/>
  <c r="M76" i="4"/>
  <c r="M92" i="4"/>
  <c r="L42" i="4"/>
  <c r="L36" i="4"/>
  <c r="L15" i="4"/>
  <c r="L14" i="4"/>
  <c r="L34" i="4"/>
  <c r="L13" i="4"/>
  <c r="L50" i="4"/>
  <c r="M15" i="4"/>
  <c r="M14" i="4"/>
  <c r="M34" i="4"/>
  <c r="M13" i="4"/>
  <c r="M42" i="4"/>
  <c r="M36" i="4"/>
  <c r="M50" i="4"/>
  <c r="L30" i="5"/>
  <c r="L29" i="5"/>
  <c r="L28" i="5"/>
  <c r="L45" i="5"/>
  <c r="M30" i="5"/>
  <c r="M29" i="5"/>
  <c r="M28" i="5"/>
  <c r="M45" i="5"/>
  <c r="L33" i="2"/>
  <c r="L29" i="2"/>
  <c r="L28" i="2"/>
  <c r="L39" i="2"/>
  <c r="L32" i="2"/>
  <c r="L35" i="2"/>
  <c r="L34" i="2"/>
  <c r="L27" i="2"/>
  <c r="L38" i="2"/>
  <c r="L31" i="2"/>
  <c r="L14" i="2"/>
  <c r="L10" i="2"/>
  <c r="L26" i="2"/>
  <c r="L30" i="2"/>
  <c r="L13" i="2"/>
  <c r="L12" i="2"/>
  <c r="L25" i="2"/>
  <c r="L473" i="2"/>
  <c r="L466" i="2"/>
  <c r="L463" i="2"/>
  <c r="L443" i="2"/>
  <c r="L436" i="2"/>
  <c r="L427" i="2"/>
  <c r="L424" i="2"/>
  <c r="L412" i="2"/>
  <c r="L381" i="2"/>
  <c r="L378" i="2"/>
  <c r="L341" i="2"/>
  <c r="L450" i="2"/>
  <c r="L469" i="2"/>
  <c r="L456" i="2"/>
  <c r="L421" i="2"/>
  <c r="L408" i="2"/>
  <c r="L397" i="2"/>
  <c r="L332" i="2"/>
  <c r="L326" i="2"/>
  <c r="L311" i="2"/>
  <c r="L453" i="2"/>
  <c r="L449" i="2"/>
  <c r="L445" i="2"/>
  <c r="L439" i="2"/>
  <c r="L404" i="2"/>
  <c r="L387" i="2"/>
  <c r="L371" i="2"/>
  <c r="L368" i="2"/>
  <c r="L362" i="2"/>
  <c r="L314" i="2"/>
  <c r="L304" i="2"/>
  <c r="L433" i="2"/>
  <c r="L472" i="2"/>
  <c r="L442" i="2"/>
  <c r="L435" i="2"/>
  <c r="L411" i="2"/>
  <c r="L393" i="2"/>
  <c r="L356" i="2"/>
  <c r="L337" i="2"/>
  <c r="L294" i="2"/>
  <c r="L454" i="2"/>
  <c r="L468" i="2"/>
  <c r="L462" i="2"/>
  <c r="L432" i="2"/>
  <c r="L429" i="2"/>
  <c r="L417" i="2"/>
  <c r="L414" i="2"/>
  <c r="L383" i="2"/>
  <c r="L380" i="2"/>
  <c r="L377" i="2"/>
  <c r="L374" i="2"/>
  <c r="L352" i="2"/>
  <c r="L334" i="2"/>
  <c r="L297" i="2"/>
  <c r="L465" i="2"/>
  <c r="L452" i="2"/>
  <c r="L448" i="2"/>
  <c r="L438" i="2"/>
  <c r="L407" i="2"/>
  <c r="L403" i="2"/>
  <c r="L396" i="2"/>
  <c r="L386" i="2"/>
  <c r="L343" i="2"/>
  <c r="L331" i="2"/>
  <c r="L313" i="2"/>
  <c r="L303" i="2"/>
  <c r="L455" i="2"/>
  <c r="L434" i="2"/>
  <c r="L367" i="2"/>
  <c r="L355" i="2"/>
  <c r="L325" i="2"/>
  <c r="L316" i="2"/>
  <c r="L310" i="2"/>
  <c r="L293" i="2"/>
  <c r="L290" i="2"/>
  <c r="L394" i="2"/>
  <c r="L305" i="2"/>
  <c r="L471" i="2"/>
  <c r="L467" i="2"/>
  <c r="L461" i="2"/>
  <c r="L444" i="2"/>
  <c r="L410" i="2"/>
  <c r="L399" i="2"/>
  <c r="L373" i="2"/>
  <c r="L351" i="2"/>
  <c r="L339" i="2"/>
  <c r="L369" i="2"/>
  <c r="L451" i="2"/>
  <c r="L447" i="2"/>
  <c r="L437" i="2"/>
  <c r="L428" i="2"/>
  <c r="L425" i="2"/>
  <c r="L422" i="2"/>
  <c r="L419" i="2"/>
  <c r="L416" i="2"/>
  <c r="L406" i="2"/>
  <c r="L402" i="2"/>
  <c r="L395" i="2"/>
  <c r="L382" i="2"/>
  <c r="L379" i="2"/>
  <c r="L376" i="2"/>
  <c r="L358" i="2"/>
  <c r="L348" i="2"/>
  <c r="L312" i="2"/>
  <c r="L306" i="2"/>
  <c r="L302" i="2"/>
  <c r="L446" i="2"/>
  <c r="L385" i="2"/>
  <c r="L354" i="2"/>
  <c r="L333" i="2"/>
  <c r="L327" i="2"/>
  <c r="L324" i="2"/>
  <c r="L309" i="2"/>
  <c r="L299" i="2"/>
  <c r="L338" i="2"/>
  <c r="L470" i="2"/>
  <c r="L460" i="2"/>
  <c r="L457" i="2"/>
  <c r="L409" i="2"/>
  <c r="L398" i="2"/>
  <c r="L391" i="2"/>
  <c r="L388" i="2"/>
  <c r="L372" i="2"/>
  <c r="L321" i="2"/>
  <c r="L318" i="2"/>
  <c r="L315" i="2"/>
  <c r="L405" i="2"/>
  <c r="L289" i="2"/>
  <c r="L270" i="2"/>
  <c r="L263" i="2"/>
  <c r="L288" i="2"/>
  <c r="L251" i="2"/>
  <c r="L260" i="2"/>
  <c r="L246" i="2"/>
  <c r="L60" i="5"/>
  <c r="L56" i="5"/>
  <c r="L52" i="5"/>
  <c r="L48" i="5"/>
  <c r="L44" i="5"/>
  <c r="L59" i="5"/>
  <c r="L55" i="5"/>
  <c r="L51" i="5"/>
  <c r="L47" i="5"/>
  <c r="L43" i="5"/>
  <c r="L58" i="5"/>
  <c r="L54" i="5"/>
  <c r="L50" i="5"/>
  <c r="L46" i="5"/>
  <c r="L42" i="5"/>
  <c r="L57" i="5"/>
  <c r="L53" i="5"/>
  <c r="L49" i="5"/>
  <c r="L65" i="5"/>
  <c r="L62" i="5"/>
  <c r="L66" i="5"/>
  <c r="L67" i="5"/>
  <c r="M60" i="5"/>
  <c r="M56" i="5"/>
  <c r="M52" i="5"/>
  <c r="M48" i="5"/>
  <c r="M44" i="5"/>
  <c r="M59" i="5"/>
  <c r="M55" i="5"/>
  <c r="M51" i="5"/>
  <c r="M47" i="5"/>
  <c r="M43" i="5"/>
  <c r="M58" i="5"/>
  <c r="M54" i="5"/>
  <c r="M50" i="5"/>
  <c r="M46" i="5"/>
  <c r="M42" i="5"/>
  <c r="M57" i="5"/>
  <c r="M53" i="5"/>
  <c r="M49" i="5"/>
  <c r="M67" i="5"/>
  <c r="M65" i="5"/>
  <c r="M62" i="5"/>
  <c r="M66" i="5"/>
  <c r="L47" i="4"/>
  <c r="L43" i="4"/>
  <c r="L46" i="4"/>
  <c r="L45" i="4"/>
  <c r="L44" i="4"/>
  <c r="L32" i="4"/>
  <c r="L56" i="4"/>
  <c r="L54" i="4"/>
  <c r="L53" i="4"/>
  <c r="L58" i="4"/>
  <c r="L52" i="4"/>
  <c r="L55" i="4"/>
  <c r="L60" i="4"/>
  <c r="L48" i="4"/>
  <c r="M46" i="4"/>
  <c r="M43" i="4"/>
  <c r="M45" i="4"/>
  <c r="M47" i="4"/>
  <c r="M44" i="4"/>
  <c r="M32" i="4"/>
  <c r="M54" i="4"/>
  <c r="M53" i="4"/>
  <c r="M58" i="4"/>
  <c r="M55" i="4"/>
  <c r="M56" i="4"/>
  <c r="M52" i="4"/>
  <c r="M60" i="4"/>
  <c r="M48" i="4"/>
  <c r="L23" i="4"/>
  <c r="L25" i="4"/>
  <c r="L31" i="4"/>
  <c r="L33" i="4"/>
  <c r="L24" i="4"/>
  <c r="L30" i="4"/>
  <c r="M25" i="4"/>
  <c r="M31" i="4"/>
  <c r="M33" i="4"/>
  <c r="M24" i="4"/>
  <c r="M30" i="4"/>
  <c r="M23" i="4"/>
  <c r="L11" i="3"/>
  <c r="L18" i="3"/>
  <c r="L19" i="3"/>
  <c r="L17" i="3"/>
  <c r="M11" i="3"/>
  <c r="M18" i="3"/>
  <c r="M19" i="3"/>
  <c r="M17" i="3"/>
  <c r="L285" i="2"/>
  <c r="L281" i="2"/>
  <c r="L277" i="2"/>
  <c r="L273" i="2"/>
  <c r="L255" i="2"/>
  <c r="L262" i="2"/>
  <c r="L280" i="2"/>
  <c r="L272" i="2"/>
  <c r="L254" i="2"/>
  <c r="L284" i="2"/>
  <c r="L276" i="2"/>
  <c r="L258" i="2"/>
  <c r="L261" i="2"/>
  <c r="L250" i="2"/>
  <c r="L268" i="2"/>
  <c r="L249" i="2"/>
  <c r="L287" i="2"/>
  <c r="L283" i="2"/>
  <c r="L279" i="2"/>
  <c r="L275" i="2"/>
  <c r="L271" i="2"/>
  <c r="L264" i="2"/>
  <c r="L257" i="2"/>
  <c r="L253" i="2"/>
  <c r="L267" i="2"/>
  <c r="L286" i="2"/>
  <c r="L282" i="2"/>
  <c r="L278" i="2"/>
  <c r="L274" i="2"/>
  <c r="L256" i="2"/>
  <c r="L252" i="2"/>
  <c r="L266" i="2"/>
  <c r="L248" i="2"/>
  <c r="L259" i="2"/>
  <c r="L40" i="2"/>
  <c r="L41" i="2"/>
  <c r="L232" i="2"/>
  <c r="L239" i="2"/>
  <c r="L213" i="2"/>
  <c r="L161" i="2"/>
  <c r="L9" i="2"/>
  <c r="L244" i="2"/>
  <c r="L227" i="2"/>
  <c r="L247" i="2"/>
  <c r="L230" i="2"/>
  <c r="L237" i="2"/>
  <c r="L233" i="2"/>
  <c r="L220" i="2"/>
  <c r="L216" i="2"/>
  <c r="L240" i="2"/>
  <c r="L226" i="2"/>
  <c r="L243" i="2"/>
  <c r="L223" i="2"/>
  <c r="L212" i="2"/>
  <c r="L236" i="2"/>
  <c r="L229" i="2"/>
  <c r="L219" i="2"/>
  <c r="L215" i="2"/>
  <c r="L238" i="2"/>
  <c r="L217" i="2"/>
  <c r="L225" i="2"/>
  <c r="L211" i="2"/>
  <c r="L234" i="2"/>
  <c r="L242" i="2"/>
  <c r="L235" i="2"/>
  <c r="L228" i="2"/>
  <c r="L222" i="2"/>
  <c r="L218" i="2"/>
  <c r="L245" i="2"/>
  <c r="L231" i="2"/>
  <c r="L214" i="2"/>
  <c r="L241" i="2"/>
  <c r="L221" i="2"/>
  <c r="L224" i="2"/>
  <c r="L207" i="2"/>
  <c r="L193" i="2"/>
  <c r="L205" i="2"/>
  <c r="L199" i="2"/>
  <c r="L183" i="2"/>
  <c r="L189" i="2"/>
  <c r="L202" i="2"/>
  <c r="L204" i="2"/>
  <c r="L190" i="2"/>
  <c r="L208" i="2"/>
  <c r="L196" i="2"/>
  <c r="L114" i="2"/>
  <c r="L119" i="2"/>
  <c r="L100" i="2"/>
  <c r="L77" i="2"/>
  <c r="L105" i="2"/>
  <c r="L107" i="2"/>
  <c r="L146" i="2"/>
  <c r="L136" i="2"/>
  <c r="L81" i="2"/>
  <c r="L125" i="2"/>
  <c r="L99" i="2"/>
  <c r="L76" i="2"/>
  <c r="L104" i="2"/>
  <c r="L151" i="2"/>
  <c r="L109" i="2"/>
  <c r="L149" i="2"/>
  <c r="L115" i="2"/>
  <c r="L80" i="2"/>
  <c r="L103" i="2"/>
  <c r="L96" i="2"/>
  <c r="L178" i="2"/>
  <c r="L186" i="2"/>
  <c r="L192" i="2"/>
  <c r="L198" i="2"/>
  <c r="L195" i="2"/>
  <c r="L182" i="2"/>
  <c r="L210" i="2"/>
  <c r="L201" i="2"/>
  <c r="L185" i="2"/>
  <c r="L187" i="2"/>
  <c r="L197" i="2"/>
  <c r="L194" i="2"/>
  <c r="L191" i="2"/>
  <c r="L188" i="2"/>
  <c r="L200" i="2"/>
  <c r="L184" i="2"/>
  <c r="L209" i="2"/>
  <c r="L206" i="2"/>
  <c r="L203" i="2"/>
  <c r="L180" i="2"/>
  <c r="L174" i="2"/>
  <c r="L160" i="2"/>
  <c r="L116" i="2"/>
  <c r="L137" i="2"/>
  <c r="L102" i="2"/>
  <c r="L98" i="2"/>
  <c r="L144" i="2"/>
  <c r="L163" i="2"/>
  <c r="L128" i="2"/>
  <c r="L142" i="2"/>
  <c r="L168" i="2"/>
  <c r="L64" i="5"/>
  <c r="L63" i="5"/>
  <c r="M64" i="5"/>
  <c r="M63" i="5"/>
  <c r="L51" i="4"/>
  <c r="L57" i="4"/>
  <c r="L49" i="4"/>
  <c r="M51" i="4"/>
  <c r="M57" i="4"/>
  <c r="M49" i="4"/>
  <c r="L179" i="2"/>
  <c r="L132" i="2"/>
  <c r="L126" i="2"/>
  <c r="L95" i="2"/>
  <c r="L82" i="2"/>
  <c r="L79" i="2"/>
  <c r="L113" i="2"/>
  <c r="L78" i="2"/>
  <c r="L117" i="2"/>
  <c r="L166" i="2"/>
  <c r="L153" i="2"/>
  <c r="L150" i="2"/>
  <c r="L147" i="2"/>
  <c r="L141" i="2"/>
  <c r="L135" i="2"/>
  <c r="L101" i="2"/>
  <c r="L92" i="2"/>
  <c r="L85" i="2"/>
  <c r="L157" i="2"/>
  <c r="L123" i="2"/>
  <c r="L175" i="2"/>
  <c r="L172" i="2"/>
  <c r="L169" i="2"/>
  <c r="L156" i="2"/>
  <c r="L138" i="2"/>
  <c r="L129" i="2"/>
  <c r="L110" i="2"/>
  <c r="L88" i="2"/>
  <c r="L181" i="2"/>
  <c r="L162" i="2"/>
  <c r="L122" i="2"/>
  <c r="L165" i="2"/>
  <c r="L159" i="2"/>
  <c r="L152" i="2"/>
  <c r="L143" i="2"/>
  <c r="L106" i="2"/>
  <c r="L84" i="2"/>
  <c r="L171" i="2"/>
  <c r="L155" i="2"/>
  <c r="L140" i="2"/>
  <c r="L134" i="2"/>
  <c r="L131" i="2"/>
  <c r="L97" i="2"/>
  <c r="L94" i="2"/>
  <c r="L91" i="2"/>
  <c r="L87" i="2"/>
  <c r="L176" i="2"/>
  <c r="L177" i="2"/>
  <c r="L164" i="2"/>
  <c r="L158" i="2"/>
  <c r="L124" i="2"/>
  <c r="L121" i="2"/>
  <c r="L112" i="2"/>
  <c r="L111" i="2"/>
  <c r="L145" i="2"/>
  <c r="L133" i="2"/>
  <c r="L118" i="2"/>
  <c r="L90" i="2"/>
  <c r="L120" i="2"/>
  <c r="L154" i="2"/>
  <c r="L139" i="2"/>
  <c r="L127" i="2"/>
  <c r="L108" i="2"/>
  <c r="L93" i="2"/>
  <c r="L86" i="2"/>
  <c r="L83" i="2"/>
  <c r="L89" i="2"/>
  <c r="L173" i="2"/>
  <c r="L170" i="2"/>
  <c r="L167" i="2"/>
  <c r="L148" i="2"/>
  <c r="L130" i="2"/>
  <c r="L61" i="4"/>
  <c r="L59" i="4"/>
  <c r="M61" i="4"/>
  <c r="M59" i="4"/>
  <c r="L9" i="4"/>
  <c r="M9" i="4"/>
  <c r="L29" i="4"/>
  <c r="M29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75" i="2"/>
  <c r="L27" i="4"/>
  <c r="M27" i="4"/>
  <c r="L45" i="2"/>
  <c r="L10" i="3"/>
  <c r="M10" i="3"/>
  <c r="L61" i="5"/>
  <c r="L8" i="5"/>
  <c r="L32" i="5"/>
  <c r="L75" i="5"/>
  <c r="M61" i="5"/>
  <c r="M8" i="5"/>
  <c r="M75" i="5"/>
  <c r="M32" i="5"/>
  <c r="L8" i="4"/>
  <c r="M8" i="4"/>
  <c r="L43" i="2"/>
  <c r="L8" i="2"/>
  <c r="K43" i="2" l="1"/>
  <c r="L505" i="1"/>
  <c r="M505" i="1" l="1"/>
  <c r="I10" i="3"/>
  <c r="J10" i="3" s="1"/>
  <c r="K10" i="3" l="1"/>
  <c r="K8" i="3"/>
  <c r="M6" i="2"/>
  <c r="M28" i="2" l="1"/>
  <c r="M39" i="2"/>
  <c r="M32" i="2"/>
  <c r="M35" i="2"/>
  <c r="M27" i="2"/>
  <c r="M38" i="2"/>
  <c r="M31" i="2"/>
  <c r="M26" i="2"/>
  <c r="M14" i="2"/>
  <c r="M34" i="2"/>
  <c r="M10" i="2"/>
  <c r="M13" i="2"/>
  <c r="M30" i="2"/>
  <c r="M25" i="2"/>
  <c r="M33" i="2"/>
  <c r="M12" i="2"/>
  <c r="M29" i="2"/>
  <c r="M469" i="2"/>
  <c r="M456" i="2"/>
  <c r="M421" i="2"/>
  <c r="M408" i="2"/>
  <c r="M397" i="2"/>
  <c r="M332" i="2"/>
  <c r="M326" i="2"/>
  <c r="M311" i="2"/>
  <c r="M473" i="2"/>
  <c r="M424" i="2"/>
  <c r="M453" i="2"/>
  <c r="M449" i="2"/>
  <c r="M445" i="2"/>
  <c r="M439" i="2"/>
  <c r="M404" i="2"/>
  <c r="M387" i="2"/>
  <c r="M371" i="2"/>
  <c r="M368" i="2"/>
  <c r="M362" i="2"/>
  <c r="M314" i="2"/>
  <c r="M304" i="2"/>
  <c r="M463" i="2"/>
  <c r="M412" i="2"/>
  <c r="M378" i="2"/>
  <c r="M472" i="2"/>
  <c r="M442" i="2"/>
  <c r="M435" i="2"/>
  <c r="M411" i="2"/>
  <c r="M393" i="2"/>
  <c r="M356" i="2"/>
  <c r="M337" i="2"/>
  <c r="M294" i="2"/>
  <c r="M468" i="2"/>
  <c r="M462" i="2"/>
  <c r="M432" i="2"/>
  <c r="M429" i="2"/>
  <c r="M417" i="2"/>
  <c r="M414" i="2"/>
  <c r="M383" i="2"/>
  <c r="M380" i="2"/>
  <c r="M377" i="2"/>
  <c r="M374" i="2"/>
  <c r="M352" i="2"/>
  <c r="M334" i="2"/>
  <c r="M297" i="2"/>
  <c r="M427" i="2"/>
  <c r="M341" i="2"/>
  <c r="M465" i="2"/>
  <c r="M452" i="2"/>
  <c r="M448" i="2"/>
  <c r="M438" i="2"/>
  <c r="M407" i="2"/>
  <c r="M403" i="2"/>
  <c r="M396" i="2"/>
  <c r="M386" i="2"/>
  <c r="M343" i="2"/>
  <c r="M331" i="2"/>
  <c r="M313" i="2"/>
  <c r="M303" i="2"/>
  <c r="M455" i="2"/>
  <c r="M434" i="2"/>
  <c r="M367" i="2"/>
  <c r="M355" i="2"/>
  <c r="M325" i="2"/>
  <c r="M316" i="2"/>
  <c r="M310" i="2"/>
  <c r="M293" i="2"/>
  <c r="M290" i="2"/>
  <c r="M471" i="2"/>
  <c r="M467" i="2"/>
  <c r="M461" i="2"/>
  <c r="M444" i="2"/>
  <c r="M410" i="2"/>
  <c r="M399" i="2"/>
  <c r="M373" i="2"/>
  <c r="M351" i="2"/>
  <c r="M339" i="2"/>
  <c r="M466" i="2"/>
  <c r="M443" i="2"/>
  <c r="M381" i="2"/>
  <c r="M451" i="2"/>
  <c r="M447" i="2"/>
  <c r="M437" i="2"/>
  <c r="M428" i="2"/>
  <c r="M425" i="2"/>
  <c r="M422" i="2"/>
  <c r="M419" i="2"/>
  <c r="M416" i="2"/>
  <c r="M406" i="2"/>
  <c r="M402" i="2"/>
  <c r="M395" i="2"/>
  <c r="M382" i="2"/>
  <c r="M379" i="2"/>
  <c r="M376" i="2"/>
  <c r="M358" i="2"/>
  <c r="M348" i="2"/>
  <c r="M312" i="2"/>
  <c r="M306" i="2"/>
  <c r="M302" i="2"/>
  <c r="M385" i="2"/>
  <c r="M354" i="2"/>
  <c r="M333" i="2"/>
  <c r="M327" i="2"/>
  <c r="M324" i="2"/>
  <c r="M309" i="2"/>
  <c r="M299" i="2"/>
  <c r="M470" i="2"/>
  <c r="M460" i="2"/>
  <c r="M457" i="2"/>
  <c r="M409" i="2"/>
  <c r="M398" i="2"/>
  <c r="M391" i="2"/>
  <c r="M388" i="2"/>
  <c r="M372" i="2"/>
  <c r="M321" i="2"/>
  <c r="M318" i="2"/>
  <c r="M315" i="2"/>
  <c r="M436" i="2"/>
  <c r="M454" i="2"/>
  <c r="M450" i="2"/>
  <c r="M446" i="2"/>
  <c r="M433" i="2"/>
  <c r="M405" i="2"/>
  <c r="M394" i="2"/>
  <c r="M369" i="2"/>
  <c r="M338" i="2"/>
  <c r="M305" i="2"/>
  <c r="M289" i="2"/>
  <c r="M270" i="2"/>
  <c r="M263" i="2"/>
  <c r="M288" i="2"/>
  <c r="M251" i="2"/>
  <c r="M260" i="2"/>
  <c r="M246" i="2"/>
  <c r="M262" i="2"/>
  <c r="M284" i="2"/>
  <c r="M280" i="2"/>
  <c r="M276" i="2"/>
  <c r="M272" i="2"/>
  <c r="M258" i="2"/>
  <c r="M254" i="2"/>
  <c r="M261" i="2"/>
  <c r="M250" i="2"/>
  <c r="M268" i="2"/>
  <c r="M267" i="2"/>
  <c r="M287" i="2"/>
  <c r="M283" i="2"/>
  <c r="M279" i="2"/>
  <c r="M275" i="2"/>
  <c r="M271" i="2"/>
  <c r="M264" i="2"/>
  <c r="M257" i="2"/>
  <c r="M253" i="2"/>
  <c r="M274" i="2"/>
  <c r="M249" i="2"/>
  <c r="M252" i="2"/>
  <c r="M286" i="2"/>
  <c r="M282" i="2"/>
  <c r="M278" i="2"/>
  <c r="M256" i="2"/>
  <c r="M248" i="2"/>
  <c r="M281" i="2"/>
  <c r="M273" i="2"/>
  <c r="M266" i="2"/>
  <c r="M259" i="2"/>
  <c r="M285" i="2"/>
  <c r="M277" i="2"/>
  <c r="M255" i="2"/>
  <c r="M40" i="2"/>
  <c r="M41" i="2"/>
  <c r="M232" i="2"/>
  <c r="M213" i="2"/>
  <c r="M239" i="2"/>
  <c r="M161" i="2"/>
  <c r="M9" i="2"/>
  <c r="M247" i="2"/>
  <c r="M230" i="2"/>
  <c r="M243" i="2"/>
  <c r="M223" i="2"/>
  <c r="M212" i="2"/>
  <c r="M229" i="2"/>
  <c r="M237" i="2"/>
  <c r="M233" i="2"/>
  <c r="M220" i="2"/>
  <c r="M216" i="2"/>
  <c r="M219" i="2"/>
  <c r="M240" i="2"/>
  <c r="M226" i="2"/>
  <c r="M215" i="2"/>
  <c r="M236" i="2"/>
  <c r="M225" i="2"/>
  <c r="M211" i="2"/>
  <c r="M242" i="2"/>
  <c r="M235" i="2"/>
  <c r="M228" i="2"/>
  <c r="M222" i="2"/>
  <c r="M218" i="2"/>
  <c r="M245" i="2"/>
  <c r="M231" i="2"/>
  <c r="M214" i="2"/>
  <c r="M244" i="2"/>
  <c r="M227" i="2"/>
  <c r="M241" i="2"/>
  <c r="M238" i="2"/>
  <c r="M234" i="2"/>
  <c r="M224" i="2"/>
  <c r="M221" i="2"/>
  <c r="M217" i="2"/>
  <c r="M190" i="2"/>
  <c r="M207" i="2"/>
  <c r="M193" i="2"/>
  <c r="M183" i="2"/>
  <c r="M205" i="2"/>
  <c r="M199" i="2"/>
  <c r="M204" i="2"/>
  <c r="M196" i="2"/>
  <c r="M208" i="2"/>
  <c r="M202" i="2"/>
  <c r="M189" i="2"/>
  <c r="M119" i="2"/>
  <c r="M100" i="2"/>
  <c r="M77" i="2"/>
  <c r="M105" i="2"/>
  <c r="M146" i="2"/>
  <c r="M136" i="2"/>
  <c r="M81" i="2"/>
  <c r="M125" i="2"/>
  <c r="M99" i="2"/>
  <c r="M76" i="2"/>
  <c r="M104" i="2"/>
  <c r="M151" i="2"/>
  <c r="M109" i="2"/>
  <c r="M115" i="2"/>
  <c r="M80" i="2"/>
  <c r="M103" i="2"/>
  <c r="M178" i="2"/>
  <c r="M149" i="2"/>
  <c r="M114" i="2"/>
  <c r="M107" i="2"/>
  <c r="M96" i="2"/>
  <c r="M186" i="2"/>
  <c r="M192" i="2"/>
  <c r="M182" i="2"/>
  <c r="M198" i="2"/>
  <c r="M195" i="2"/>
  <c r="M210" i="2"/>
  <c r="M201" i="2"/>
  <c r="M185" i="2"/>
  <c r="M197" i="2"/>
  <c r="M194" i="2"/>
  <c r="M191" i="2"/>
  <c r="M188" i="2"/>
  <c r="M200" i="2"/>
  <c r="M209" i="2"/>
  <c r="M206" i="2"/>
  <c r="M203" i="2"/>
  <c r="M184" i="2"/>
  <c r="M187" i="2"/>
  <c r="M116" i="2"/>
  <c r="M137" i="2"/>
  <c r="M102" i="2"/>
  <c r="M98" i="2"/>
  <c r="M144" i="2"/>
  <c r="M163" i="2"/>
  <c r="M128" i="2"/>
  <c r="M142" i="2"/>
  <c r="M180" i="2"/>
  <c r="M168" i="2"/>
  <c r="M160" i="2"/>
  <c r="M174" i="2"/>
  <c r="M166" i="2"/>
  <c r="M153" i="2"/>
  <c r="M150" i="2"/>
  <c r="M147" i="2"/>
  <c r="M141" i="2"/>
  <c r="M135" i="2"/>
  <c r="M101" i="2"/>
  <c r="M92" i="2"/>
  <c r="M85" i="2"/>
  <c r="M79" i="2"/>
  <c r="M175" i="2"/>
  <c r="M172" i="2"/>
  <c r="M169" i="2"/>
  <c r="M156" i="2"/>
  <c r="M138" i="2"/>
  <c r="M129" i="2"/>
  <c r="M110" i="2"/>
  <c r="M88" i="2"/>
  <c r="M181" i="2"/>
  <c r="M162" i="2"/>
  <c r="M122" i="2"/>
  <c r="M113" i="2"/>
  <c r="M78" i="2"/>
  <c r="M165" i="2"/>
  <c r="M159" i="2"/>
  <c r="M152" i="2"/>
  <c r="M143" i="2"/>
  <c r="M106" i="2"/>
  <c r="M84" i="2"/>
  <c r="M171" i="2"/>
  <c r="M155" i="2"/>
  <c r="M140" i="2"/>
  <c r="M134" i="2"/>
  <c r="M131" i="2"/>
  <c r="M97" i="2"/>
  <c r="M94" i="2"/>
  <c r="M91" i="2"/>
  <c r="M87" i="2"/>
  <c r="M86" i="2"/>
  <c r="M95" i="2"/>
  <c r="M177" i="2"/>
  <c r="M164" i="2"/>
  <c r="M158" i="2"/>
  <c r="M124" i="2"/>
  <c r="M121" i="2"/>
  <c r="M112" i="2"/>
  <c r="M132" i="2"/>
  <c r="M145" i="2"/>
  <c r="M133" i="2"/>
  <c r="M118" i="2"/>
  <c r="M90" i="2"/>
  <c r="M93" i="2"/>
  <c r="M82" i="2"/>
  <c r="M154" i="2"/>
  <c r="M139" i="2"/>
  <c r="M127" i="2"/>
  <c r="M108" i="2"/>
  <c r="M83" i="2"/>
  <c r="M173" i="2"/>
  <c r="M170" i="2"/>
  <c r="M167" i="2"/>
  <c r="M148" i="2"/>
  <c r="M130" i="2"/>
  <c r="M126" i="2"/>
  <c r="M176" i="2"/>
  <c r="M157" i="2"/>
  <c r="M123" i="2"/>
  <c r="M120" i="2"/>
  <c r="M117" i="2"/>
  <c r="M111" i="2"/>
  <c r="M89" i="2"/>
  <c r="M179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75" i="2"/>
  <c r="M45" i="2"/>
  <c r="M43" i="2"/>
  <c r="M8" i="2"/>
  <c r="K9" i="3" l="1"/>
  <c r="I8" i="3"/>
  <c r="I9" i="3" l="1"/>
  <c r="K75" i="5" l="1"/>
  <c r="J8" i="5"/>
  <c r="K8" i="5" s="1"/>
  <c r="J9" i="3"/>
  <c r="J8" i="3"/>
  <c r="L21" i="3" l="1"/>
  <c r="M21" i="3"/>
  <c r="L13" i="3"/>
  <c r="M13" i="3"/>
  <c r="K32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<sst xmlns="http://schemas.openxmlformats.org/spreadsheetml/2006/main" count="2322" uniqueCount="552">
  <si>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</si>
  <si>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</si>
  <si>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</si>
  <si>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</si>
  <si>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</si>
  <si>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</si>
  <si>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</si>
  <si>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</si>
  <si>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</si>
  <si>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</si>
  <si>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</si>
  <si>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</si>
  <si>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</si>
  <si>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</si>
  <si>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</si>
  <si>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</si>
  <si>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</si>
  <si>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</si>
  <si>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</si>
  <si>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511700</t>
  </si>
  <si>
    <t>EXTENDED YEAR</t>
  </si>
  <si>
    <t>513000</t>
  </si>
  <si>
    <t>PRINCIPAL</t>
  </si>
  <si>
    <t>514000</t>
  </si>
  <si>
    <t>AIDES AND PARAPROFESSIONALS</t>
  </si>
  <si>
    <t>514500</t>
  </si>
  <si>
    <t>INTERPRETER</t>
  </si>
  <si>
    <t>519000</t>
  </si>
  <si>
    <t>OTHER MANAGEMENT PERSONNEL</t>
  </si>
  <si>
    <t>519900</t>
  </si>
  <si>
    <t>OTHER SALARIES &amp; COMPENSATION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</si>
  <si>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</si>
  <si>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</si>
  <si>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</si>
  <si>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</si>
  <si>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</si>
  <si>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</si>
  <si>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</si>
  <si>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</si>
  <si>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529000</t>
  </si>
  <si>
    <t>OTHER EMPLOYEE BENEFITS</t>
  </si>
  <si>
    <t>530000</t>
  </si>
  <si>
    <t>PURCHASED PROF/TECH SERVICES</t>
  </si>
  <si>
    <t>543000</t>
  </si>
  <si>
    <t>REPAIR &amp; MAINTENANCE SERVICE</t>
  </si>
  <si>
    <t>553000</t>
  </si>
  <si>
    <t>COMMUNICATION</t>
  </si>
  <si>
    <t>553200</t>
  </si>
  <si>
    <t>COMMUNICATION-WEB SUBSCRPT/LIC</t>
  </si>
  <si>
    <t>558000</t>
  </si>
  <si>
    <t>TRAVEL - EMPLOYEES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</si>
  <si>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</si>
  <si>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</si>
  <si>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</si>
  <si>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</si>
  <si>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</si>
  <si>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</si>
  <si>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</si>
  <si>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</si>
  <si>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</si>
  <si>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</si>
  <si>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</si>
  <si>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</si>
  <si>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564100</t>
  </si>
  <si>
    <t>TEXTBOOKS - PRINTED</t>
  </si>
  <si>
    <t>564200</t>
  </si>
  <si>
    <t>BOOKS (OTHER THAN TEXTBOOKS)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</si>
  <si>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</si>
  <si>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</si>
  <si>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</si>
  <si>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</si>
  <si>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</si>
  <si>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</si>
  <si>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</si>
  <si>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</si>
  <si>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</si>
  <si>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</si>
  <si>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514200</t>
  </si>
  <si>
    <t>SALARY OF CLERICAL STAFF</t>
  </si>
  <si>
    <t>516300</t>
  </si>
  <si>
    <t>SCH NURSE/SPEC EDUC NURSE LPN</t>
  </si>
  <si>
    <t>517100</t>
  </si>
  <si>
    <t>TEACHER SUPT SPEC/DIAG/AUDIO</t>
  </si>
  <si>
    <t>517300</t>
  </si>
  <si>
    <t>SECONDARY COUNSELOR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</si>
  <si>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</si>
  <si>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</si>
  <si>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</si>
  <si>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</si>
  <si>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</si>
  <si>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</si>
  <si>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</si>
  <si>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</si>
  <si>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544100</t>
  </si>
  <si>
    <t>RENTAL OF LAND OR BUILDINGS</t>
  </si>
  <si>
    <t xml:space="preserve">   PUPIL SERVICES Total</t>
  </si>
  <si>
    <t xml:space="preserve">   IMPROVEMENT OF INSTRUCTIONAL SERVICES</t>
  </si>
  <si>
    <t>511600</t>
  </si>
  <si>
    <t>PROF DEVELOPMENT STIPENDS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</si>
  <si>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</si>
  <si>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</si>
  <si>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</si>
  <si>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</si>
  <si>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 xml:space="preserve">   EDUCATIONAL MEDIA SERVICES Total</t>
  </si>
  <si>
    <t xml:space="preserve">   GENERAL ADMINISTRATION</t>
  </si>
  <si>
    <t>512000</t>
  </si>
  <si>
    <t>SUPERINTENDENT - TECH INST DIR</t>
  </si>
  <si>
    <t xml:space="preserve">   GENERAL ADMINISTRATION Total</t>
  </si>
  <si>
    <t xml:space="preserve">   SCHOOL ADMINISTRATION</t>
  </si>
  <si>
    <t xml:space="preserve">   SCHOOL ADMINISTRATION Total</t>
  </si>
  <si>
    <t xml:space="preserve">   SUPPORT SERVICES - BUSINESS</t>
  </si>
  <si>
    <t>514800</t>
  </si>
  <si>
    <t>ACCOUNTANT</t>
  </si>
  <si>
    <t xml:space="preserve">   SUPPORT SERVICES - BUSINESS Total</t>
  </si>
  <si>
    <t xml:space="preserve">   MAINTENANCE AND OPERATION OF PLANT SERVICES</t>
  </si>
  <si>
    <t>518600</t>
  </si>
  <si>
    <t>CUSTODIAL PERSONNEL</t>
  </si>
  <si>
    <t>541000</t>
  </si>
  <si>
    <t>WATER-SEWER &amp; CLEANING SERVIC</t>
  </si>
  <si>
    <t>562000</t>
  </si>
  <si>
    <t>ENERGY / ELECTRICITY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</si>
  <si>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</si>
  <si>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</si>
  <si>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</si>
  <si>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</si>
  <si>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599000</t>
  </si>
  <si>
    <t>OTHER USES</t>
  </si>
  <si>
    <t xml:space="preserve">   STUDENT TRANSPORTATION SERVICE Total</t>
  </si>
  <si>
    <t xml:space="preserve">   SUPPORT SERVICES - CENTRAL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</si>
  <si>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</si>
  <si>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</si>
  <si>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</si>
  <si>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</si>
  <si>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</si>
  <si>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</si>
  <si>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</si>
  <si>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</si>
  <si>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</si>
  <si>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</si>
  <si>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</si>
  <si>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</si>
  <si>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</si>
  <si>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LOCAL REVENUES</t>
  </si>
  <si>
    <t>412200</t>
  </si>
  <si>
    <t>DONATIONS</t>
  </si>
  <si>
    <t>413500</t>
  </si>
  <si>
    <t>SUMMER SCHOOL TUITION</t>
  </si>
  <si>
    <t>419200</t>
  </si>
  <si>
    <t>CONTRIBUTIONS-PRIVATE SOURCES</t>
  </si>
  <si>
    <t>419950</t>
  </si>
  <si>
    <t>OTHER LOCAL REVENUES</t>
  </si>
  <si>
    <t>419951</t>
  </si>
  <si>
    <t>10% - OTHER LOCAL REVENUES</t>
  </si>
  <si>
    <t xml:space="preserve">   LOCAL REVENUES Total</t>
  </si>
  <si>
    <t xml:space="preserve">   INTEREST</t>
  </si>
  <si>
    <t>415000</t>
  </si>
  <si>
    <t>INVESTMENT INCOME</t>
  </si>
  <si>
    <t xml:space="preserve">   INTEREST Total</t>
  </si>
  <si>
    <t xml:space="preserve">   STATE SOURCES</t>
  </si>
  <si>
    <t>434000</t>
  </si>
  <si>
    <t>GRANTS FROM PRE-K LOTTERY</t>
  </si>
  <si>
    <t>438000</t>
  </si>
  <si>
    <t>OTHER GRANTS FROM GEORGIA DOE</t>
  </si>
  <si>
    <t xml:space="preserve">   STATE SOURCES Total</t>
  </si>
  <si>
    <t xml:space="preserve">   FEDERAL SOURCES</t>
  </si>
  <si>
    <t>445200</t>
  </si>
  <si>
    <t>OTH FED GRANTS THRU GA DOE</t>
  </si>
  <si>
    <t>445300</t>
  </si>
  <si>
    <t>ALL OTHER FEDERAL GRANTS</t>
  </si>
  <si>
    <t xml:space="preserve">   FEDERAL SOURCES Total</t>
  </si>
  <si>
    <t xml:space="preserve">   TRANSFERS AND OTHER LOCAL</t>
  </si>
  <si>
    <t>452000</t>
  </si>
  <si>
    <t>OPER TRANSFERS FROM OTH FUND</t>
  </si>
  <si>
    <t xml:space="preserve">   TRANSFERS AND OTHER LOCAL Total</t>
  </si>
  <si>
    <t>431200</t>
  </si>
  <si>
    <t>TOTAL QBE FORMULA EARNINGS</t>
  </si>
  <si>
    <t>TOTAL EXPENDITURES</t>
  </si>
  <si>
    <t>TOTAL REVENUE</t>
  </si>
  <si>
    <t>532100</t>
  </si>
  <si>
    <t>CONTRACTED SERV-TEACHERS</t>
  </si>
  <si>
    <t xml:space="preserve">   FEDERAL GRANT ADMINISTRATION</t>
  </si>
  <si>
    <t xml:space="preserve">   FEDERAL GRANT ADMINISTRATION Total</t>
  </si>
  <si>
    <t>588000</t>
  </si>
  <si>
    <t>FEDERAL INDIRECT COST CHARGES</t>
  </si>
  <si>
    <t>572000</t>
  </si>
  <si>
    <t>BUILDING ACQUISIT/CNSTR/IMPRV</t>
  </si>
  <si>
    <t>573200</t>
  </si>
  <si>
    <t>PURCHASE/LEASE - BUSES</t>
  </si>
  <si>
    <t xml:space="preserve">   ENTERPRISE OPERATIONS</t>
  </si>
  <si>
    <t xml:space="preserve">   ENTERPRISE OPERATIONS Total</t>
  </si>
  <si>
    <t xml:space="preserve">   FACILITIES ACQUISITION AND CONSTRUCTION SERVICES</t>
  </si>
  <si>
    <t xml:space="preserve">   FACILITIES ACQUISITION AND CONSTRUCTION SERVICES Total</t>
  </si>
  <si>
    <t>583100</t>
  </si>
  <si>
    <t>REDEMPTION OF PRINCIPAL</t>
  </si>
  <si>
    <t>530001</t>
  </si>
  <si>
    <t>ARCHITECT/ENGINEER</t>
  </si>
  <si>
    <t>518400</t>
  </si>
  <si>
    <t>SCHOOL NUTR PROGRAM CAFETERIA</t>
  </si>
  <si>
    <t>563000</t>
  </si>
  <si>
    <t>PURCHASED FOOD</t>
  </si>
  <si>
    <t>MONTHLY VARIANCE</t>
  </si>
  <si>
    <t>YTD VARIANCE</t>
  </si>
  <si>
    <t>543001</t>
  </si>
  <si>
    <t>MAINTENANCE-BUILDING-REGION 1</t>
  </si>
  <si>
    <t>543005</t>
  </si>
  <si>
    <t>MAINTENANCE-BUILDING-REGION 5</t>
  </si>
  <si>
    <t>543013</t>
  </si>
  <si>
    <t>SUPT. DEFERRED MAINTENANCE</t>
  </si>
  <si>
    <t>Description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</si>
  <si>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</si>
  <si>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</si>
  <si>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</si>
  <si>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</si>
  <si>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</si>
  <si>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</si>
  <si>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</si>
  <si>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</si>
  <si>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413100</t>
  </si>
  <si>
    <t>TUITION FROM INDIVIDUALS</t>
  </si>
  <si>
    <t>414000</t>
  </si>
  <si>
    <t>TRANSPORTATION FEES</t>
  </si>
  <si>
    <t>419400</t>
  </si>
  <si>
    <t>TEXTBOOK SALES</t>
  </si>
  <si>
    <t>419900</t>
  </si>
  <si>
    <t>FED INDIRECT COST REIMBURSEMNT</t>
  </si>
  <si>
    <t>431220</t>
  </si>
  <si>
    <t>QBE ALLOTMENT (OPER COSTS)</t>
  </si>
  <si>
    <t>431250</t>
  </si>
  <si>
    <t>TOTAL STATE CATEGORICAL GRANTS</t>
  </si>
  <si>
    <t>431400</t>
  </si>
  <si>
    <t>QBE CONTRA ACCOUNT (DEBIT)</t>
  </si>
  <si>
    <t>453000</t>
  </si>
  <si>
    <t>SALE/COMP - FIXED ASSETS LOSS</t>
  </si>
  <si>
    <t>511800</t>
  </si>
  <si>
    <t>ART - MUSIC - PE</t>
  </si>
  <si>
    <t>517200</t>
  </si>
  <si>
    <t>ELEMENTARY COUNSELOR</t>
  </si>
  <si>
    <t>530010</t>
  </si>
  <si>
    <t>PURCHASED SERVICES-OTHER FEES</t>
  </si>
  <si>
    <t>544200</t>
  </si>
  <si>
    <t>RENTAL OF EQUIPMENT &amp; VEHICLES</t>
  </si>
  <si>
    <t>559400</t>
  </si>
  <si>
    <t>PAYMENTS TO CHARTER SCHOOLS</t>
  </si>
  <si>
    <t>514600</t>
  </si>
  <si>
    <t>ATHLETICS PERSONNEL</t>
  </si>
  <si>
    <t>530003</t>
  </si>
  <si>
    <t>OTHER COST-PROFESSIONAL TECH</t>
  </si>
  <si>
    <t>516500</t>
  </si>
  <si>
    <t>LIBRARIAN/MEDIA SPECIALIST</t>
  </si>
  <si>
    <t>511100</t>
  </si>
  <si>
    <t>SCHOOL BOARD MEMBERS SALARIES</t>
  </si>
  <si>
    <t>512100</t>
  </si>
  <si>
    <t>DEPUTY - AREA SUPERINTENDENT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</si>
  <si>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</si>
  <si>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</si>
  <si>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</si>
  <si>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</si>
  <si>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</si>
  <si>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</si>
  <si>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</si>
  <si>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</si>
  <si>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</si>
  <si>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</si>
  <si>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</si>
  <si>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</si>
  <si>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</si>
  <si>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</si>
  <si>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</si>
  <si>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558099</t>
  </si>
  <si>
    <t>TRAVEL-ANNUAL BOARD RETREAT</t>
  </si>
  <si>
    <t>513100</t>
  </si>
  <si>
    <t>ASSISTANT PRINCIPAL</t>
  </si>
  <si>
    <t>518100</t>
  </si>
  <si>
    <t>MAINT PERSONNEL-TRANS MECHANIC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</si>
  <si>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</si>
  <si>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</si>
  <si>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</si>
  <si>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</si>
  <si>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</si>
  <si>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</si>
  <si>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543006</t>
  </si>
  <si>
    <t>MAINTENANCE-BUILDING-REGION 6</t>
  </si>
  <si>
    <t>543007</t>
  </si>
  <si>
    <t>MAINTENANCE-BUILDING-REGION 7</t>
  </si>
  <si>
    <t>514300</t>
  </si>
  <si>
    <t>RESEARCH PERSONNEL</t>
  </si>
  <si>
    <t>524000</t>
  </si>
  <si>
    <t>EMPLOYEES RETIREMENT SYSTEM</t>
  </si>
  <si>
    <t>530070</t>
  </si>
  <si>
    <t>ADA-PURCHASED PROF/TECH SERVIC</t>
  </si>
  <si>
    <t>526002</t>
  </si>
  <si>
    <t>WORKERS COMP-STATE FEE</t>
  </si>
  <si>
    <t>530300</t>
  </si>
  <si>
    <t>530400</t>
  </si>
  <si>
    <t>AWARDS &amp; PRINTING/BINDING-ATHL</t>
  </si>
  <si>
    <t>530500</t>
  </si>
  <si>
    <t>ATHLETIC EVENT STAFF</t>
  </si>
  <si>
    <t>558100</t>
  </si>
  <si>
    <t>558200</t>
  </si>
  <si>
    <t>561001</t>
  </si>
  <si>
    <t>561510</t>
  </si>
  <si>
    <t>561520</t>
  </si>
  <si>
    <t>445350</t>
  </si>
  <si>
    <t>CARES ACT-ESSER</t>
  </si>
  <si>
    <t>449950</t>
  </si>
  <si>
    <t>REV - FED SRCES NOT CLASSIFIED</t>
  </si>
  <si>
    <t>516400</t>
  </si>
  <si>
    <t>PHYS/OCCUP/SPEECH THERAPIST</t>
  </si>
  <si>
    <t>COMMERCIAL CARRIERS-ATHLETICS</t>
  </si>
  <si>
    <t>SCHOOL REIMBURSE-ATHLET TRAVEL</t>
  </si>
  <si>
    <t>PLAYOFF PAYOUT</t>
  </si>
  <si>
    <t>FIRST AID SUPPLIES-ATHLETICS</t>
  </si>
  <si>
    <t>ATHLETICS UNIFORMS</t>
  </si>
  <si>
    <t>ATHLETICS EQUIPMENT&lt;$5K/UNIT</t>
  </si>
  <si>
    <t>ORIGINAL BUDGET</t>
  </si>
  <si>
    <t>AMENDED BUDGET</t>
  </si>
  <si>
    <t>ORIGINAL
BUDGET</t>
  </si>
  <si>
    <t>AMENDED
BUDGET</t>
  </si>
  <si>
    <t>514100</t>
  </si>
  <si>
    <t>SALARY OF SERETARIAL STAFF</t>
  </si>
  <si>
    <t>516100</t>
  </si>
  <si>
    <t>TECHNOLOGY SPECIALIST</t>
  </si>
  <si>
    <t>564000</t>
  </si>
  <si>
    <t>DIGITAL/ELECTRONIC TEXTBOOKS</t>
  </si>
  <si>
    <t>573500</t>
  </si>
  <si>
    <t>PURCHASE - SOFTWARE (CAPITAL)</t>
  </si>
  <si>
    <t>544101</t>
  </si>
  <si>
    <t>PORTABLES</t>
  </si>
  <si>
    <t>558028</t>
  </si>
  <si>
    <t>TRAVEL-BD MEMBER, A. HILL</t>
  </si>
  <si>
    <t>558029</t>
  </si>
  <si>
    <t>TRAVEL-BD MEMBER, D. PIERCE</t>
  </si>
  <si>
    <t>527000</t>
  </si>
  <si>
    <t>ON BEHALF PAYMENTS</t>
  </si>
  <si>
    <t>530012</t>
  </si>
  <si>
    <t>OTHER COST- FIRE LIFE SAFETY</t>
  </si>
  <si>
    <t>541001</t>
  </si>
  <si>
    <t>HAZMAT/ABATEMENT</t>
  </si>
  <si>
    <t>541002</t>
  </si>
  <si>
    <t>WASTE DISPOSAL(SANITATION)</t>
  </si>
  <si>
    <t>543010</t>
  </si>
  <si>
    <t>MAINT-SYS(YELLOWST-SSC CONTRAC</t>
  </si>
  <si>
    <t>562001</t>
  </si>
  <si>
    <t>ENERGY-NATURAL GAS</t>
  </si>
  <si>
    <t>573001</t>
  </si>
  <si>
    <t>SMALL EQUIPMENT(HAND TOOLS ETC</t>
  </si>
  <si>
    <t>573002</t>
  </si>
  <si>
    <t>EQUIPMENT-PLAYGROUND MAINT-REP</t>
  </si>
  <si>
    <t>SPECIAL ITEMS</t>
  </si>
  <si>
    <t>519910</t>
  </si>
  <si>
    <t>595000</t>
  </si>
  <si>
    <t>EXTRA ACTIVITY SALARIES</t>
  </si>
  <si>
    <t>530100</t>
  </si>
  <si>
    <t>CONTRACTED SECURITY-ATHLETICS</t>
  </si>
  <si>
    <t>530200</t>
  </si>
  <si>
    <t>EMT AMBULANCE SERVICE-ATHLETIC</t>
  </si>
  <si>
    <t>581300</t>
  </si>
  <si>
    <t>ATHLETICS-HOTEL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</si>
  <si>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</si>
  <si>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</si>
  <si>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</si>
  <si>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</si>
  <si>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</si>
  <si>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</si>
  <si>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</si>
  <si>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</si>
  <si>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</si>
  <si>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</si>
  <si>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534000</t>
  </si>
  <si>
    <t>PROFESSIONAL LEGAL SERVICES</t>
  </si>
  <si>
    <t>561099</t>
  </si>
  <si>
    <t>SURPLUS</t>
  </si>
  <si>
    <t>549000</t>
  </si>
  <si>
    <t>OTHER PURCHASED PROPERTY SERVI</t>
  </si>
  <si>
    <t>543200</t>
  </si>
  <si>
    <t>REPAIR &amp; MAINT SERVICE-TECH</t>
  </si>
  <si>
    <t>551900</t>
  </si>
  <si>
    <t>STUD TRANSP PURCHASED-OTH SRCE</t>
  </si>
  <si>
    <t>571500</t>
  </si>
  <si>
    <t>LAND IMPROVEMENTS</t>
  </si>
  <si>
    <t>556900</t>
  </si>
  <si>
    <t>OTHER TUITION</t>
  </si>
  <si>
    <t>530011</t>
  </si>
  <si>
    <t>OTHER COST/CONTRACTS(WATER FOG</t>
  </si>
  <si>
    <t>543008</t>
  </si>
  <si>
    <t>MAINT-SYS(ENVIRONMENTAL &amp; ROOF</t>
  </si>
  <si>
    <t>543009</t>
  </si>
  <si>
    <t>MAINT-SYS-PARTS &amp; MAJOR WORK</t>
  </si>
  <si>
    <t>543011</t>
  </si>
  <si>
    <t>MAINT-LAWN EQUIPMENT</t>
  </si>
  <si>
    <t>543012</t>
  </si>
  <si>
    <t>MAINT-FLEET TRUCKS</t>
  </si>
  <si>
    <t>543016</t>
  </si>
  <si>
    <t>MAINTENANCE-EMERGENCY GENERATO</t>
  </si>
  <si>
    <t>439120</t>
  </si>
  <si>
    <t>ON BEHALF PAYMENTS - TRS</t>
  </si>
  <si>
    <t>439130</t>
  </si>
  <si>
    <t>ON BEHALF PAYMENTS - PSERS</t>
  </si>
  <si>
    <t>530056</t>
  </si>
  <si>
    <t>PURCHASED SERVICES-TEMPORARY</t>
  </si>
  <si>
    <t>OTHER COST-BOARD LEGAL FEES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</si>
  <si>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</si>
  <si>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</si>
  <si>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</si>
  <si>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</si>
  <si>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</si>
  <si>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411300</t>
  </si>
  <si>
    <t>SPLOST - TAX</t>
  </si>
  <si>
    <t>571000</t>
  </si>
  <si>
    <t>LAND ACQUISITION &amp; DEVELOPMENT</t>
  </si>
  <si>
    <t>436000</t>
  </si>
  <si>
    <t>CAPITAL OUTLAY GRANTS</t>
  </si>
  <si>
    <t>461000</t>
  </si>
  <si>
    <t>CAPITAL CONTRIBUTIONS</t>
  </si>
  <si>
    <t>451000</t>
  </si>
  <si>
    <t>ISSUANCE OF BONDS</t>
  </si>
  <si>
    <t>463000</t>
  </si>
  <si>
    <t>464000</t>
  </si>
  <si>
    <t>EXTRAORDINARY ITEMS</t>
  </si>
  <si>
    <t>563500</t>
  </si>
  <si>
    <t>FOOD ACQUISITIONS - USDA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</si>
  <si>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</si>
  <si>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</si>
  <si>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</si>
  <si>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</si>
  <si>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</si>
  <si>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</si>
  <si>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</si>
  <si>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</si>
  <si>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</si>
  <si>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</si>
  <si>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</si>
  <si>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</si>
  <si>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</si>
  <si>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</si>
  <si>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</si>
  <si>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</si>
  <si>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</si>
  <si>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</si>
  <si>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</si>
  <si>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</si>
  <si>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</si>
  <si>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</si>
  <si>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451300</t>
  </si>
  <si>
    <t>ACCR INTEREST-ISSUANCE OF BOND</t>
  </si>
  <si>
    <t>9/31/1931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</si>
  <si>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</si>
  <si>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</si>
  <si>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</si>
  <si>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</si>
  <si>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</si>
  <si>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</si>
  <si>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>431240</t>
  </si>
  <si>
    <t>QBE CONTRA ACCT-AUSTERITY REDN</t>
  </si>
  <si>
    <t>439950</t>
  </si>
  <si>
    <t>FUNDS - OTHER STATE AGENCIES</t>
  </si>
  <si>
    <t>439110</t>
  </si>
  <si>
    <t>OB PAYMENTS - HEALTH INSURANCE</t>
  </si>
  <si>
    <t>459951</t>
  </si>
  <si>
    <t>SCHOOL RESTITUTION</t>
  </si>
  <si>
    <t>459950</t>
  </si>
  <si>
    <t>OTHER SOURCE</t>
  </si>
  <si>
    <t>517800</t>
  </si>
  <si>
    <t>GRADUATION COACH</t>
  </si>
  <si>
    <t>520000</t>
  </si>
  <si>
    <t>EMPLOYEE BENEFITS</t>
  </si>
  <si>
    <t>526001</t>
  </si>
  <si>
    <t>WORKERS COMP- INSURANCE PREMIU</t>
  </si>
  <si>
    <t>526003</t>
  </si>
  <si>
    <t>WORKERS COMP- STATE ASSESSMENT</t>
  </si>
  <si>
    <t>514900</t>
  </si>
  <si>
    <t>#N/A</t>
  </si>
  <si>
    <t>533000</t>
  </si>
  <si>
    <t>CONTRACTED SERV-NURSING</t>
  </si>
  <si>
    <t>544400</t>
  </si>
  <si>
    <t>OTHER RENTALS</t>
  </si>
  <si>
    <t>558015</t>
  </si>
  <si>
    <t>TRAVEL-BD MEMBER, M. JOHNSON</t>
  </si>
  <si>
    <t>558016</t>
  </si>
  <si>
    <t>TRAVEL-BD MEMBER, J. MCMAHAN</t>
  </si>
  <si>
    <t>558019</t>
  </si>
  <si>
    <t>TRAVEL-BD MEMBER, M. ERWIN</t>
  </si>
  <si>
    <t>558024</t>
  </si>
  <si>
    <t>TRAVEL-BD MEMBER, S. JESTER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</si>
  <si>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</si>
  <si>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</si>
  <si>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</si>
  <si>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</si>
  <si>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</si>
  <si>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</si>
  <si>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543014</t>
  </si>
  <si>
    <t>MAINTENANCE-VEHICLE</t>
  </si>
  <si>
    <t>543015</t>
  </si>
  <si>
    <t>MAINTENANCE-CONTINGENCY</t>
  </si>
  <si>
    <t>562003</t>
  </si>
  <si>
    <t>ENERGY-REFUNDS/REBATES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</si>
  <si>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</si>
  <si>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</si>
  <si>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</si>
  <si>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</si>
  <si>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</si>
  <si>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</si>
  <si>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</si>
  <si>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</si>
  <si>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556300</t>
  </si>
  <si>
    <t>TUITION TO PRIVATE SOURCES</t>
  </si>
  <si>
    <t>517900</t>
  </si>
  <si>
    <t>REHABILITATION COUNSELOR</t>
  </si>
  <si>
    <t>536100</t>
  </si>
  <si>
    <t>PER DIEM AND FEES</t>
  </si>
  <si>
    <t>536200</t>
  </si>
  <si>
    <t>PER DIEM AND FEES - EXPENSES</t>
  </si>
  <si>
    <t>531000</t>
  </si>
  <si>
    <t>CONTRACTED SERVICE -ADMIN</t>
  </si>
  <si>
    <t>522000</t>
  </si>
  <si>
    <t>FICA</t>
  </si>
  <si>
    <t xml:space="preserve">   COMMUNITY SERVICES OPERATIONS</t>
  </si>
  <si>
    <t xml:space="preserve">   COMMUNITY SERVICES OPERATIONS Total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</si>
  <si>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</si>
  <si>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</si>
  <si>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</si>
  <si>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</si>
  <si>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</si>
  <si>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</si>
  <si>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</si>
  <si>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</si>
  <si>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</si>
  <si>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</si>
  <si>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</si>
  <si>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</si>
  <si>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</si>
  <si>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</si>
  <si>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</si>
  <si>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</si>
  <si>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</si>
  <si>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</si>
  <si>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</si>
  <si>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</si>
  <si>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443000</t>
  </si>
  <si>
    <t>CAT GRANTS - DIRECT FED GOVT</t>
  </si>
  <si>
    <t>445210</t>
  </si>
  <si>
    <t>OTH FED GRANTS THRU GDOE-ARRA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</si>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</sst>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2" fillId="4" borderId="0" xfId="0" applyNumberFormat="1" applyFont="1" applyFill="1"/>
    <xf numFmtId="38" fontId="2" fillId="4" borderId="0" xfId="0" applyNumberFormat="1" applyFont="1" applyFill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2" fillId="4" borderId="0" xfId="1" applyNumberFormat="1" applyFont="1" applyFill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40" fontId="2" fillId="4" borderId="0" xfId="0" applyNumberFormat="1" applyFont="1" applyFill="1" applyAlignment="1">
      <alignment horizontal="center"/>
    </xf>
    <xf numFmtId="0" fontId="2" fillId="4" borderId="0" xfId="0" applyFont="1" applyFill="1"/>
    <xf numFmtId="0" fontId="0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38" fontId="0" fillId="0" borderId="0" xfId="0" applyNumberFormat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4" fillId="4" borderId="0" xfId="0" applyFont="1" applyFill="1"/>
    <xf numFmtId="38" fontId="14" fillId="4" borderId="0" xfId="0" applyNumberFormat="1" applyFont="1" applyFill="1"/>
    <xf numFmtId="10" fontId="14" fillId="4" borderId="0" xfId="1" applyNumberFormat="1" applyFont="1" applyFill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19"/>
  <sheetViews>
    <sheetView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6" bestFit="1" customWidth="1"/>
    <col min="2" max="2" width="9.42578125" style="35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41" customWidth="1"/>
    <col min="14" max="14" width="9.140625" style="10"/>
    <col min="15" max="15" width="30.28515625" style="57" bestFit="1" customWidth="1"/>
    <col min="16" max="16" width="9.140625" style="57"/>
    <col min="17" max="17" width="29.42578125" style="57" bestFit="1" customWidth="1"/>
    <col min="18" max="19" width="14.5703125" style="57" bestFit="1" customWidth="1"/>
    <col min="20" max="20" width="14" style="57" bestFit="1" customWidth="1"/>
    <col min="21" max="21" width="14.5703125" style="57" bestFit="1" customWidth="1"/>
    <col min="22" max="22" width="5" style="57" bestFit="1" customWidth="1"/>
    <col min="23" max="25" width="9.140625" style="56"/>
    <col min="26" max="16384" width="9.140625" style="10"/>
  </cols>
  <sheetData>
    <row r="1" spans="1:25" s="1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s="11" customFormat="1" ht="18.75" x14ac:dyDescent="0.3">
      <c r="A2" s="70" t="s">
        <v>401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s="1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s="11" customFormat="1" ht="15" x14ac:dyDescent="0.25">
      <c r="A4" s="71" t="s">
        <v>445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s="1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s="1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v>1</v>
      </c>
      <c r="M6" s="45">
        <v>3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s="1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316</v>
      </c>
      <c r="E7" s="4" t="s">
        <v>317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s="57" customFormat="1" x14ac:dyDescent="0.2">
      <c r="A8" s="57" t="s">
        <v>142</v>
      </c>
      <c r="B8" s="57" t="s">
        <v>209</v>
      </c>
      <c r="C8" s="57" t="s">
        <v>210</v>
      </c>
      <c r="D8" s="63">
        <v>745921752</v>
      </c>
      <c r="E8" s="63">
        <v>745921752</v>
      </c>
      <c r="F8" s="63">
        <v>226944361.16</v>
      </c>
      <c r="G8" s="63">
        <v>245593929.90000001</v>
      </c>
      <c r="H8" s="63">
        <v>0</v>
      </c>
      <c r="I8" s="63">
        <f t="shared" ref="I8" si="0">SUM(G8:H8)</f>
        <v>245593929.90000001</v>
      </c>
      <c r="J8" s="63">
        <f t="shared" ref="J8:J26" si="1">E8-I8</f>
        <v>500327822.10000002</v>
      </c>
      <c r="K8" s="64">
        <f t="shared" ref="K8:K26" si="2">IF(E8=0,"NA",J8/E8)</f>
        <v>0.67075108181052212</v>
      </c>
      <c r="L8" s="64">
        <f t="shared" ref="L8:L26" si="3">IF(E8=0,"NA",(  ( F8 - (E8/$L$6)) / (E8/$L$6)))</f>
        <v>-0.69575312618045226</v>
      </c>
      <c r="M8" s="64">
        <f t="shared" ref="M8:M26" si="4">IF(E8=0,"NA",(  ( G8 - ($M$6*(E8/12))) / ($M$6*(E8/12))))</f>
        <v>0.31699567275791152</v>
      </c>
      <c r="R8" s="60"/>
      <c r="S8" s="60"/>
      <c r="T8" s="60"/>
      <c r="U8" s="60"/>
      <c r="V8" s="60"/>
    </row>
    <row r="9" spans="1:25" s="57" customFormat="1" x14ac:dyDescent="0.2">
      <c r="B9" s="57" t="s">
        <v>211</v>
      </c>
      <c r="C9" s="57" t="s">
        <v>212</v>
      </c>
      <c r="D9" s="63">
        <v>15000000</v>
      </c>
      <c r="E9" s="63">
        <v>15000000</v>
      </c>
      <c r="F9" s="63">
        <v>1171461.3700000001</v>
      </c>
      <c r="G9" s="63">
        <v>2378824.98</v>
      </c>
      <c r="H9" s="63">
        <v>0</v>
      </c>
      <c r="I9" s="63">
        <f t="shared" ref="I9:I10" si="5">SUM(G9:H9)</f>
        <v>2378824.98</v>
      </c>
      <c r="J9" s="63">
        <f t="shared" si="1"/>
        <v>12621175.02</v>
      </c>
      <c r="K9" s="64">
        <f t="shared" si="2"/>
        <v>0.841411668</v>
      </c>
      <c r="L9" s="64">
        <f t="shared" si="3"/>
        <v>-0.92190257533333331</v>
      </c>
      <c r="M9" s="64">
        <f t="shared" si="4"/>
        <v>-0.36564667200000001</v>
      </c>
      <c r="R9" s="60"/>
      <c r="S9" s="60"/>
      <c r="T9" s="60"/>
      <c r="U9" s="60"/>
      <c r="V9" s="60"/>
    </row>
    <row r="10" spans="1:25" s="57" customFormat="1" x14ac:dyDescent="0.2">
      <c r="B10" s="57" t="s">
        <v>213</v>
      </c>
      <c r="C10" s="57" t="s">
        <v>214</v>
      </c>
      <c r="D10" s="63">
        <v>2800000</v>
      </c>
      <c r="E10" s="63">
        <v>2800000</v>
      </c>
      <c r="F10" s="63">
        <v>294471.96999999997</v>
      </c>
      <c r="G10" s="63">
        <v>1134420.8700000001</v>
      </c>
      <c r="H10" s="63">
        <v>0</v>
      </c>
      <c r="I10" s="63">
        <f t="shared" si="5"/>
        <v>1134420.8700000001</v>
      </c>
      <c r="J10" s="63">
        <f t="shared" si="1"/>
        <v>1665579.13</v>
      </c>
      <c r="K10" s="64">
        <f t="shared" si="2"/>
        <v>0.59484968928571424</v>
      </c>
      <c r="L10" s="64">
        <f t="shared" si="3"/>
        <v>-0.8948314392857144</v>
      </c>
      <c r="M10" s="64">
        <f t="shared" si="4"/>
        <v>0.62060124285714302</v>
      </c>
      <c r="R10" s="60"/>
      <c r="S10" s="60"/>
      <c r="T10" s="60"/>
      <c r="U10" s="60"/>
      <c r="V10" s="60"/>
    </row>
    <row r="11" spans="1:25" s="57" customFormat="1" x14ac:dyDescent="0.2">
      <c r="B11" s="57" t="s">
        <v>215</v>
      </c>
      <c r="C11" s="57" t="s">
        <v>216</v>
      </c>
      <c r="D11" s="63">
        <v>29000000</v>
      </c>
      <c r="E11" s="63">
        <v>29000000</v>
      </c>
      <c r="F11" s="63">
        <v>3318279.16</v>
      </c>
      <c r="G11" s="63">
        <v>6133337.0599999996</v>
      </c>
      <c r="H11" s="63">
        <v>0</v>
      </c>
      <c r="I11" s="63">
        <f t="shared" ref="I11:I12" si="6">SUM(G11:H11)</f>
        <v>6133337.0599999996</v>
      </c>
      <c r="J11" s="63">
        <f t="shared" si="1"/>
        <v>22866662.940000001</v>
      </c>
      <c r="K11" s="64">
        <f t="shared" si="2"/>
        <v>0.78850561862068969</v>
      </c>
      <c r="L11" s="64">
        <f t="shared" si="3"/>
        <v>-0.88557658068965517</v>
      </c>
      <c r="M11" s="64">
        <f t="shared" si="4"/>
        <v>-0.15402247448275869</v>
      </c>
      <c r="R11" s="60"/>
      <c r="S11" s="60"/>
      <c r="T11" s="60"/>
      <c r="U11" s="60"/>
      <c r="V11" s="60"/>
    </row>
    <row r="12" spans="1:25" s="57" customFormat="1" x14ac:dyDescent="0.2">
      <c r="B12" s="57" t="s">
        <v>143</v>
      </c>
      <c r="C12" s="57" t="s">
        <v>144</v>
      </c>
      <c r="D12" s="63">
        <v>10600</v>
      </c>
      <c r="E12" s="63">
        <v>19222.39</v>
      </c>
      <c r="F12" s="63">
        <v>0</v>
      </c>
      <c r="G12" s="63">
        <v>0</v>
      </c>
      <c r="H12" s="63">
        <v>0</v>
      </c>
      <c r="I12" s="63">
        <f t="shared" si="6"/>
        <v>0</v>
      </c>
      <c r="J12" s="63">
        <f t="shared" si="1"/>
        <v>19222.39</v>
      </c>
      <c r="K12" s="64">
        <f t="shared" si="2"/>
        <v>1</v>
      </c>
      <c r="L12" s="64">
        <f t="shared" si="3"/>
        <v>-1</v>
      </c>
      <c r="M12" s="64">
        <f t="shared" si="4"/>
        <v>-1</v>
      </c>
      <c r="R12" s="60"/>
      <c r="S12" s="60"/>
      <c r="T12" s="60"/>
      <c r="U12" s="60"/>
      <c r="V12" s="60"/>
    </row>
    <row r="13" spans="1:25" s="57" customFormat="1" x14ac:dyDescent="0.2">
      <c r="B13" s="57" t="s">
        <v>217</v>
      </c>
      <c r="C13" s="57" t="s">
        <v>218</v>
      </c>
      <c r="D13" s="63">
        <v>30000</v>
      </c>
      <c r="E13" s="63">
        <v>30000</v>
      </c>
      <c r="F13" s="63">
        <v>0</v>
      </c>
      <c r="G13" s="63">
        <v>0</v>
      </c>
      <c r="H13" s="63">
        <v>0</v>
      </c>
      <c r="I13" s="63">
        <f t="shared" ref="I13:I26" si="7">SUM(G13:H13)</f>
        <v>0</v>
      </c>
      <c r="J13" s="63">
        <f t="shared" si="1"/>
        <v>30000</v>
      </c>
      <c r="K13" s="64">
        <f t="shared" si="2"/>
        <v>1</v>
      </c>
      <c r="L13" s="64">
        <f t="shared" si="3"/>
        <v>-1</v>
      </c>
      <c r="M13" s="64">
        <f t="shared" si="4"/>
        <v>-1</v>
      </c>
      <c r="R13" s="60"/>
      <c r="S13" s="60"/>
      <c r="T13" s="60"/>
      <c r="U13" s="60"/>
      <c r="V13" s="60"/>
    </row>
    <row r="14" spans="1:25" s="57" customFormat="1" x14ac:dyDescent="0.2">
      <c r="B14" s="57" t="s">
        <v>145</v>
      </c>
      <c r="C14" s="57" t="s">
        <v>146</v>
      </c>
      <c r="D14" s="63"/>
      <c r="E14" s="63"/>
      <c r="F14" s="63">
        <v>0</v>
      </c>
      <c r="G14" s="63">
        <v>0</v>
      </c>
      <c r="H14" s="63">
        <v>0</v>
      </c>
      <c r="I14" s="63">
        <f t="shared" si="7"/>
        <v>0</v>
      </c>
      <c r="J14" s="63">
        <f t="shared" si="1"/>
        <v>0</v>
      </c>
      <c r="K14" s="64" t="str">
        <f t="shared" si="2"/>
        <v>NA</v>
      </c>
      <c r="L14" s="64" t="str">
        <f t="shared" si="3"/>
        <v>NA</v>
      </c>
      <c r="M14" s="64" t="str">
        <f t="shared" si="4"/>
        <v>NA</v>
      </c>
      <c r="R14" s="60"/>
      <c r="S14" s="60"/>
      <c r="T14" s="60"/>
      <c r="U14" s="60"/>
      <c r="V14" s="60"/>
    </row>
    <row r="15" spans="1:25" s="57" customFormat="1" x14ac:dyDescent="0.2">
      <c r="B15" s="57" t="s">
        <v>219</v>
      </c>
      <c r="C15" s="57" t="s">
        <v>220</v>
      </c>
      <c r="D15" s="63">
        <v>75000</v>
      </c>
      <c r="E15" s="63">
        <v>75000</v>
      </c>
      <c r="F15" s="63">
        <v>312357.28999999998</v>
      </c>
      <c r="G15" s="63">
        <v>335010.01</v>
      </c>
      <c r="H15" s="63">
        <v>0</v>
      </c>
      <c r="I15" s="63">
        <f t="shared" si="7"/>
        <v>335010.01</v>
      </c>
      <c r="J15" s="63">
        <f t="shared" si="1"/>
        <v>-260010.01</v>
      </c>
      <c r="K15" s="64">
        <f t="shared" si="2"/>
        <v>-3.4668001333333334</v>
      </c>
      <c r="L15" s="64">
        <f t="shared" si="3"/>
        <v>3.1647638666666662</v>
      </c>
      <c r="M15" s="64">
        <f t="shared" si="4"/>
        <v>16.867200533333335</v>
      </c>
      <c r="R15" s="60"/>
      <c r="S15" s="60"/>
      <c r="T15" s="60"/>
      <c r="U15" s="60"/>
      <c r="V15" s="60"/>
    </row>
    <row r="16" spans="1:25" s="57" customFormat="1" x14ac:dyDescent="0.2">
      <c r="B16" s="57" t="s">
        <v>147</v>
      </c>
      <c r="C16" s="57" t="s">
        <v>148</v>
      </c>
      <c r="D16" s="63">
        <v>0</v>
      </c>
      <c r="E16" s="63">
        <v>0</v>
      </c>
      <c r="F16" s="63">
        <v>0</v>
      </c>
      <c r="G16" s="63">
        <v>565</v>
      </c>
      <c r="H16" s="63">
        <v>0</v>
      </c>
      <c r="I16" s="63">
        <f t="shared" si="7"/>
        <v>565</v>
      </c>
      <c r="J16" s="63">
        <f t="shared" si="1"/>
        <v>-565</v>
      </c>
      <c r="K16" s="64" t="str">
        <f t="shared" si="2"/>
        <v>NA</v>
      </c>
      <c r="L16" s="64" t="str">
        <f t="shared" si="3"/>
        <v>NA</v>
      </c>
      <c r="M16" s="64" t="str">
        <f t="shared" si="4"/>
        <v>NA</v>
      </c>
      <c r="R16" s="60"/>
      <c r="S16" s="60"/>
      <c r="T16" s="60"/>
      <c r="U16" s="60"/>
      <c r="V16" s="60"/>
    </row>
    <row r="17" spans="1:22" s="57" customFormat="1" x14ac:dyDescent="0.2">
      <c r="B17" s="57" t="s">
        <v>221</v>
      </c>
      <c r="C17" s="57" t="s">
        <v>222</v>
      </c>
      <c r="D17" s="63">
        <v>1000</v>
      </c>
      <c r="E17" s="63">
        <v>1000</v>
      </c>
      <c r="F17" s="63">
        <v>540</v>
      </c>
      <c r="G17" s="63">
        <v>2000</v>
      </c>
      <c r="H17" s="63">
        <v>0</v>
      </c>
      <c r="I17" s="63">
        <f t="shared" si="7"/>
        <v>2000</v>
      </c>
      <c r="J17" s="63">
        <f t="shared" si="1"/>
        <v>-1000</v>
      </c>
      <c r="K17" s="64">
        <f t="shared" si="2"/>
        <v>-1</v>
      </c>
      <c r="L17" s="64">
        <f t="shared" si="3"/>
        <v>-0.46</v>
      </c>
      <c r="M17" s="64">
        <f t="shared" si="4"/>
        <v>7</v>
      </c>
      <c r="R17" s="60"/>
      <c r="S17" s="60"/>
      <c r="T17" s="60"/>
      <c r="U17" s="60"/>
      <c r="V17" s="60"/>
    </row>
    <row r="18" spans="1:22" s="57" customFormat="1" x14ac:dyDescent="0.2">
      <c r="B18" s="57" t="s">
        <v>223</v>
      </c>
      <c r="C18" s="57" t="s">
        <v>224</v>
      </c>
      <c r="D18" s="63">
        <v>5758518.4800000004</v>
      </c>
      <c r="E18" s="63">
        <v>5758518.4800000004</v>
      </c>
      <c r="F18" s="63">
        <v>0</v>
      </c>
      <c r="G18" s="63">
        <v>0</v>
      </c>
      <c r="H18" s="63">
        <v>0</v>
      </c>
      <c r="I18" s="63">
        <f t="shared" si="7"/>
        <v>0</v>
      </c>
      <c r="J18" s="63">
        <f t="shared" si="1"/>
        <v>5758518.4800000004</v>
      </c>
      <c r="K18" s="64">
        <f t="shared" si="2"/>
        <v>1</v>
      </c>
      <c r="L18" s="64">
        <f t="shared" si="3"/>
        <v>-1</v>
      </c>
      <c r="M18" s="64">
        <f t="shared" si="4"/>
        <v>-1</v>
      </c>
      <c r="R18" s="60"/>
      <c r="S18" s="60"/>
      <c r="T18" s="60"/>
      <c r="U18" s="60"/>
      <c r="V18" s="60"/>
    </row>
    <row r="19" spans="1:22" s="57" customFormat="1" x14ac:dyDescent="0.2">
      <c r="B19" s="57" t="s">
        <v>149</v>
      </c>
      <c r="C19" s="57" t="s">
        <v>150</v>
      </c>
      <c r="D19" s="63">
        <v>1849392.2</v>
      </c>
      <c r="E19" s="63">
        <v>1849392.2</v>
      </c>
      <c r="F19" s="63">
        <v>23795.57</v>
      </c>
      <c r="G19" s="63">
        <v>392999.4</v>
      </c>
      <c r="H19" s="63">
        <v>0</v>
      </c>
      <c r="I19" s="63">
        <f t="shared" si="7"/>
        <v>392999.4</v>
      </c>
      <c r="J19" s="63">
        <f t="shared" si="1"/>
        <v>1456392.7999999998</v>
      </c>
      <c r="K19" s="64">
        <f t="shared" si="2"/>
        <v>0.78749807639504477</v>
      </c>
      <c r="L19" s="64">
        <f t="shared" si="3"/>
        <v>-0.98713330249797737</v>
      </c>
      <c r="M19" s="64">
        <f t="shared" si="4"/>
        <v>-0.1499923055801792</v>
      </c>
      <c r="R19" s="60"/>
      <c r="S19" s="60"/>
      <c r="T19" s="60"/>
      <c r="U19" s="60"/>
      <c r="V19" s="60"/>
    </row>
    <row r="20" spans="1:22" s="57" customFormat="1" x14ac:dyDescent="0.2">
      <c r="B20" s="57" t="s">
        <v>446</v>
      </c>
      <c r="C20" s="57" t="s">
        <v>447</v>
      </c>
      <c r="D20" s="63"/>
      <c r="E20" s="63"/>
      <c r="F20" s="63">
        <v>0</v>
      </c>
      <c r="G20" s="63">
        <v>0</v>
      </c>
      <c r="H20" s="63">
        <v>0</v>
      </c>
      <c r="I20" s="63">
        <f t="shared" si="7"/>
        <v>0</v>
      </c>
      <c r="J20" s="63">
        <f t="shared" si="1"/>
        <v>0</v>
      </c>
      <c r="K20" s="64" t="str">
        <f t="shared" si="2"/>
        <v>NA</v>
      </c>
      <c r="L20" s="64" t="str">
        <f t="shared" si="3"/>
        <v>NA</v>
      </c>
      <c r="M20" s="64" t="str">
        <f t="shared" si="4"/>
        <v>NA</v>
      </c>
      <c r="R20" s="60"/>
      <c r="S20" s="60"/>
      <c r="T20" s="60"/>
      <c r="U20" s="60"/>
      <c r="V20" s="60"/>
    </row>
    <row r="21" spans="1:22" s="57" customFormat="1" x14ac:dyDescent="0.2">
      <c r="B21" s="57" t="s">
        <v>448</v>
      </c>
      <c r="C21" s="57" t="s">
        <v>449</v>
      </c>
      <c r="D21" s="63">
        <v>0</v>
      </c>
      <c r="E21" s="63">
        <v>0</v>
      </c>
      <c r="F21" s="63">
        <v>382.29</v>
      </c>
      <c r="G21" s="63">
        <v>382.29</v>
      </c>
      <c r="H21" s="63">
        <v>0</v>
      </c>
      <c r="I21" s="63">
        <f t="shared" si="7"/>
        <v>382.29</v>
      </c>
      <c r="J21" s="63">
        <f t="shared" si="1"/>
        <v>-382.29</v>
      </c>
      <c r="K21" s="64" t="str">
        <f t="shared" si="2"/>
        <v>NA</v>
      </c>
      <c r="L21" s="64" t="str">
        <f t="shared" si="3"/>
        <v>NA</v>
      </c>
      <c r="M21" s="64" t="str">
        <f t="shared" si="4"/>
        <v>NA</v>
      </c>
      <c r="R21" s="60"/>
      <c r="S21" s="60"/>
      <c r="T21" s="60"/>
      <c r="U21" s="60"/>
      <c r="V21" s="60"/>
    </row>
    <row r="22" spans="1:22" s="57" customFormat="1" x14ac:dyDescent="0.2">
      <c r="B22" s="57" t="s">
        <v>450</v>
      </c>
      <c r="C22" s="57" t="s">
        <v>451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f t="shared" si="7"/>
        <v>0</v>
      </c>
      <c r="J22" s="63">
        <f t="shared" si="1"/>
        <v>0</v>
      </c>
      <c r="K22" s="64" t="str">
        <f t="shared" si="2"/>
        <v>NA</v>
      </c>
      <c r="L22" s="64" t="str">
        <f t="shared" si="3"/>
        <v>NA</v>
      </c>
      <c r="M22" s="64" t="str">
        <f t="shared" si="4"/>
        <v>NA</v>
      </c>
      <c r="R22" s="60"/>
      <c r="S22" s="60"/>
      <c r="T22" s="60"/>
      <c r="U22" s="60"/>
      <c r="V22" s="60"/>
    </row>
    <row r="23" spans="1:22" s="57" customFormat="1" x14ac:dyDescent="0.2">
      <c r="A23" s="65" t="s">
        <v>153</v>
      </c>
      <c r="B23" s="65"/>
      <c r="C23" s="65"/>
      <c r="D23" s="66">
        <v>800446262.68000007</v>
      </c>
      <c r="E23" s="66">
        <v>800454885.07000005</v>
      </c>
      <c r="F23" s="66">
        <v>232065648.80999997</v>
      </c>
      <c r="G23" s="66">
        <v>255971469.50999999</v>
      </c>
      <c r="H23" s="66">
        <v>0</v>
      </c>
      <c r="I23" s="66">
        <f t="shared" si="7"/>
        <v>255971469.50999999</v>
      </c>
      <c r="J23" s="66">
        <f t="shared" si="1"/>
        <v>544483415.56000006</v>
      </c>
      <c r="K23" s="67">
        <f t="shared" si="2"/>
        <v>0.68021749347233329</v>
      </c>
      <c r="L23" s="67">
        <f t="shared" si="3"/>
        <v>-0.71008278775173483</v>
      </c>
      <c r="M23" s="67">
        <f t="shared" si="4"/>
        <v>0.27913002611066678</v>
      </c>
      <c r="R23" s="60"/>
      <c r="S23" s="60"/>
      <c r="T23" s="60"/>
      <c r="U23" s="60"/>
      <c r="V23" s="60"/>
    </row>
    <row r="24" spans="1:22" s="57" customFormat="1" x14ac:dyDescent="0.2">
      <c r="A24" s="57" t="s">
        <v>154</v>
      </c>
      <c r="B24" s="57" t="s">
        <v>155</v>
      </c>
      <c r="C24" s="57" t="s">
        <v>156</v>
      </c>
      <c r="D24" s="63">
        <v>90000</v>
      </c>
      <c r="E24" s="63">
        <v>90000</v>
      </c>
      <c r="F24" s="63">
        <v>278710.13</v>
      </c>
      <c r="G24" s="63">
        <v>690633.12</v>
      </c>
      <c r="H24" s="63">
        <v>0</v>
      </c>
      <c r="I24" s="63">
        <f t="shared" si="7"/>
        <v>690633.12</v>
      </c>
      <c r="J24" s="63">
        <f t="shared" si="1"/>
        <v>-600633.12</v>
      </c>
      <c r="K24" s="64">
        <f t="shared" si="2"/>
        <v>-6.6737013333333337</v>
      </c>
      <c r="L24" s="64">
        <f t="shared" si="3"/>
        <v>2.0967792222222221</v>
      </c>
      <c r="M24" s="64">
        <f t="shared" si="4"/>
        <v>29.694805333333335</v>
      </c>
      <c r="R24" s="60"/>
      <c r="S24" s="60"/>
      <c r="T24" s="60"/>
      <c r="U24" s="60"/>
      <c r="V24" s="60"/>
    </row>
    <row r="25" spans="1:22" s="57" customFormat="1" x14ac:dyDescent="0.2">
      <c r="A25" s="65" t="s">
        <v>157</v>
      </c>
      <c r="B25" s="65"/>
      <c r="C25" s="65"/>
      <c r="D25" s="66">
        <v>90000</v>
      </c>
      <c r="E25" s="66">
        <v>90000</v>
      </c>
      <c r="F25" s="66">
        <v>278710.13</v>
      </c>
      <c r="G25" s="66">
        <v>690633.12</v>
      </c>
      <c r="H25" s="66">
        <v>0</v>
      </c>
      <c r="I25" s="66">
        <f t="shared" si="7"/>
        <v>690633.12</v>
      </c>
      <c r="J25" s="66">
        <f t="shared" si="1"/>
        <v>-600633.12</v>
      </c>
      <c r="K25" s="67">
        <f t="shared" si="2"/>
        <v>-6.6737013333333337</v>
      </c>
      <c r="L25" s="67">
        <f t="shared" si="3"/>
        <v>2.0967792222222221</v>
      </c>
      <c r="M25" s="67">
        <f t="shared" si="4"/>
        <v>29.694805333333335</v>
      </c>
      <c r="R25" s="60"/>
      <c r="S25" s="60"/>
      <c r="T25" s="60"/>
      <c r="U25" s="60"/>
      <c r="V25" s="60"/>
    </row>
    <row r="26" spans="1:22" s="57" customFormat="1" x14ac:dyDescent="0.2">
      <c r="A26" s="57" t="s">
        <v>158</v>
      </c>
      <c r="B26" s="57" t="s">
        <v>174</v>
      </c>
      <c r="C26" s="57" t="s">
        <v>175</v>
      </c>
      <c r="D26" s="63">
        <v>597024602</v>
      </c>
      <c r="E26" s="63">
        <v>597024602</v>
      </c>
      <c r="F26" s="63">
        <v>57077561</v>
      </c>
      <c r="G26" s="63">
        <v>83848484</v>
      </c>
      <c r="H26" s="63">
        <v>0</v>
      </c>
      <c r="I26" s="63">
        <f t="shared" si="7"/>
        <v>83848484</v>
      </c>
      <c r="J26" s="63">
        <f t="shared" si="1"/>
        <v>513176118</v>
      </c>
      <c r="K26" s="64">
        <f t="shared" si="2"/>
        <v>0.85955606566444309</v>
      </c>
      <c r="L26" s="64">
        <f t="shared" si="3"/>
        <v>-0.90439663489780275</v>
      </c>
      <c r="M26" s="64">
        <f t="shared" si="4"/>
        <v>-0.43822426265777237</v>
      </c>
      <c r="R26" s="60"/>
      <c r="S26" s="60"/>
      <c r="T26" s="60"/>
      <c r="U26" s="60"/>
      <c r="V26" s="60"/>
    </row>
    <row r="27" spans="1:22" s="57" customFormat="1" x14ac:dyDescent="0.2">
      <c r="B27" s="57" t="s">
        <v>225</v>
      </c>
      <c r="C27" s="57" t="s">
        <v>226</v>
      </c>
      <c r="D27" s="63">
        <v>40638153</v>
      </c>
      <c r="E27" s="63">
        <v>40638153</v>
      </c>
      <c r="F27" s="63">
        <v>3386504</v>
      </c>
      <c r="G27" s="63">
        <v>10159617</v>
      </c>
      <c r="H27" s="63">
        <v>0</v>
      </c>
      <c r="I27" s="63">
        <f t="shared" ref="I27:I43" si="8">SUM(G27:H27)</f>
        <v>10159617</v>
      </c>
      <c r="J27" s="63">
        <f t="shared" ref="J27:J43" si="9">E27-I27</f>
        <v>30478536</v>
      </c>
      <c r="K27" s="64">
        <f t="shared" ref="K27:K43" si="10">IF(E27=0,"NA",J27/E27)</f>
        <v>0.74999806216586662</v>
      </c>
      <c r="L27" s="64">
        <f t="shared" ref="L27:L43" si="11">IF(E27=0,"NA",(  ( F27 - (E27/$L$6)) / (E27/$L$6)))</f>
        <v>-0.91666688198157042</v>
      </c>
      <c r="M27" s="64">
        <f t="shared" ref="M27:M43" si="12">IF(E27=0,"NA",(  ( G27 - ($M$6*(E27/12))) / ($M$6*(E27/12))))</f>
        <v>7.7513365334295576E-6</v>
      </c>
      <c r="R27" s="60"/>
      <c r="S27" s="60"/>
      <c r="T27" s="60"/>
      <c r="U27" s="60"/>
      <c r="V27" s="60"/>
    </row>
    <row r="28" spans="1:22" s="57" customFormat="1" x14ac:dyDescent="0.2">
      <c r="B28" s="57" t="s">
        <v>452</v>
      </c>
      <c r="C28" s="57" t="s">
        <v>453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f t="shared" si="8"/>
        <v>0</v>
      </c>
      <c r="J28" s="63">
        <f t="shared" si="9"/>
        <v>0</v>
      </c>
      <c r="K28" s="64" t="str">
        <f t="shared" si="10"/>
        <v>NA</v>
      </c>
      <c r="L28" s="64" t="str">
        <f t="shared" si="11"/>
        <v>NA</v>
      </c>
      <c r="M28" s="64" t="str">
        <f t="shared" si="12"/>
        <v>NA</v>
      </c>
      <c r="R28" s="60"/>
      <c r="S28" s="60"/>
      <c r="T28" s="60"/>
      <c r="U28" s="60"/>
      <c r="V28" s="60"/>
    </row>
    <row r="29" spans="1:22" s="57" customFormat="1" x14ac:dyDescent="0.2">
      <c r="B29" s="57" t="s">
        <v>227</v>
      </c>
      <c r="C29" s="57" t="s">
        <v>228</v>
      </c>
      <c r="D29" s="63">
        <v>11415602</v>
      </c>
      <c r="E29" s="63">
        <v>11415602</v>
      </c>
      <c r="F29" s="63">
        <v>963806</v>
      </c>
      <c r="G29" s="63">
        <v>2369500</v>
      </c>
      <c r="H29" s="63">
        <v>0</v>
      </c>
      <c r="I29" s="63">
        <f t="shared" ref="I29:I42" si="13">SUM(G29:H29)</f>
        <v>2369500</v>
      </c>
      <c r="J29" s="63">
        <f t="shared" ref="J29:J42" si="14">E29-I29</f>
        <v>9046102</v>
      </c>
      <c r="K29" s="64">
        <f t="shared" ref="K29:K42" si="15">IF(E29=0,"NA",J29/E29)</f>
        <v>0.79243319800392475</v>
      </c>
      <c r="L29" s="64">
        <f t="shared" ref="L29:L42" si="16">IF(E29=0,"NA",(  ( F29 - (E29/$L$6)) / (E29/$L$6)))</f>
        <v>-0.91557116304510267</v>
      </c>
      <c r="M29" s="64">
        <f t="shared" ref="M29:M42" si="17">IF(E29=0,"NA",(  ( G29 - ($M$6*(E29/12))) / ($M$6*(E29/12))))</f>
        <v>-0.16973279201569921</v>
      </c>
      <c r="R29" s="60"/>
      <c r="S29" s="60"/>
      <c r="T29" s="60"/>
      <c r="U29" s="60"/>
      <c r="V29" s="60"/>
    </row>
    <row r="30" spans="1:22" s="57" customFormat="1" x14ac:dyDescent="0.2">
      <c r="B30" s="57" t="s">
        <v>229</v>
      </c>
      <c r="C30" s="57" t="s">
        <v>230</v>
      </c>
      <c r="D30" s="63">
        <v>-152200413</v>
      </c>
      <c r="E30" s="63">
        <v>-152200413</v>
      </c>
      <c r="F30" s="63">
        <v>-12683358</v>
      </c>
      <c r="G30" s="63">
        <v>-38050191</v>
      </c>
      <c r="H30" s="63">
        <v>0</v>
      </c>
      <c r="I30" s="63">
        <f t="shared" si="13"/>
        <v>-38050191</v>
      </c>
      <c r="J30" s="63">
        <f t="shared" si="14"/>
        <v>-114150222</v>
      </c>
      <c r="K30" s="64">
        <f t="shared" si="15"/>
        <v>0.74999942345754345</v>
      </c>
      <c r="L30" s="64">
        <f t="shared" si="16"/>
        <v>-0.9166667307269396</v>
      </c>
      <c r="M30" s="64">
        <f t="shared" si="17"/>
        <v>2.3061698262277384E-6</v>
      </c>
      <c r="R30" s="60"/>
      <c r="S30" s="60"/>
      <c r="T30" s="60"/>
      <c r="U30" s="60"/>
      <c r="V30" s="60"/>
    </row>
    <row r="31" spans="1:22" s="57" customFormat="1" x14ac:dyDescent="0.2">
      <c r="B31" s="57" t="s">
        <v>161</v>
      </c>
      <c r="C31" s="57" t="s">
        <v>162</v>
      </c>
      <c r="D31" s="63">
        <v>6082483.7699999996</v>
      </c>
      <c r="E31" s="63">
        <v>6047029.7699999996</v>
      </c>
      <c r="F31" s="63">
        <v>-187876</v>
      </c>
      <c r="G31" s="63">
        <v>1390311.27</v>
      </c>
      <c r="H31" s="63">
        <v>0</v>
      </c>
      <c r="I31" s="63">
        <f t="shared" si="13"/>
        <v>1390311.27</v>
      </c>
      <c r="J31" s="63">
        <f t="shared" si="14"/>
        <v>4656718.5</v>
      </c>
      <c r="K31" s="64">
        <f t="shared" si="15"/>
        <v>0.77008360750967497</v>
      </c>
      <c r="L31" s="64">
        <f t="shared" si="16"/>
        <v>-1.0310691376007564</v>
      </c>
      <c r="M31" s="64">
        <f t="shared" si="17"/>
        <v>-8.0334430038699722E-2</v>
      </c>
      <c r="R31" s="60"/>
      <c r="S31" s="60"/>
      <c r="T31" s="60"/>
      <c r="U31" s="60"/>
      <c r="V31" s="60"/>
    </row>
    <row r="32" spans="1:22" s="57" customFormat="1" x14ac:dyDescent="0.2">
      <c r="B32" s="57" t="s">
        <v>454</v>
      </c>
      <c r="C32" s="57" t="s">
        <v>455</v>
      </c>
      <c r="D32" s="63">
        <v>254532</v>
      </c>
      <c r="E32" s="63">
        <v>254532</v>
      </c>
      <c r="F32" s="63">
        <v>0</v>
      </c>
      <c r="G32" s="63">
        <v>0</v>
      </c>
      <c r="H32" s="63">
        <v>0</v>
      </c>
      <c r="I32" s="63">
        <f t="shared" si="13"/>
        <v>0</v>
      </c>
      <c r="J32" s="63">
        <f t="shared" si="14"/>
        <v>254532</v>
      </c>
      <c r="K32" s="64">
        <f t="shared" si="15"/>
        <v>1</v>
      </c>
      <c r="L32" s="64">
        <f t="shared" si="16"/>
        <v>-1</v>
      </c>
      <c r="M32" s="64">
        <f t="shared" si="17"/>
        <v>-1</v>
      </c>
      <c r="R32" s="60"/>
      <c r="S32" s="60"/>
      <c r="T32" s="60"/>
      <c r="U32" s="60"/>
      <c r="V32" s="60"/>
    </row>
    <row r="33" spans="1:25" s="57" customFormat="1" x14ac:dyDescent="0.2">
      <c r="B33" s="57" t="s">
        <v>394</v>
      </c>
      <c r="C33" s="57" t="s">
        <v>395</v>
      </c>
      <c r="D33" s="63">
        <v>0</v>
      </c>
      <c r="E33" s="63">
        <v>188228.14</v>
      </c>
      <c r="F33" s="63">
        <v>0</v>
      </c>
      <c r="G33" s="63">
        <v>0</v>
      </c>
      <c r="H33" s="63">
        <v>0</v>
      </c>
      <c r="I33" s="63">
        <f t="shared" si="13"/>
        <v>0</v>
      </c>
      <c r="J33" s="63">
        <f t="shared" si="14"/>
        <v>188228.14</v>
      </c>
      <c r="K33" s="64">
        <f t="shared" si="15"/>
        <v>1</v>
      </c>
      <c r="L33" s="64">
        <f t="shared" si="16"/>
        <v>-1</v>
      </c>
      <c r="M33" s="64">
        <f t="shared" si="17"/>
        <v>-1</v>
      </c>
      <c r="R33" s="60"/>
      <c r="S33" s="60"/>
      <c r="T33" s="60"/>
      <c r="U33" s="60"/>
      <c r="V33" s="60"/>
    </row>
    <row r="34" spans="1:25" s="57" customFormat="1" x14ac:dyDescent="0.2">
      <c r="B34" s="57" t="s">
        <v>396</v>
      </c>
      <c r="C34" s="57" t="s">
        <v>397</v>
      </c>
      <c r="D34" s="63">
        <v>0</v>
      </c>
      <c r="E34" s="63">
        <v>1917413</v>
      </c>
      <c r="F34" s="63">
        <v>0</v>
      </c>
      <c r="G34" s="63">
        <v>0</v>
      </c>
      <c r="H34" s="63">
        <v>0</v>
      </c>
      <c r="I34" s="63">
        <f t="shared" si="13"/>
        <v>0</v>
      </c>
      <c r="J34" s="63">
        <f t="shared" si="14"/>
        <v>1917413</v>
      </c>
      <c r="K34" s="64">
        <f t="shared" si="15"/>
        <v>1</v>
      </c>
      <c r="L34" s="64">
        <f t="shared" si="16"/>
        <v>-1</v>
      </c>
      <c r="M34" s="64">
        <f t="shared" si="17"/>
        <v>-1</v>
      </c>
      <c r="R34" s="60"/>
      <c r="S34" s="60"/>
      <c r="T34" s="60"/>
      <c r="U34" s="60"/>
      <c r="V34" s="60"/>
    </row>
    <row r="35" spans="1:25" s="57" customFormat="1" x14ac:dyDescent="0.2">
      <c r="B35" s="57" t="s">
        <v>456</v>
      </c>
      <c r="C35" s="57" t="s">
        <v>457</v>
      </c>
      <c r="D35" s="63"/>
      <c r="E35" s="63"/>
      <c r="F35" s="63">
        <v>0</v>
      </c>
      <c r="G35" s="63">
        <v>0</v>
      </c>
      <c r="H35" s="63">
        <v>0</v>
      </c>
      <c r="I35" s="63">
        <f t="shared" si="13"/>
        <v>0</v>
      </c>
      <c r="J35" s="63">
        <f t="shared" si="14"/>
        <v>0</v>
      </c>
      <c r="K35" s="64" t="str">
        <f t="shared" si="15"/>
        <v>NA</v>
      </c>
      <c r="L35" s="64" t="str">
        <f t="shared" si="16"/>
        <v>NA</v>
      </c>
      <c r="M35" s="64" t="str">
        <f t="shared" si="17"/>
        <v>NA</v>
      </c>
      <c r="R35" s="60"/>
      <c r="S35" s="60"/>
      <c r="T35" s="60"/>
      <c r="U35" s="60"/>
      <c r="V35" s="60"/>
    </row>
    <row r="36" spans="1:25" s="57" customFormat="1" x14ac:dyDescent="0.2">
      <c r="A36" s="65" t="s">
        <v>163</v>
      </c>
      <c r="B36" s="65"/>
      <c r="C36" s="65"/>
      <c r="D36" s="66">
        <v>503214959.76999998</v>
      </c>
      <c r="E36" s="66">
        <v>505285146.90999997</v>
      </c>
      <c r="F36" s="66">
        <v>48556637</v>
      </c>
      <c r="G36" s="66">
        <v>59717721.270000003</v>
      </c>
      <c r="H36" s="66">
        <v>0</v>
      </c>
      <c r="I36" s="66">
        <f t="shared" si="13"/>
        <v>59717721.270000003</v>
      </c>
      <c r="J36" s="66">
        <f t="shared" si="14"/>
        <v>445567425.63999999</v>
      </c>
      <c r="K36" s="67">
        <f t="shared" si="15"/>
        <v>0.8818138201069331</v>
      </c>
      <c r="L36" s="67">
        <f t="shared" si="16"/>
        <v>-0.90390250476005229</v>
      </c>
      <c r="M36" s="67">
        <f t="shared" si="17"/>
        <v>-0.52725528042773229</v>
      </c>
      <c r="R36" s="60"/>
      <c r="S36" s="60"/>
      <c r="T36" s="60"/>
      <c r="U36" s="60"/>
      <c r="V36" s="60"/>
    </row>
    <row r="37" spans="1:25" s="57" customFormat="1" x14ac:dyDescent="0.2">
      <c r="A37" s="57" t="s">
        <v>170</v>
      </c>
      <c r="B37" s="57" t="s">
        <v>171</v>
      </c>
      <c r="C37" s="57" t="s">
        <v>172</v>
      </c>
      <c r="D37" s="63">
        <v>1448256</v>
      </c>
      <c r="E37" s="63">
        <v>1448256</v>
      </c>
      <c r="F37" s="63">
        <v>0</v>
      </c>
      <c r="G37" s="63">
        <v>0</v>
      </c>
      <c r="H37" s="63">
        <v>0</v>
      </c>
      <c r="I37" s="63">
        <f t="shared" si="13"/>
        <v>0</v>
      </c>
      <c r="J37" s="63">
        <f t="shared" si="14"/>
        <v>1448256</v>
      </c>
      <c r="K37" s="64">
        <f t="shared" si="15"/>
        <v>1</v>
      </c>
      <c r="L37" s="64">
        <f t="shared" si="16"/>
        <v>-1</v>
      </c>
      <c r="M37" s="64">
        <f t="shared" si="17"/>
        <v>-1</v>
      </c>
      <c r="R37" s="60"/>
      <c r="S37" s="60"/>
      <c r="T37" s="60"/>
      <c r="U37" s="60"/>
      <c r="V37" s="60"/>
    </row>
    <row r="38" spans="1:25" s="57" customFormat="1" x14ac:dyDescent="0.2">
      <c r="B38" s="57" t="s">
        <v>231</v>
      </c>
      <c r="C38" s="57" t="s">
        <v>232</v>
      </c>
      <c r="D38" s="63">
        <v>0</v>
      </c>
      <c r="E38" s="63">
        <v>0</v>
      </c>
      <c r="F38" s="63">
        <v>0</v>
      </c>
      <c r="G38" s="63">
        <v>9801</v>
      </c>
      <c r="H38" s="63">
        <v>0</v>
      </c>
      <c r="I38" s="63">
        <f t="shared" si="13"/>
        <v>9801</v>
      </c>
      <c r="J38" s="63">
        <f t="shared" si="14"/>
        <v>-9801</v>
      </c>
      <c r="K38" s="64" t="str">
        <f t="shared" si="15"/>
        <v>NA</v>
      </c>
      <c r="L38" s="64" t="str">
        <f t="shared" si="16"/>
        <v>NA</v>
      </c>
      <c r="M38" s="64" t="str">
        <f t="shared" si="17"/>
        <v>NA</v>
      </c>
      <c r="R38" s="60"/>
      <c r="S38" s="60"/>
      <c r="T38" s="60"/>
      <c r="U38" s="60"/>
      <c r="V38" s="60"/>
    </row>
    <row r="39" spans="1:25" s="57" customFormat="1" x14ac:dyDescent="0.2">
      <c r="B39" s="57" t="s">
        <v>458</v>
      </c>
      <c r="C39" s="57" t="s">
        <v>459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f t="shared" si="13"/>
        <v>0</v>
      </c>
      <c r="J39" s="63">
        <f t="shared" si="14"/>
        <v>0</v>
      </c>
      <c r="K39" s="64" t="str">
        <f t="shared" si="15"/>
        <v>NA</v>
      </c>
      <c r="L39" s="64" t="str">
        <f t="shared" si="16"/>
        <v>NA</v>
      </c>
      <c r="M39" s="64" t="str">
        <f t="shared" si="17"/>
        <v>NA</v>
      </c>
      <c r="R39" s="60"/>
      <c r="S39" s="60"/>
      <c r="T39" s="60"/>
      <c r="U39" s="60"/>
      <c r="V39" s="60"/>
    </row>
    <row r="40" spans="1:25" s="57" customFormat="1" x14ac:dyDescent="0.2">
      <c r="B40" s="57" t="s">
        <v>416</v>
      </c>
      <c r="C40" s="57" t="s">
        <v>348</v>
      </c>
      <c r="D40" s="63"/>
      <c r="E40" s="63"/>
      <c r="F40" s="63">
        <v>0</v>
      </c>
      <c r="G40" s="63">
        <v>0</v>
      </c>
      <c r="H40" s="63">
        <v>0</v>
      </c>
      <c r="I40" s="63">
        <f t="shared" si="13"/>
        <v>0</v>
      </c>
      <c r="J40" s="63">
        <f t="shared" si="14"/>
        <v>0</v>
      </c>
      <c r="K40" s="64" t="str">
        <f t="shared" si="15"/>
        <v>NA</v>
      </c>
      <c r="L40" s="64" t="str">
        <f t="shared" si="16"/>
        <v>NA</v>
      </c>
      <c r="M40" s="64" t="str">
        <f t="shared" si="17"/>
        <v>NA</v>
      </c>
      <c r="R40" s="60"/>
      <c r="S40" s="60"/>
      <c r="T40" s="60"/>
      <c r="U40" s="60"/>
      <c r="V40" s="60"/>
    </row>
    <row r="41" spans="1:25" s="57" customFormat="1" x14ac:dyDescent="0.2">
      <c r="B41" s="57" t="s">
        <v>417</v>
      </c>
      <c r="C41" s="57" t="s">
        <v>418</v>
      </c>
      <c r="D41" s="63"/>
      <c r="E41" s="63"/>
      <c r="F41" s="63">
        <v>0</v>
      </c>
      <c r="G41" s="63">
        <v>0</v>
      </c>
      <c r="H41" s="63">
        <v>0</v>
      </c>
      <c r="I41" s="63">
        <f t="shared" si="13"/>
        <v>0</v>
      </c>
      <c r="J41" s="63">
        <f t="shared" si="14"/>
        <v>0</v>
      </c>
      <c r="K41" s="64" t="str">
        <f t="shared" si="15"/>
        <v>NA</v>
      </c>
      <c r="L41" s="64" t="str">
        <f t="shared" si="16"/>
        <v>NA</v>
      </c>
      <c r="M41" s="64" t="str">
        <f t="shared" si="17"/>
        <v>NA</v>
      </c>
      <c r="R41" s="60"/>
      <c r="S41" s="60"/>
      <c r="T41" s="60"/>
      <c r="U41" s="60"/>
      <c r="V41" s="60"/>
    </row>
    <row r="42" spans="1:25" s="57" customFormat="1" x14ac:dyDescent="0.2">
      <c r="B42" s="57" t="s">
        <v>460</v>
      </c>
      <c r="C42" s="57" t="s">
        <v>461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f t="shared" si="13"/>
        <v>0</v>
      </c>
      <c r="J42" s="63">
        <f t="shared" si="14"/>
        <v>0</v>
      </c>
      <c r="K42" s="64" t="str">
        <f t="shared" si="15"/>
        <v>NA</v>
      </c>
      <c r="L42" s="64" t="str">
        <f t="shared" si="16"/>
        <v>NA</v>
      </c>
      <c r="M42" s="64" t="str">
        <f t="shared" si="17"/>
        <v>NA</v>
      </c>
      <c r="R42" s="60"/>
      <c r="S42" s="60"/>
      <c r="T42" s="60"/>
      <c r="U42" s="60"/>
      <c r="V42" s="60"/>
    </row>
    <row r="43" spans="1:25" s="57" customFormat="1" x14ac:dyDescent="0.2">
      <c r="A43" s="65" t="s">
        <v>173</v>
      </c>
      <c r="B43" s="65"/>
      <c r="C43" s="65"/>
      <c r="D43" s="66">
        <v>1448256</v>
      </c>
      <c r="E43" s="66">
        <v>1448256</v>
      </c>
      <c r="F43" s="66">
        <v>0</v>
      </c>
      <c r="G43" s="66">
        <v>9801</v>
      </c>
      <c r="H43" s="66">
        <v>0</v>
      </c>
      <c r="I43" s="66">
        <f t="shared" si="8"/>
        <v>9801</v>
      </c>
      <c r="J43" s="66">
        <f t="shared" si="9"/>
        <v>1438455</v>
      </c>
      <c r="K43" s="67">
        <f t="shared" si="10"/>
        <v>0.99323255004640065</v>
      </c>
      <c r="L43" s="67">
        <f t="shared" si="11"/>
        <v>-1</v>
      </c>
      <c r="M43" s="67">
        <f t="shared" si="12"/>
        <v>-0.9729302001856025</v>
      </c>
      <c r="R43" s="60"/>
      <c r="S43" s="60"/>
      <c r="T43" s="60"/>
      <c r="U43" s="60"/>
      <c r="V43" s="60"/>
    </row>
    <row r="44" spans="1:25" s="17" customFormat="1" ht="12" customHeight="1" x14ac:dyDescent="0.2">
      <c r="B44" s="48"/>
      <c r="D44" s="18"/>
      <c r="E44" s="18"/>
      <c r="F44" s="18"/>
      <c r="G44" s="18"/>
      <c r="H44" s="18"/>
      <c r="I44" s="18"/>
      <c r="J44" s="18"/>
      <c r="K44" s="39"/>
      <c r="L44" s="39"/>
      <c r="M44" s="39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s="61" customFormat="1" ht="15.75" x14ac:dyDescent="0.25">
      <c r="A45" s="27" t="s">
        <v>177</v>
      </c>
      <c r="B45" s="34"/>
      <c r="C45" s="27"/>
      <c r="D45" s="6">
        <f>+D23+D25+D36+D43</f>
        <v>1305199478.45</v>
      </c>
      <c r="E45" s="6">
        <f t="shared" ref="E45:J45" si="18">+E23+E25+E36+E43</f>
        <v>1307278287.98</v>
      </c>
      <c r="F45" s="6">
        <f t="shared" si="18"/>
        <v>280900995.93999994</v>
      </c>
      <c r="G45" s="6">
        <f t="shared" si="18"/>
        <v>316389624.89999998</v>
      </c>
      <c r="H45" s="6">
        <f t="shared" si="18"/>
        <v>0</v>
      </c>
      <c r="I45" s="6">
        <f t="shared" si="18"/>
        <v>316389624.89999998</v>
      </c>
      <c r="J45" s="6">
        <f t="shared" si="18"/>
        <v>990888663.08000004</v>
      </c>
      <c r="K45" s="40">
        <f>IF(E45=0,"NA",J45/E45)</f>
        <v>0.75797836787384909</v>
      </c>
      <c r="L45" s="40">
        <f>IF(E45=0,"NA",(  ( F45 - (E45/12)) / (E45/12)))</f>
        <v>1.5784960878441281</v>
      </c>
      <c r="M45" s="40">
        <f>IF(E45=0,"NA",(  ( G45 - ($M$6*(E45/12))) / ($M$6*(E45/12))))</f>
        <v>-3.191347149539623E-2</v>
      </c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spans="1:25" s="17" customFormat="1" ht="12" customHeight="1" x14ac:dyDescent="0.2">
      <c r="B46" s="48"/>
      <c r="D46" s="18"/>
      <c r="E46" s="18"/>
      <c r="F46" s="18"/>
      <c r="G46" s="18"/>
      <c r="H46" s="18"/>
      <c r="I46" s="18"/>
      <c r="J46" s="18"/>
      <c r="K46" s="39"/>
      <c r="L46" s="39"/>
      <c r="M46" s="39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s="17" customFormat="1" ht="12" customHeight="1" x14ac:dyDescent="0.2">
      <c r="A47" s="17" t="s">
        <v>11</v>
      </c>
      <c r="B47" s="48" t="s">
        <v>12</v>
      </c>
      <c r="C47" s="17" t="s">
        <v>13</v>
      </c>
      <c r="D47" s="18">
        <v>376680183.65000015</v>
      </c>
      <c r="E47" s="18">
        <v>376680183.65000015</v>
      </c>
      <c r="F47" s="18">
        <v>39453334.449999973</v>
      </c>
      <c r="G47" s="18">
        <v>41920094.409999974</v>
      </c>
      <c r="H47" s="18">
        <v>278.39999999999998</v>
      </c>
      <c r="I47" s="18">
        <f t="shared" ref="I47" si="19">SUM(G47:H47)</f>
        <v>41920372.809999973</v>
      </c>
      <c r="J47" s="18">
        <f t="shared" ref="J47" si="20">E47-I47</f>
        <v>334759810.84000015</v>
      </c>
      <c r="K47" s="39">
        <f t="shared" ref="K47" si="21">IF(E47=0,"NA",J47/E47)</f>
        <v>0.88871096853623932</v>
      </c>
      <c r="L47" s="39">
        <f t="shared" ref="L47" si="22">IF(E47=0,"NA",(  ( F47 - (E47/$L$6)) / (E47/$L$6)))</f>
        <v>-0.89526039286776271</v>
      </c>
      <c r="M47" s="39">
        <f t="shared" ref="M47" si="23">IF(E47=0,"NA",(  ( G47 - ($M$6*(E47/12))) / ($M$6*(E47/12))))</f>
        <v>-0.5548468304990436</v>
      </c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s="17" customFormat="1" ht="12" customHeight="1" x14ac:dyDescent="0.2">
      <c r="B48" s="48" t="s">
        <v>14</v>
      </c>
      <c r="C48" s="17" t="s">
        <v>15</v>
      </c>
      <c r="D48" s="18">
        <v>35000</v>
      </c>
      <c r="E48" s="18">
        <v>35000</v>
      </c>
      <c r="F48" s="18">
        <v>1189322.5900000001</v>
      </c>
      <c r="G48" s="18">
        <v>1649596.09</v>
      </c>
      <c r="H48" s="18">
        <v>0</v>
      </c>
      <c r="I48" s="18">
        <f t="shared" ref="I48:I91" si="24">SUM(G48:H48)</f>
        <v>1649596.09</v>
      </c>
      <c r="J48" s="18">
        <f t="shared" ref="J48:J91" si="25">E48-I48</f>
        <v>-1614596.09</v>
      </c>
      <c r="K48" s="39">
        <f t="shared" ref="K48:K91" si="26">IF(E48=0,"NA",J48/E48)</f>
        <v>-46.131316857142856</v>
      </c>
      <c r="L48" s="39">
        <f t="shared" ref="L48:L91" si="27">IF(E48=0,"NA",(  ( F48 - (E48/$L$6)) / (E48/$L$6)))</f>
        <v>32.980645428571428</v>
      </c>
      <c r="M48" s="39">
        <f t="shared" ref="M48:M91" si="28">IF(E48=0,"NA",(  ( G48 - ($M$6*(E48/12))) / ($M$6*(E48/12))))</f>
        <v>187.52526742857142</v>
      </c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2:25" s="17" customFormat="1" ht="12" customHeight="1" x14ac:dyDescent="0.2">
      <c r="B49" s="48" t="s">
        <v>16</v>
      </c>
      <c r="C49" s="17" t="s">
        <v>15</v>
      </c>
      <c r="D49" s="18">
        <v>0</v>
      </c>
      <c r="E49" s="18">
        <v>0</v>
      </c>
      <c r="F49" s="18">
        <v>41609.879999999997</v>
      </c>
      <c r="G49" s="18">
        <v>53790.39</v>
      </c>
      <c r="H49" s="18">
        <v>0</v>
      </c>
      <c r="I49" s="18">
        <f t="shared" si="24"/>
        <v>53790.39</v>
      </c>
      <c r="J49" s="18">
        <f t="shared" si="25"/>
        <v>-53790.39</v>
      </c>
      <c r="K49" s="39" t="str">
        <f t="shared" si="26"/>
        <v>NA</v>
      </c>
      <c r="L49" s="39" t="str">
        <f t="shared" si="27"/>
        <v>NA</v>
      </c>
      <c r="M49" s="39" t="str">
        <f t="shared" si="28"/>
        <v>NA</v>
      </c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2:25" s="17" customFormat="1" ht="12" customHeight="1" x14ac:dyDescent="0.2">
      <c r="B50" s="48" t="s">
        <v>17</v>
      </c>
      <c r="C50" s="17" t="s">
        <v>18</v>
      </c>
      <c r="D50" s="18">
        <v>0</v>
      </c>
      <c r="E50" s="18">
        <v>0</v>
      </c>
      <c r="F50" s="18">
        <v>1009.92</v>
      </c>
      <c r="G50" s="18">
        <v>1009.92</v>
      </c>
      <c r="H50" s="18">
        <v>0</v>
      </c>
      <c r="I50" s="18">
        <f t="shared" si="24"/>
        <v>1009.92</v>
      </c>
      <c r="J50" s="18">
        <f t="shared" si="25"/>
        <v>-1009.92</v>
      </c>
      <c r="K50" s="39" t="str">
        <f t="shared" si="26"/>
        <v>NA</v>
      </c>
      <c r="L50" s="39" t="str">
        <f t="shared" si="27"/>
        <v>NA</v>
      </c>
      <c r="M50" s="39" t="str">
        <f t="shared" si="28"/>
        <v>NA</v>
      </c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2:25" s="17" customFormat="1" ht="12" customHeight="1" x14ac:dyDescent="0.2">
      <c r="B51" s="48" t="s">
        <v>97</v>
      </c>
      <c r="C51" s="17" t="s">
        <v>98</v>
      </c>
      <c r="D51" s="18">
        <v>0</v>
      </c>
      <c r="E51" s="18">
        <v>0</v>
      </c>
      <c r="F51" s="18">
        <v>0</v>
      </c>
      <c r="G51" s="18">
        <v>515.23</v>
      </c>
      <c r="H51" s="18">
        <v>0</v>
      </c>
      <c r="I51" s="18">
        <f t="shared" si="24"/>
        <v>515.23</v>
      </c>
      <c r="J51" s="18">
        <f t="shared" si="25"/>
        <v>-515.23</v>
      </c>
      <c r="K51" s="39" t="str">
        <f t="shared" si="26"/>
        <v>NA</v>
      </c>
      <c r="L51" s="39" t="str">
        <f t="shared" si="27"/>
        <v>NA</v>
      </c>
      <c r="M51" s="39" t="str">
        <f t="shared" si="28"/>
        <v>NA</v>
      </c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2:25" s="17" customFormat="1" ht="12" customHeight="1" x14ac:dyDescent="0.2">
      <c r="B52" s="48" t="s">
        <v>19</v>
      </c>
      <c r="C52" s="17" t="s">
        <v>20</v>
      </c>
      <c r="D52" s="18">
        <v>18675</v>
      </c>
      <c r="E52" s="18">
        <v>18675</v>
      </c>
      <c r="F52" s="18">
        <v>0</v>
      </c>
      <c r="G52" s="18">
        <v>0</v>
      </c>
      <c r="H52" s="18">
        <v>0</v>
      </c>
      <c r="I52" s="18">
        <f t="shared" si="24"/>
        <v>0</v>
      </c>
      <c r="J52" s="18">
        <f t="shared" si="25"/>
        <v>18675</v>
      </c>
      <c r="K52" s="39">
        <f t="shared" si="26"/>
        <v>1</v>
      </c>
      <c r="L52" s="39">
        <f t="shared" si="27"/>
        <v>-1</v>
      </c>
      <c r="M52" s="39">
        <f t="shared" si="28"/>
        <v>-1</v>
      </c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2:25" s="17" customFormat="1" ht="12" customHeight="1" x14ac:dyDescent="0.2">
      <c r="B53" s="48" t="s">
        <v>233</v>
      </c>
      <c r="C53" s="17" t="s">
        <v>234</v>
      </c>
      <c r="D53" s="18">
        <v>33072174.259999994</v>
      </c>
      <c r="E53" s="18">
        <v>33072174.259999994</v>
      </c>
      <c r="F53" s="18">
        <v>2817930.4399999985</v>
      </c>
      <c r="G53" s="18">
        <v>2913446.4199999985</v>
      </c>
      <c r="H53" s="18">
        <v>0</v>
      </c>
      <c r="I53" s="18">
        <f t="shared" si="24"/>
        <v>2913446.4199999985</v>
      </c>
      <c r="J53" s="18">
        <f t="shared" si="25"/>
        <v>30158727.839999996</v>
      </c>
      <c r="K53" s="39">
        <f t="shared" si="26"/>
        <v>0.91190641422315732</v>
      </c>
      <c r="L53" s="39">
        <f t="shared" si="27"/>
        <v>-0.9147945212840688</v>
      </c>
      <c r="M53" s="39">
        <f t="shared" si="28"/>
        <v>-0.64762565689262919</v>
      </c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2:25" s="17" customFormat="1" ht="12" customHeight="1" x14ac:dyDescent="0.2">
      <c r="B54" s="48" t="s">
        <v>21</v>
      </c>
      <c r="C54" s="17" t="s">
        <v>22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24"/>
        <v>0</v>
      </c>
      <c r="J54" s="18">
        <f t="shared" si="25"/>
        <v>0</v>
      </c>
      <c r="K54" s="39" t="str">
        <f t="shared" si="26"/>
        <v>NA</v>
      </c>
      <c r="L54" s="39" t="str">
        <f t="shared" si="27"/>
        <v>NA</v>
      </c>
      <c r="M54" s="39" t="str">
        <f t="shared" si="28"/>
        <v>NA</v>
      </c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2:25" s="17" customFormat="1" ht="12" customHeight="1" x14ac:dyDescent="0.2">
      <c r="B55" s="48" t="s">
        <v>23</v>
      </c>
      <c r="C55" s="17" t="s">
        <v>24</v>
      </c>
      <c r="D55" s="18">
        <v>27584428.190000013</v>
      </c>
      <c r="E55" s="18">
        <v>27584428.190000013</v>
      </c>
      <c r="F55" s="18">
        <v>2011858.8400000012</v>
      </c>
      <c r="G55" s="18">
        <v>3001502.7300000018</v>
      </c>
      <c r="H55" s="18">
        <v>0</v>
      </c>
      <c r="I55" s="18">
        <f t="shared" si="24"/>
        <v>3001502.7300000018</v>
      </c>
      <c r="J55" s="18">
        <f t="shared" si="25"/>
        <v>24582925.460000012</v>
      </c>
      <c r="K55" s="39">
        <f t="shared" si="26"/>
        <v>0.89118851007801159</v>
      </c>
      <c r="L55" s="39">
        <f t="shared" si="27"/>
        <v>-0.92706541436558232</v>
      </c>
      <c r="M55" s="39">
        <f t="shared" si="28"/>
        <v>-0.56475404031204601</v>
      </c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2:25" s="17" customFormat="1" ht="12" customHeight="1" x14ac:dyDescent="0.2">
      <c r="B56" s="48" t="s">
        <v>77</v>
      </c>
      <c r="C56" s="17" t="s">
        <v>78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f t="shared" si="24"/>
        <v>0</v>
      </c>
      <c r="J56" s="18">
        <f t="shared" si="25"/>
        <v>0</v>
      </c>
      <c r="K56" s="39" t="str">
        <f t="shared" si="26"/>
        <v>NA</v>
      </c>
      <c r="L56" s="39" t="str">
        <f t="shared" si="27"/>
        <v>NA</v>
      </c>
      <c r="M56" s="39" t="str">
        <f t="shared" si="28"/>
        <v>NA</v>
      </c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2:25" s="17" customFormat="1" ht="12" customHeight="1" x14ac:dyDescent="0.2">
      <c r="B57" s="48" t="s">
        <v>25</v>
      </c>
      <c r="C57" s="17" t="s">
        <v>26</v>
      </c>
      <c r="D57" s="18">
        <v>238320.26</v>
      </c>
      <c r="E57" s="18">
        <v>238320.26</v>
      </c>
      <c r="F57" s="18">
        <v>14446.080000000002</v>
      </c>
      <c r="G57" s="18">
        <v>14446.080000000002</v>
      </c>
      <c r="H57" s="18">
        <v>0</v>
      </c>
      <c r="I57" s="18">
        <f t="shared" si="24"/>
        <v>14446.080000000002</v>
      </c>
      <c r="J57" s="18">
        <f t="shared" si="25"/>
        <v>223874.18</v>
      </c>
      <c r="K57" s="39">
        <f t="shared" si="26"/>
        <v>0.93938375193111989</v>
      </c>
      <c r="L57" s="39">
        <f t="shared" si="27"/>
        <v>-0.93938375193111989</v>
      </c>
      <c r="M57" s="39">
        <f t="shared" si="28"/>
        <v>-0.75753500772447968</v>
      </c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2:25" s="17" customFormat="1" ht="12" customHeight="1" x14ac:dyDescent="0.2">
      <c r="B58" s="48" t="s">
        <v>320</v>
      </c>
      <c r="C58" s="17" t="s">
        <v>321</v>
      </c>
      <c r="D58" s="18">
        <v>146094</v>
      </c>
      <c r="E58" s="18">
        <v>146094</v>
      </c>
      <c r="F58" s="18">
        <v>6463.34</v>
      </c>
      <c r="G58" s="18">
        <v>6463.34</v>
      </c>
      <c r="H58" s="18">
        <v>0</v>
      </c>
      <c r="I58" s="18">
        <f t="shared" si="24"/>
        <v>6463.34</v>
      </c>
      <c r="J58" s="18">
        <f t="shared" si="25"/>
        <v>139630.66</v>
      </c>
      <c r="K58" s="39">
        <f t="shared" si="26"/>
        <v>0.95575903185620215</v>
      </c>
      <c r="L58" s="39">
        <f t="shared" si="27"/>
        <v>-0.95575903185620215</v>
      </c>
      <c r="M58" s="39">
        <f t="shared" si="28"/>
        <v>-0.82303612742480869</v>
      </c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2:25" s="17" customFormat="1" ht="12" customHeight="1" x14ac:dyDescent="0.2">
      <c r="B59" s="48" t="s">
        <v>306</v>
      </c>
      <c r="C59" s="17" t="s">
        <v>307</v>
      </c>
      <c r="D59" s="18">
        <v>8158637.9799999995</v>
      </c>
      <c r="E59" s="18">
        <v>8158637.9799999995</v>
      </c>
      <c r="F59" s="18">
        <v>611189.75</v>
      </c>
      <c r="G59" s="18">
        <v>629411.21</v>
      </c>
      <c r="H59" s="18">
        <v>0</v>
      </c>
      <c r="I59" s="18">
        <f t="shared" si="24"/>
        <v>629411.21</v>
      </c>
      <c r="J59" s="18">
        <f t="shared" si="25"/>
        <v>7529226.7699999996</v>
      </c>
      <c r="K59" s="39">
        <f t="shared" si="26"/>
        <v>0.92285339641948427</v>
      </c>
      <c r="L59" s="39">
        <f t="shared" si="27"/>
        <v>-0.92508679126365645</v>
      </c>
      <c r="M59" s="39">
        <f t="shared" si="28"/>
        <v>-0.69141358567793687</v>
      </c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2:25" s="17" customFormat="1" ht="12" customHeight="1" x14ac:dyDescent="0.2">
      <c r="B60" s="48" t="s">
        <v>81</v>
      </c>
      <c r="C60" s="17" t="s">
        <v>82</v>
      </c>
      <c r="D60" s="18">
        <v>808335</v>
      </c>
      <c r="E60" s="18">
        <v>808335</v>
      </c>
      <c r="F60" s="18">
        <v>0</v>
      </c>
      <c r="G60" s="18">
        <v>0</v>
      </c>
      <c r="H60" s="18">
        <v>0</v>
      </c>
      <c r="I60" s="18">
        <f t="shared" si="24"/>
        <v>0</v>
      </c>
      <c r="J60" s="18">
        <f t="shared" si="25"/>
        <v>808335</v>
      </c>
      <c r="K60" s="39">
        <f t="shared" si="26"/>
        <v>1</v>
      </c>
      <c r="L60" s="39">
        <f t="shared" si="27"/>
        <v>-1</v>
      </c>
      <c r="M60" s="39">
        <f t="shared" si="28"/>
        <v>-1</v>
      </c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2:25" s="17" customFormat="1" ht="12" customHeight="1" x14ac:dyDescent="0.2">
      <c r="B61" s="48" t="s">
        <v>235</v>
      </c>
      <c r="C61" s="17" t="s">
        <v>236</v>
      </c>
      <c r="D61" s="18">
        <v>79287</v>
      </c>
      <c r="E61" s="18">
        <v>79287</v>
      </c>
      <c r="F61" s="18">
        <v>4484.2</v>
      </c>
      <c r="G61" s="18">
        <v>6726.2999999999993</v>
      </c>
      <c r="H61" s="18">
        <v>0</v>
      </c>
      <c r="I61" s="18">
        <f t="shared" si="24"/>
        <v>6726.2999999999993</v>
      </c>
      <c r="J61" s="18">
        <f t="shared" si="25"/>
        <v>72560.7</v>
      </c>
      <c r="K61" s="39">
        <f t="shared" si="26"/>
        <v>0.9151651594839002</v>
      </c>
      <c r="L61" s="39">
        <f t="shared" si="27"/>
        <v>-0.94344343965593358</v>
      </c>
      <c r="M61" s="39">
        <f t="shared" si="28"/>
        <v>-0.66066063793560104</v>
      </c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2:25" s="17" customFormat="1" ht="12" customHeight="1" x14ac:dyDescent="0.2">
      <c r="B62" s="48" t="s">
        <v>83</v>
      </c>
      <c r="C62" s="17" t="s">
        <v>84</v>
      </c>
      <c r="D62" s="18"/>
      <c r="E62" s="18"/>
      <c r="F62" s="18">
        <v>0</v>
      </c>
      <c r="G62" s="18">
        <v>0</v>
      </c>
      <c r="H62" s="18">
        <v>0</v>
      </c>
      <c r="I62" s="18">
        <f t="shared" si="24"/>
        <v>0</v>
      </c>
      <c r="J62" s="18">
        <f t="shared" si="25"/>
        <v>0</v>
      </c>
      <c r="K62" s="39" t="str">
        <f t="shared" si="26"/>
        <v>NA</v>
      </c>
      <c r="L62" s="39" t="str">
        <f t="shared" si="27"/>
        <v>NA</v>
      </c>
      <c r="M62" s="39" t="str">
        <f t="shared" si="28"/>
        <v>NA</v>
      </c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2:25" s="17" customFormat="1" ht="12" customHeight="1" x14ac:dyDescent="0.2">
      <c r="B63" s="48" t="s">
        <v>85</v>
      </c>
      <c r="C63" s="17" t="s">
        <v>86</v>
      </c>
      <c r="D63" s="18">
        <v>28293.3</v>
      </c>
      <c r="E63" s="18">
        <v>28293.3</v>
      </c>
      <c r="F63" s="18">
        <v>0</v>
      </c>
      <c r="G63" s="18">
        <v>0</v>
      </c>
      <c r="H63" s="18">
        <v>0</v>
      </c>
      <c r="I63" s="18">
        <f t="shared" si="24"/>
        <v>0</v>
      </c>
      <c r="J63" s="18">
        <f t="shared" si="25"/>
        <v>28293.3</v>
      </c>
      <c r="K63" s="39">
        <f t="shared" si="26"/>
        <v>1</v>
      </c>
      <c r="L63" s="39">
        <f t="shared" si="27"/>
        <v>-1</v>
      </c>
      <c r="M63" s="39">
        <f t="shared" si="28"/>
        <v>-1</v>
      </c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2:25" s="17" customFormat="1" ht="12" customHeight="1" x14ac:dyDescent="0.2">
      <c r="B64" s="48" t="s">
        <v>462</v>
      </c>
      <c r="C64" s="17" t="s">
        <v>463</v>
      </c>
      <c r="D64" s="18"/>
      <c r="E64" s="18"/>
      <c r="F64" s="18">
        <v>0</v>
      </c>
      <c r="G64" s="18">
        <v>0</v>
      </c>
      <c r="H64" s="18">
        <v>0</v>
      </c>
      <c r="I64" s="18">
        <f t="shared" si="24"/>
        <v>0</v>
      </c>
      <c r="J64" s="18">
        <f t="shared" si="25"/>
        <v>0</v>
      </c>
      <c r="K64" s="39" t="str">
        <f t="shared" si="26"/>
        <v>NA</v>
      </c>
      <c r="L64" s="39" t="str">
        <f t="shared" si="27"/>
        <v>NA</v>
      </c>
      <c r="M64" s="39" t="str">
        <f t="shared" si="28"/>
        <v>NA</v>
      </c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2:25" s="17" customFormat="1" ht="12" customHeight="1" x14ac:dyDescent="0.2">
      <c r="B65" s="48" t="s">
        <v>27</v>
      </c>
      <c r="C65" s="17" t="s">
        <v>28</v>
      </c>
      <c r="D65" s="18">
        <v>54975112.550000004</v>
      </c>
      <c r="E65" s="18">
        <v>54975112.550000004</v>
      </c>
      <c r="F65" s="18">
        <v>0</v>
      </c>
      <c r="G65" s="18">
        <v>0</v>
      </c>
      <c r="H65" s="18">
        <v>0</v>
      </c>
      <c r="I65" s="18">
        <f t="shared" si="24"/>
        <v>0</v>
      </c>
      <c r="J65" s="18">
        <f t="shared" si="25"/>
        <v>54975112.550000004</v>
      </c>
      <c r="K65" s="39">
        <f t="shared" si="26"/>
        <v>1</v>
      </c>
      <c r="L65" s="39">
        <f t="shared" si="27"/>
        <v>-1</v>
      </c>
      <c r="M65" s="39">
        <f t="shared" si="28"/>
        <v>-1</v>
      </c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2:25" s="17" customFormat="1" ht="12" customHeight="1" x14ac:dyDescent="0.2">
      <c r="B66" s="48" t="s">
        <v>91</v>
      </c>
      <c r="C66" s="17" t="s">
        <v>92</v>
      </c>
      <c r="D66" s="18">
        <v>353885.5</v>
      </c>
      <c r="E66" s="18">
        <v>353885.5</v>
      </c>
      <c r="F66" s="18">
        <v>0</v>
      </c>
      <c r="G66" s="18">
        <v>0</v>
      </c>
      <c r="H66" s="18">
        <v>0</v>
      </c>
      <c r="I66" s="18">
        <f t="shared" si="24"/>
        <v>0</v>
      </c>
      <c r="J66" s="18">
        <f t="shared" si="25"/>
        <v>353885.5</v>
      </c>
      <c r="K66" s="39">
        <f t="shared" si="26"/>
        <v>1</v>
      </c>
      <c r="L66" s="39">
        <f t="shared" si="27"/>
        <v>-1</v>
      </c>
      <c r="M66" s="39">
        <f t="shared" si="28"/>
        <v>-1</v>
      </c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2:25" s="17" customFormat="1" ht="12" customHeight="1" x14ac:dyDescent="0.2">
      <c r="B67" s="48" t="s">
        <v>29</v>
      </c>
      <c r="C67" s="17" t="s">
        <v>30</v>
      </c>
      <c r="D67" s="18">
        <v>-29856987.289999999</v>
      </c>
      <c r="E67" s="18">
        <v>-29846987.289999999</v>
      </c>
      <c r="F67" s="18">
        <v>250</v>
      </c>
      <c r="G67" s="18">
        <v>5378.75</v>
      </c>
      <c r="H67" s="18">
        <v>0</v>
      </c>
      <c r="I67" s="18">
        <f t="shared" si="24"/>
        <v>5378.75</v>
      </c>
      <c r="J67" s="18">
        <f t="shared" si="25"/>
        <v>-29852366.039999999</v>
      </c>
      <c r="K67" s="39">
        <f t="shared" si="26"/>
        <v>1.0001802108181888</v>
      </c>
      <c r="L67" s="39">
        <f t="shared" si="27"/>
        <v>-1.0000083760547613</v>
      </c>
      <c r="M67" s="39">
        <f t="shared" si="28"/>
        <v>-1.000720843272755</v>
      </c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2:25" s="17" customFormat="1" ht="12" customHeight="1" x14ac:dyDescent="0.2">
      <c r="B68" s="48" t="s">
        <v>349</v>
      </c>
      <c r="C68" s="17" t="s">
        <v>351</v>
      </c>
      <c r="D68" s="18">
        <v>575000</v>
      </c>
      <c r="E68" s="18">
        <v>575000</v>
      </c>
      <c r="F68" s="18">
        <v>0</v>
      </c>
      <c r="G68" s="18">
        <v>0</v>
      </c>
      <c r="H68" s="18">
        <v>0</v>
      </c>
      <c r="I68" s="18">
        <f t="shared" si="24"/>
        <v>0</v>
      </c>
      <c r="J68" s="18">
        <f t="shared" si="25"/>
        <v>575000</v>
      </c>
      <c r="K68" s="39">
        <f t="shared" si="26"/>
        <v>1</v>
      </c>
      <c r="L68" s="39">
        <f t="shared" si="27"/>
        <v>-1</v>
      </c>
      <c r="M68" s="39">
        <f t="shared" si="28"/>
        <v>-1</v>
      </c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2:25" s="17" customFormat="1" ht="12" customHeight="1" x14ac:dyDescent="0.2">
      <c r="B69" s="48" t="s">
        <v>464</v>
      </c>
      <c r="C69" s="17" t="s">
        <v>465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4"/>
        <v>0</v>
      </c>
      <c r="J69" s="18">
        <f t="shared" si="25"/>
        <v>0</v>
      </c>
      <c r="K69" s="39" t="str">
        <f t="shared" si="26"/>
        <v>NA</v>
      </c>
      <c r="L69" s="39" t="str">
        <f t="shared" si="27"/>
        <v>NA</v>
      </c>
      <c r="M69" s="39" t="str">
        <f t="shared" si="28"/>
        <v>NA</v>
      </c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2:25" s="17" customFormat="1" ht="12" customHeight="1" x14ac:dyDescent="0.2">
      <c r="B70" s="48" t="s">
        <v>31</v>
      </c>
      <c r="C70" s="17" t="s">
        <v>32</v>
      </c>
      <c r="D70" s="18">
        <v>74940781.129999995</v>
      </c>
      <c r="E70" s="18">
        <v>74940781.129999995</v>
      </c>
      <c r="F70" s="18">
        <v>4908997.1899999995</v>
      </c>
      <c r="G70" s="18">
        <v>5385112.1399999987</v>
      </c>
      <c r="H70" s="18">
        <v>0</v>
      </c>
      <c r="I70" s="18">
        <f t="shared" si="24"/>
        <v>5385112.1399999987</v>
      </c>
      <c r="J70" s="18">
        <f t="shared" si="25"/>
        <v>69555668.989999995</v>
      </c>
      <c r="K70" s="39">
        <f t="shared" si="26"/>
        <v>0.92814176662158843</v>
      </c>
      <c r="L70" s="39">
        <f t="shared" si="27"/>
        <v>-0.93449498235834583</v>
      </c>
      <c r="M70" s="39">
        <f t="shared" si="28"/>
        <v>-0.71256706648635382</v>
      </c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2:25" s="17" customFormat="1" ht="12" customHeight="1" x14ac:dyDescent="0.2">
      <c r="B71" s="48" t="s">
        <v>33</v>
      </c>
      <c r="C71" s="17" t="s">
        <v>34</v>
      </c>
      <c r="D71" s="18">
        <v>89833422.180000052</v>
      </c>
      <c r="E71" s="18">
        <v>89833422.180000052</v>
      </c>
      <c r="F71" s="18">
        <v>7413025.0700000105</v>
      </c>
      <c r="G71" s="18">
        <v>8101261.0400000103</v>
      </c>
      <c r="H71" s="18">
        <v>0</v>
      </c>
      <c r="I71" s="18">
        <f t="shared" si="24"/>
        <v>8101261.0400000103</v>
      </c>
      <c r="J71" s="18">
        <f t="shared" si="25"/>
        <v>81732161.140000045</v>
      </c>
      <c r="K71" s="39">
        <f t="shared" si="26"/>
        <v>0.9098190757581579</v>
      </c>
      <c r="L71" s="39">
        <f t="shared" si="27"/>
        <v>-0.91748032202150265</v>
      </c>
      <c r="M71" s="39">
        <f t="shared" si="28"/>
        <v>-0.63927630303263128</v>
      </c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2:25" s="17" customFormat="1" ht="12" customHeight="1" x14ac:dyDescent="0.2">
      <c r="B72" s="48" t="s">
        <v>35</v>
      </c>
      <c r="C72" s="17" t="s">
        <v>36</v>
      </c>
      <c r="D72" s="18">
        <v>40350</v>
      </c>
      <c r="E72" s="18">
        <v>40350</v>
      </c>
      <c r="F72" s="18">
        <v>0</v>
      </c>
      <c r="G72" s="18">
        <v>0</v>
      </c>
      <c r="H72" s="18">
        <v>0</v>
      </c>
      <c r="I72" s="18">
        <f t="shared" si="24"/>
        <v>0</v>
      </c>
      <c r="J72" s="18">
        <f t="shared" si="25"/>
        <v>40350</v>
      </c>
      <c r="K72" s="39">
        <f t="shared" si="26"/>
        <v>1</v>
      </c>
      <c r="L72" s="39">
        <f t="shared" si="27"/>
        <v>-1</v>
      </c>
      <c r="M72" s="39">
        <f t="shared" si="28"/>
        <v>-1</v>
      </c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2:25" s="17" customFormat="1" ht="12" customHeight="1" x14ac:dyDescent="0.2">
      <c r="B73" s="48" t="s">
        <v>37</v>
      </c>
      <c r="C73" s="17" t="s">
        <v>38</v>
      </c>
      <c r="D73" s="18">
        <v>9245000</v>
      </c>
      <c r="E73" s="18">
        <v>9245000</v>
      </c>
      <c r="F73" s="18">
        <v>481468.4</v>
      </c>
      <c r="G73" s="18">
        <v>2117164.7599999998</v>
      </c>
      <c r="H73" s="18">
        <v>40046.18</v>
      </c>
      <c r="I73" s="18">
        <f t="shared" si="24"/>
        <v>2157210.94</v>
      </c>
      <c r="J73" s="18">
        <f t="shared" si="25"/>
        <v>7087789.0600000005</v>
      </c>
      <c r="K73" s="39">
        <f t="shared" si="26"/>
        <v>0.76666187777176853</v>
      </c>
      <c r="L73" s="39">
        <f t="shared" si="27"/>
        <v>-0.94792121146565711</v>
      </c>
      <c r="M73" s="39">
        <f t="shared" si="28"/>
        <v>-8.3974143861546877E-2</v>
      </c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2:25" s="17" customFormat="1" ht="12" customHeight="1" x14ac:dyDescent="0.2">
      <c r="B74" s="48" t="s">
        <v>466</v>
      </c>
      <c r="C74" s="17" t="s">
        <v>467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4"/>
        <v>0</v>
      </c>
      <c r="J74" s="18">
        <f t="shared" si="25"/>
        <v>0</v>
      </c>
      <c r="K74" s="39" t="str">
        <f t="shared" si="26"/>
        <v>NA</v>
      </c>
      <c r="L74" s="39" t="str">
        <f t="shared" si="27"/>
        <v>NA</v>
      </c>
      <c r="M74" s="39" t="str">
        <f t="shared" si="28"/>
        <v>NA</v>
      </c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2:25" s="17" customFormat="1" ht="12" customHeight="1" x14ac:dyDescent="0.2">
      <c r="B75" s="48" t="s">
        <v>290</v>
      </c>
      <c r="C75" s="17" t="s">
        <v>291</v>
      </c>
      <c r="D75" s="18">
        <v>62000</v>
      </c>
      <c r="E75" s="18">
        <v>62000</v>
      </c>
      <c r="F75" s="18">
        <v>0</v>
      </c>
      <c r="G75" s="18">
        <v>0</v>
      </c>
      <c r="H75" s="18">
        <v>0</v>
      </c>
      <c r="I75" s="18">
        <f t="shared" si="24"/>
        <v>0</v>
      </c>
      <c r="J75" s="18">
        <f t="shared" si="25"/>
        <v>62000</v>
      </c>
      <c r="K75" s="39">
        <f t="shared" si="26"/>
        <v>1</v>
      </c>
      <c r="L75" s="39">
        <f t="shared" si="27"/>
        <v>-1</v>
      </c>
      <c r="M75" s="39">
        <f t="shared" si="28"/>
        <v>-1</v>
      </c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2:25" s="17" customFormat="1" ht="12" customHeight="1" x14ac:dyDescent="0.2">
      <c r="B76" s="48" t="s">
        <v>468</v>
      </c>
      <c r="C76" s="17" t="s">
        <v>469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si="24"/>
        <v>0</v>
      </c>
      <c r="J76" s="18">
        <f t="shared" si="25"/>
        <v>0</v>
      </c>
      <c r="K76" s="39" t="str">
        <f t="shared" si="26"/>
        <v>NA</v>
      </c>
      <c r="L76" s="39" t="str">
        <f t="shared" si="27"/>
        <v>NA</v>
      </c>
      <c r="M76" s="39" t="str">
        <f t="shared" si="28"/>
        <v>NA</v>
      </c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2:25" s="17" customFormat="1" ht="12" customHeight="1" x14ac:dyDescent="0.2">
      <c r="B77" s="48" t="s">
        <v>39</v>
      </c>
      <c r="C77" s="17" t="s">
        <v>40</v>
      </c>
      <c r="D77" s="18">
        <v>18104778.629999992</v>
      </c>
      <c r="E77" s="18">
        <v>18104778.629999992</v>
      </c>
      <c r="F77" s="18">
        <v>5142227.87</v>
      </c>
      <c r="G77" s="18">
        <v>5320086.25</v>
      </c>
      <c r="H77" s="18">
        <v>0</v>
      </c>
      <c r="I77" s="18">
        <f t="shared" si="24"/>
        <v>5320086.25</v>
      </c>
      <c r="J77" s="18">
        <f t="shared" si="25"/>
        <v>12784692.379999992</v>
      </c>
      <c r="K77" s="39">
        <f t="shared" si="26"/>
        <v>0.70615016296390898</v>
      </c>
      <c r="L77" s="39">
        <f t="shared" si="27"/>
        <v>-0.71597399918056859</v>
      </c>
      <c r="M77" s="39">
        <f t="shared" si="28"/>
        <v>0.17539934814436392</v>
      </c>
      <c r="O77" s="57"/>
      <c r="P77" s="57"/>
      <c r="Q77" s="57"/>
      <c r="R77" s="60"/>
      <c r="S77" s="60"/>
      <c r="T77" s="60"/>
      <c r="U77" s="60"/>
      <c r="V77" s="60"/>
      <c r="W77" s="57"/>
      <c r="X77" s="57"/>
      <c r="Y77" s="57"/>
    </row>
    <row r="78" spans="2:25" s="17" customFormat="1" ht="12" customHeight="1" x14ac:dyDescent="0.2">
      <c r="B78" s="48" t="s">
        <v>41</v>
      </c>
      <c r="C78" s="17" t="s">
        <v>42</v>
      </c>
      <c r="D78" s="18">
        <v>16534785.17</v>
      </c>
      <c r="E78" s="18">
        <v>12661825.640000001</v>
      </c>
      <c r="F78" s="18">
        <v>489525.19000000006</v>
      </c>
      <c r="G78" s="18">
        <v>533761.69000000006</v>
      </c>
      <c r="H78" s="18">
        <v>1136988.6200000001</v>
      </c>
      <c r="I78" s="18">
        <f t="shared" si="24"/>
        <v>1670750.31</v>
      </c>
      <c r="J78" s="18">
        <f t="shared" si="25"/>
        <v>10991075.33</v>
      </c>
      <c r="K78" s="39">
        <f t="shared" si="26"/>
        <v>0.86804822957584171</v>
      </c>
      <c r="L78" s="39">
        <f t="shared" si="27"/>
        <v>-0.96133849857689246</v>
      </c>
      <c r="M78" s="39">
        <f t="shared" si="28"/>
        <v>-0.8313792322921294</v>
      </c>
      <c r="O78" s="57"/>
      <c r="P78" s="57"/>
      <c r="Q78" s="57"/>
      <c r="R78" s="60"/>
      <c r="S78" s="60"/>
      <c r="T78" s="60"/>
      <c r="U78" s="60"/>
      <c r="V78" s="60"/>
      <c r="W78" s="57"/>
      <c r="X78" s="57"/>
      <c r="Y78" s="57"/>
    </row>
    <row r="79" spans="2:25" s="17" customFormat="1" ht="12" customHeight="1" x14ac:dyDescent="0.2">
      <c r="B79" s="48" t="s">
        <v>237</v>
      </c>
      <c r="C79" s="17" t="s">
        <v>238</v>
      </c>
      <c r="D79" s="18">
        <v>1994071.89</v>
      </c>
      <c r="E79" s="18">
        <v>1994071.89</v>
      </c>
      <c r="F79" s="18">
        <v>0</v>
      </c>
      <c r="G79" s="18">
        <v>1241073</v>
      </c>
      <c r="H79" s="18">
        <v>0</v>
      </c>
      <c r="I79" s="18">
        <f t="shared" si="24"/>
        <v>1241073</v>
      </c>
      <c r="J79" s="18">
        <f t="shared" si="25"/>
        <v>752998.8899999999</v>
      </c>
      <c r="K79" s="39">
        <f t="shared" si="26"/>
        <v>0.37761872767786719</v>
      </c>
      <c r="L79" s="39">
        <f t="shared" si="27"/>
        <v>-1</v>
      </c>
      <c r="M79" s="39">
        <f t="shared" si="28"/>
        <v>1.489525089288531</v>
      </c>
      <c r="O79" s="57"/>
      <c r="P79" s="57"/>
      <c r="Q79" s="57"/>
      <c r="R79" s="60"/>
      <c r="S79" s="60"/>
      <c r="T79" s="60"/>
      <c r="U79" s="60"/>
      <c r="V79" s="60"/>
      <c r="W79" s="57"/>
      <c r="X79" s="57"/>
      <c r="Y79" s="57"/>
    </row>
    <row r="80" spans="2:25" s="17" customFormat="1" x14ac:dyDescent="0.2">
      <c r="B80" s="48" t="s">
        <v>288</v>
      </c>
      <c r="C80" s="17" t="s">
        <v>289</v>
      </c>
      <c r="D80" s="18">
        <v>35000</v>
      </c>
      <c r="E80" s="18">
        <v>35000</v>
      </c>
      <c r="F80" s="18">
        <v>0</v>
      </c>
      <c r="G80" s="18">
        <v>99.98</v>
      </c>
      <c r="H80" s="18">
        <v>0</v>
      </c>
      <c r="I80" s="18">
        <f t="shared" si="24"/>
        <v>99.98</v>
      </c>
      <c r="J80" s="18">
        <f t="shared" si="25"/>
        <v>34900.019999999997</v>
      </c>
      <c r="K80" s="39">
        <f t="shared" si="26"/>
        <v>0.99714342857142846</v>
      </c>
      <c r="L80" s="39">
        <f t="shared" si="27"/>
        <v>-1</v>
      </c>
      <c r="M80" s="39">
        <f t="shared" si="28"/>
        <v>-0.98857371428571439</v>
      </c>
      <c r="O80" s="57"/>
      <c r="P80" s="57"/>
      <c r="Q80" s="57"/>
      <c r="R80" s="60"/>
      <c r="S80" s="60"/>
      <c r="T80" s="60"/>
      <c r="U80" s="60"/>
      <c r="V80" s="60"/>
      <c r="W80" s="57"/>
      <c r="X80" s="57"/>
      <c r="Y80" s="57"/>
    </row>
    <row r="81" spans="2:25" s="17" customFormat="1" x14ac:dyDescent="0.2">
      <c r="B81" s="48" t="s">
        <v>178</v>
      </c>
      <c r="C81" s="17" t="s">
        <v>179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f t="shared" si="24"/>
        <v>0</v>
      </c>
      <c r="J81" s="18">
        <f t="shared" si="25"/>
        <v>0</v>
      </c>
      <c r="K81" s="39" t="str">
        <f t="shared" si="26"/>
        <v>NA</v>
      </c>
      <c r="L81" s="39" t="str">
        <f t="shared" si="27"/>
        <v>NA</v>
      </c>
      <c r="M81" s="39" t="str">
        <f t="shared" si="28"/>
        <v>NA</v>
      </c>
      <c r="O81" s="57"/>
      <c r="P81" s="57"/>
      <c r="Q81" s="57"/>
      <c r="R81" s="60"/>
      <c r="S81" s="60"/>
      <c r="T81" s="60"/>
      <c r="U81" s="60"/>
      <c r="V81" s="60"/>
      <c r="W81" s="57"/>
      <c r="X81" s="57"/>
      <c r="Y81" s="57"/>
    </row>
    <row r="82" spans="2:25" s="17" customFormat="1" x14ac:dyDescent="0.2">
      <c r="B82" s="48" t="s">
        <v>43</v>
      </c>
      <c r="C82" s="17" t="s">
        <v>44</v>
      </c>
      <c r="D82" s="18">
        <v>170000</v>
      </c>
      <c r="E82" s="18">
        <v>193725</v>
      </c>
      <c r="F82" s="18">
        <v>4998.6000000000004</v>
      </c>
      <c r="G82" s="18">
        <v>6049.32</v>
      </c>
      <c r="H82" s="18">
        <v>29031</v>
      </c>
      <c r="I82" s="18">
        <f t="shared" si="24"/>
        <v>35080.32</v>
      </c>
      <c r="J82" s="18">
        <f t="shared" si="25"/>
        <v>158644.68</v>
      </c>
      <c r="K82" s="39">
        <f t="shared" si="26"/>
        <v>0.81891691831204028</v>
      </c>
      <c r="L82" s="39">
        <f t="shared" si="27"/>
        <v>-0.9741974448315911</v>
      </c>
      <c r="M82" s="39">
        <f t="shared" si="28"/>
        <v>-0.87509469608981805</v>
      </c>
      <c r="O82" s="57"/>
      <c r="P82" s="57"/>
      <c r="Q82" s="57"/>
      <c r="R82" s="60"/>
      <c r="S82" s="60"/>
      <c r="T82" s="60"/>
      <c r="U82" s="60"/>
      <c r="V82" s="60"/>
      <c r="W82" s="57"/>
      <c r="X82" s="57"/>
      <c r="Y82" s="57"/>
    </row>
    <row r="83" spans="2:25" s="17" customFormat="1" x14ac:dyDescent="0.2">
      <c r="B83" s="48" t="s">
        <v>93</v>
      </c>
      <c r="C83" s="17" t="s">
        <v>94</v>
      </c>
      <c r="D83" s="18">
        <v>30000</v>
      </c>
      <c r="E83" s="18">
        <v>48042</v>
      </c>
      <c r="F83" s="18">
        <v>9021</v>
      </c>
      <c r="G83" s="18">
        <v>18042</v>
      </c>
      <c r="H83" s="18">
        <v>0</v>
      </c>
      <c r="I83" s="18">
        <f t="shared" si="24"/>
        <v>18042</v>
      </c>
      <c r="J83" s="18">
        <f t="shared" si="25"/>
        <v>30000</v>
      </c>
      <c r="K83" s="39">
        <f t="shared" si="26"/>
        <v>0.62445360309728992</v>
      </c>
      <c r="L83" s="39">
        <f t="shared" si="27"/>
        <v>-0.81222680154864491</v>
      </c>
      <c r="M83" s="39">
        <f t="shared" si="28"/>
        <v>0.50218558761084053</v>
      </c>
      <c r="O83" s="57"/>
      <c r="P83" s="57"/>
      <c r="Q83" s="57"/>
      <c r="R83" s="60"/>
      <c r="S83" s="60"/>
      <c r="T83" s="60"/>
      <c r="U83" s="60"/>
      <c r="V83" s="60"/>
      <c r="W83" s="57"/>
      <c r="X83" s="57"/>
      <c r="Y83" s="57"/>
    </row>
    <row r="84" spans="2:25" s="17" customFormat="1" x14ac:dyDescent="0.2">
      <c r="B84" s="48" t="s">
        <v>239</v>
      </c>
      <c r="C84" s="17" t="s">
        <v>240</v>
      </c>
      <c r="D84" s="18">
        <v>99993</v>
      </c>
      <c r="E84" s="18">
        <v>99993</v>
      </c>
      <c r="F84" s="18">
        <v>0</v>
      </c>
      <c r="G84" s="18">
        <v>0</v>
      </c>
      <c r="H84" s="18">
        <v>27</v>
      </c>
      <c r="I84" s="18">
        <f t="shared" si="24"/>
        <v>27</v>
      </c>
      <c r="J84" s="18">
        <f t="shared" si="25"/>
        <v>99966</v>
      </c>
      <c r="K84" s="39">
        <f t="shared" si="26"/>
        <v>0.99972998109867695</v>
      </c>
      <c r="L84" s="39">
        <f t="shared" si="27"/>
        <v>-1</v>
      </c>
      <c r="M84" s="39">
        <f t="shared" si="28"/>
        <v>-1</v>
      </c>
      <c r="O84" s="57"/>
      <c r="P84" s="57"/>
      <c r="Q84" s="57"/>
      <c r="R84" s="60"/>
      <c r="S84" s="60"/>
      <c r="T84" s="60"/>
      <c r="U84" s="60"/>
      <c r="V84" s="60"/>
      <c r="W84" s="57"/>
      <c r="X84" s="57"/>
      <c r="Y84" s="57"/>
    </row>
    <row r="85" spans="2:25" s="17" customFormat="1" x14ac:dyDescent="0.2">
      <c r="B85" s="48" t="s">
        <v>45</v>
      </c>
      <c r="C85" s="17" t="s">
        <v>46</v>
      </c>
      <c r="D85" s="18">
        <v>43340</v>
      </c>
      <c r="E85" s="18">
        <v>44889</v>
      </c>
      <c r="F85" s="18">
        <v>154</v>
      </c>
      <c r="G85" s="18">
        <v>734.00000000000011</v>
      </c>
      <c r="H85" s="18">
        <v>2078.1999999999998</v>
      </c>
      <c r="I85" s="18">
        <f t="shared" si="24"/>
        <v>2812.2</v>
      </c>
      <c r="J85" s="18">
        <f t="shared" si="25"/>
        <v>42076.800000000003</v>
      </c>
      <c r="K85" s="39">
        <f t="shared" si="26"/>
        <v>0.93735213526699201</v>
      </c>
      <c r="L85" s="39">
        <f t="shared" si="27"/>
        <v>-0.99656931542248661</v>
      </c>
      <c r="M85" s="39">
        <f t="shared" si="28"/>
        <v>-0.93459422130143244</v>
      </c>
      <c r="O85" s="57"/>
      <c r="P85" s="57"/>
      <c r="Q85" s="57"/>
      <c r="R85" s="60"/>
      <c r="S85" s="60"/>
      <c r="T85" s="60"/>
      <c r="U85" s="60"/>
      <c r="V85" s="60"/>
      <c r="W85" s="57"/>
      <c r="X85" s="57"/>
      <c r="Y85" s="57"/>
    </row>
    <row r="86" spans="2:25" s="17" customFormat="1" x14ac:dyDescent="0.2">
      <c r="B86" s="48" t="s">
        <v>47</v>
      </c>
      <c r="C86" s="17" t="s">
        <v>48</v>
      </c>
      <c r="D86" s="18">
        <v>436565.61</v>
      </c>
      <c r="E86" s="18">
        <v>3450015.38</v>
      </c>
      <c r="F86" s="18">
        <v>769497.99</v>
      </c>
      <c r="G86" s="18">
        <v>1640116.44</v>
      </c>
      <c r="H86" s="18">
        <v>1305552.6400000001</v>
      </c>
      <c r="I86" s="18">
        <f t="shared" si="24"/>
        <v>2945669.08</v>
      </c>
      <c r="J86" s="18">
        <f t="shared" si="25"/>
        <v>504346.29999999981</v>
      </c>
      <c r="K86" s="39">
        <f t="shared" si="26"/>
        <v>0.14618668163734383</v>
      </c>
      <c r="L86" s="39">
        <f t="shared" si="27"/>
        <v>-0.77695809866215715</v>
      </c>
      <c r="M86" s="39">
        <f t="shared" si="28"/>
        <v>0.90157580109106639</v>
      </c>
      <c r="O86" s="57"/>
      <c r="P86" s="57"/>
      <c r="Q86" s="57"/>
      <c r="R86" s="60"/>
      <c r="S86" s="60"/>
      <c r="T86" s="60"/>
      <c r="U86" s="60"/>
      <c r="V86" s="60"/>
      <c r="W86" s="57"/>
      <c r="X86" s="57"/>
      <c r="Y86" s="57"/>
    </row>
    <row r="87" spans="2:25" s="17" customFormat="1" x14ac:dyDescent="0.2">
      <c r="B87" s="48" t="s">
        <v>49</v>
      </c>
      <c r="C87" s="17" t="s">
        <v>50</v>
      </c>
      <c r="D87" s="18">
        <v>910474.36</v>
      </c>
      <c r="E87" s="18">
        <v>904419.58000000007</v>
      </c>
      <c r="F87" s="18">
        <v>24340.12</v>
      </c>
      <c r="G87" s="18">
        <v>44702.729999999989</v>
      </c>
      <c r="H87" s="18">
        <v>8348.68</v>
      </c>
      <c r="I87" s="18">
        <f t="shared" si="24"/>
        <v>53051.409999999989</v>
      </c>
      <c r="J87" s="18">
        <f t="shared" si="25"/>
        <v>851368.17</v>
      </c>
      <c r="K87" s="39">
        <f t="shared" si="26"/>
        <v>0.9413420372876049</v>
      </c>
      <c r="L87" s="39">
        <f t="shared" si="27"/>
        <v>-0.97308757955019065</v>
      </c>
      <c r="M87" s="39">
        <f t="shared" si="28"/>
        <v>-0.80229207333171637</v>
      </c>
      <c r="O87" s="57"/>
      <c r="P87" s="57"/>
      <c r="Q87" s="57"/>
      <c r="R87" s="60"/>
      <c r="S87" s="60"/>
      <c r="T87" s="60"/>
      <c r="U87" s="60"/>
      <c r="V87" s="60"/>
      <c r="W87" s="57"/>
      <c r="X87" s="57"/>
      <c r="Y87" s="57"/>
    </row>
    <row r="88" spans="2:25" s="17" customFormat="1" x14ac:dyDescent="0.2">
      <c r="B88" s="48" t="s">
        <v>241</v>
      </c>
      <c r="C88" s="17" t="s">
        <v>242</v>
      </c>
      <c r="D88" s="18">
        <v>46826935.939999998</v>
      </c>
      <c r="E88" s="18">
        <v>46826935.939999998</v>
      </c>
      <c r="F88" s="18">
        <v>4471987.54</v>
      </c>
      <c r="G88" s="18">
        <v>13907683.620000001</v>
      </c>
      <c r="H88" s="18">
        <v>0</v>
      </c>
      <c r="I88" s="18">
        <f t="shared" si="24"/>
        <v>13907683.620000001</v>
      </c>
      <c r="J88" s="18">
        <f t="shared" si="25"/>
        <v>32919252.319999997</v>
      </c>
      <c r="K88" s="39">
        <f t="shared" si="26"/>
        <v>0.70299821372425242</v>
      </c>
      <c r="L88" s="39">
        <f t="shared" si="27"/>
        <v>-0.9044996763031854</v>
      </c>
      <c r="M88" s="39">
        <f t="shared" si="28"/>
        <v>0.18800714510299021</v>
      </c>
      <c r="O88" s="57"/>
      <c r="P88" s="57"/>
      <c r="Q88" s="57"/>
      <c r="R88" s="60"/>
      <c r="S88" s="60"/>
      <c r="T88" s="60"/>
      <c r="U88" s="60"/>
      <c r="V88" s="60"/>
      <c r="W88" s="57"/>
      <c r="X88" s="57"/>
      <c r="Y88" s="57"/>
    </row>
    <row r="89" spans="2:25" s="17" customFormat="1" x14ac:dyDescent="0.2">
      <c r="B89" s="48" t="s">
        <v>51</v>
      </c>
      <c r="C89" s="17" t="s">
        <v>52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f t="shared" si="24"/>
        <v>0</v>
      </c>
      <c r="J89" s="18">
        <f t="shared" si="25"/>
        <v>0</v>
      </c>
      <c r="K89" s="39" t="str">
        <f t="shared" si="26"/>
        <v>NA</v>
      </c>
      <c r="L89" s="39" t="str">
        <f t="shared" si="27"/>
        <v>NA</v>
      </c>
      <c r="M89" s="39" t="str">
        <f t="shared" si="28"/>
        <v>NA</v>
      </c>
      <c r="O89" s="57"/>
      <c r="P89" s="57"/>
      <c r="Q89" s="57"/>
      <c r="R89" s="60"/>
      <c r="S89" s="60"/>
      <c r="T89" s="60"/>
      <c r="U89" s="60"/>
      <c r="V89" s="60"/>
      <c r="W89" s="57"/>
      <c r="X89" s="57"/>
      <c r="Y89" s="57"/>
    </row>
    <row r="90" spans="2:25" s="17" customFormat="1" x14ac:dyDescent="0.2">
      <c r="B90" s="48" t="s">
        <v>53</v>
      </c>
      <c r="C90" s="17" t="s">
        <v>54</v>
      </c>
      <c r="D90" s="18">
        <v>7085646.7800000003</v>
      </c>
      <c r="E90" s="18">
        <v>6535796.1799999997</v>
      </c>
      <c r="F90" s="18">
        <v>351623.39999999991</v>
      </c>
      <c r="G90" s="18">
        <v>816401.54999999993</v>
      </c>
      <c r="H90" s="18">
        <v>617236.84999999986</v>
      </c>
      <c r="I90" s="18">
        <f t="shared" si="24"/>
        <v>1433638.4</v>
      </c>
      <c r="J90" s="18">
        <f t="shared" si="25"/>
        <v>5102157.7799999993</v>
      </c>
      <c r="K90" s="39">
        <f t="shared" si="26"/>
        <v>0.78064823924787685</v>
      </c>
      <c r="L90" s="39">
        <f t="shared" si="27"/>
        <v>-0.9462003724846878</v>
      </c>
      <c r="M90" s="39">
        <f t="shared" si="28"/>
        <v>-0.50035066730003197</v>
      </c>
      <c r="O90" s="57"/>
      <c r="P90" s="57"/>
      <c r="Q90" s="57"/>
      <c r="R90" s="60"/>
      <c r="S90" s="60"/>
      <c r="T90" s="60"/>
      <c r="U90" s="60"/>
      <c r="V90" s="60"/>
      <c r="W90" s="57"/>
      <c r="X90" s="57"/>
      <c r="Y90" s="57"/>
    </row>
    <row r="91" spans="2:25" s="17" customFormat="1" x14ac:dyDescent="0.2">
      <c r="B91" s="48" t="s">
        <v>55</v>
      </c>
      <c r="C91" s="17" t="s">
        <v>56</v>
      </c>
      <c r="D91" s="18">
        <v>195615.55</v>
      </c>
      <c r="E91" s="18">
        <v>265417.90000000002</v>
      </c>
      <c r="F91" s="18">
        <v>9520.58</v>
      </c>
      <c r="G91" s="18">
        <v>11893.09</v>
      </c>
      <c r="H91" s="18">
        <v>66005.049999999988</v>
      </c>
      <c r="I91" s="18">
        <f t="shared" si="24"/>
        <v>77898.139999999985</v>
      </c>
      <c r="J91" s="18">
        <f t="shared" si="25"/>
        <v>187519.76000000004</v>
      </c>
      <c r="K91" s="39">
        <f t="shared" si="26"/>
        <v>0.70650758671513869</v>
      </c>
      <c r="L91" s="39">
        <f t="shared" si="27"/>
        <v>-0.96412984956930192</v>
      </c>
      <c r="M91" s="39">
        <f t="shared" si="28"/>
        <v>-0.82076431167604003</v>
      </c>
      <c r="O91" s="57"/>
      <c r="P91" s="57"/>
      <c r="Q91" s="57"/>
      <c r="R91" s="60"/>
      <c r="S91" s="60"/>
      <c r="T91" s="60"/>
      <c r="U91" s="60"/>
      <c r="V91" s="60"/>
      <c r="W91" s="57"/>
      <c r="X91" s="57"/>
      <c r="Y91" s="57"/>
    </row>
    <row r="92" spans="2:25" s="17" customFormat="1" x14ac:dyDescent="0.2">
      <c r="B92" s="48" t="s">
        <v>57</v>
      </c>
      <c r="C92" s="17" t="s">
        <v>58</v>
      </c>
      <c r="D92" s="18">
        <v>7648392.0700000003</v>
      </c>
      <c r="E92" s="18">
        <v>7183134.0700000003</v>
      </c>
      <c r="F92" s="18">
        <v>12063.01</v>
      </c>
      <c r="G92" s="18">
        <v>1778895.45</v>
      </c>
      <c r="H92" s="18">
        <v>7145.17</v>
      </c>
      <c r="I92" s="18">
        <f t="shared" ref="I92:I133" si="29">SUM(G92:H92)</f>
        <v>1786040.6199999999</v>
      </c>
      <c r="J92" s="18">
        <f t="shared" ref="J92:J133" si="30">E92-I92</f>
        <v>5397093.4500000002</v>
      </c>
      <c r="K92" s="39">
        <f t="shared" ref="K92:K133" si="31">IF(E92=0,"NA",J92/E92)</f>
        <v>0.7513563574625024</v>
      </c>
      <c r="L92" s="39">
        <f t="shared" ref="L92:L133" si="32">IF(E92=0,"NA",(  ( F92 - (E92/$L$6)) / (E92/$L$6)))</f>
        <v>-0.99832064807889631</v>
      </c>
      <c r="M92" s="39">
        <f t="shared" ref="M92:M133" si="33">IF(E92=0,"NA",(  ( G92 - ($M$6*(E92/12))) / ($M$6*(E92/12))))</f>
        <v>-9.4042891781916139E-3</v>
      </c>
      <c r="O92" s="57"/>
      <c r="P92" s="57"/>
      <c r="Q92" s="57"/>
      <c r="R92" s="60"/>
      <c r="S92" s="60"/>
      <c r="T92" s="60"/>
      <c r="U92" s="60"/>
      <c r="V92" s="60"/>
      <c r="W92" s="57"/>
      <c r="X92" s="57"/>
      <c r="Y92" s="57"/>
    </row>
    <row r="93" spans="2:25" s="17" customFormat="1" x14ac:dyDescent="0.2">
      <c r="B93" s="48" t="s">
        <v>59</v>
      </c>
      <c r="C93" s="17" t="s">
        <v>60</v>
      </c>
      <c r="D93" s="18">
        <v>2283720</v>
      </c>
      <c r="E93" s="18">
        <v>2246346.61</v>
      </c>
      <c r="F93" s="18">
        <v>85684.51</v>
      </c>
      <c r="G93" s="18">
        <v>153019.41999999998</v>
      </c>
      <c r="H93" s="18">
        <v>248493.83000000007</v>
      </c>
      <c r="I93" s="18">
        <f t="shared" si="29"/>
        <v>401513.25000000006</v>
      </c>
      <c r="J93" s="18">
        <f t="shared" si="30"/>
        <v>1844833.3599999999</v>
      </c>
      <c r="K93" s="39">
        <f t="shared" si="31"/>
        <v>0.82125944045651977</v>
      </c>
      <c r="L93" s="39">
        <f t="shared" si="32"/>
        <v>-0.96185606013846647</v>
      </c>
      <c r="M93" s="39">
        <f t="shared" si="33"/>
        <v>-0.72752304685517788</v>
      </c>
      <c r="O93" s="57"/>
      <c r="P93" s="57"/>
      <c r="Q93" s="57"/>
      <c r="R93" s="60"/>
      <c r="S93" s="60"/>
      <c r="T93" s="60"/>
      <c r="U93" s="60"/>
      <c r="V93" s="60"/>
      <c r="W93" s="57"/>
      <c r="X93" s="57"/>
      <c r="Y93" s="57"/>
    </row>
    <row r="94" spans="2:25" s="17" customFormat="1" x14ac:dyDescent="0.2">
      <c r="B94" s="48" t="s">
        <v>61</v>
      </c>
      <c r="C94" s="17" t="s">
        <v>62</v>
      </c>
      <c r="D94" s="18">
        <v>603045.91999999993</v>
      </c>
      <c r="E94" s="18">
        <v>678388.6</v>
      </c>
      <c r="F94" s="18">
        <v>27361.910000000003</v>
      </c>
      <c r="G94" s="18">
        <v>62536.86</v>
      </c>
      <c r="H94" s="18">
        <v>75199.44</v>
      </c>
      <c r="I94" s="18">
        <f t="shared" si="29"/>
        <v>137736.29999999999</v>
      </c>
      <c r="J94" s="18">
        <f t="shared" si="30"/>
        <v>540652.30000000005</v>
      </c>
      <c r="K94" s="39">
        <f t="shared" si="31"/>
        <v>0.79696548556387892</v>
      </c>
      <c r="L94" s="39">
        <f t="shared" si="32"/>
        <v>-0.95966631809555758</v>
      </c>
      <c r="M94" s="39">
        <f t="shared" si="33"/>
        <v>-0.63126231779248643</v>
      </c>
      <c r="O94" s="57"/>
      <c r="P94" s="57"/>
      <c r="Q94" s="57"/>
      <c r="R94" s="60"/>
      <c r="S94" s="60"/>
      <c r="T94" s="60"/>
      <c r="U94" s="60"/>
      <c r="V94" s="60"/>
      <c r="W94" s="57"/>
      <c r="X94" s="57"/>
      <c r="Y94" s="57"/>
    </row>
    <row r="95" spans="2:25" s="17" customFormat="1" x14ac:dyDescent="0.2">
      <c r="B95" s="48" t="s">
        <v>322</v>
      </c>
      <c r="C95" s="17" t="s">
        <v>323</v>
      </c>
      <c r="D95" s="18">
        <v>33650</v>
      </c>
      <c r="E95" s="18">
        <v>725998.5</v>
      </c>
      <c r="F95" s="18">
        <v>19569.439999999999</v>
      </c>
      <c r="G95" s="18">
        <v>22876.94</v>
      </c>
      <c r="H95" s="18">
        <v>178852.66</v>
      </c>
      <c r="I95" s="18">
        <f t="shared" si="29"/>
        <v>201729.6</v>
      </c>
      <c r="J95" s="18">
        <f t="shared" si="30"/>
        <v>524268.9</v>
      </c>
      <c r="K95" s="39">
        <f t="shared" si="31"/>
        <v>0.72213496308876679</v>
      </c>
      <c r="L95" s="39">
        <f t="shared" si="32"/>
        <v>-0.97304479279227174</v>
      </c>
      <c r="M95" s="39">
        <f t="shared" si="33"/>
        <v>-0.87395599302202409</v>
      </c>
      <c r="O95" s="57"/>
      <c r="P95" s="57"/>
      <c r="Q95" s="57"/>
      <c r="R95" s="60"/>
      <c r="S95" s="60"/>
      <c r="T95" s="60"/>
      <c r="U95" s="60"/>
      <c r="V95" s="60"/>
      <c r="W95" s="57"/>
      <c r="X95" s="57"/>
      <c r="Y95" s="57"/>
    </row>
    <row r="96" spans="2:25" s="17" customFormat="1" x14ac:dyDescent="0.2">
      <c r="B96" s="48" t="s">
        <v>63</v>
      </c>
      <c r="C96" s="17" t="s">
        <v>64</v>
      </c>
      <c r="D96" s="18">
        <v>7131545</v>
      </c>
      <c r="E96" s="18">
        <v>11732465</v>
      </c>
      <c r="F96" s="18">
        <v>0</v>
      </c>
      <c r="G96" s="18">
        <v>3240.3</v>
      </c>
      <c r="H96" s="18">
        <v>10379790.98</v>
      </c>
      <c r="I96" s="18">
        <f t="shared" si="29"/>
        <v>10383031.280000001</v>
      </c>
      <c r="J96" s="18">
        <f t="shared" si="30"/>
        <v>1349433.7199999988</v>
      </c>
      <c r="K96" s="39">
        <f t="shared" si="31"/>
        <v>0.11501706759832642</v>
      </c>
      <c r="L96" s="39">
        <f t="shared" si="32"/>
        <v>-1</v>
      </c>
      <c r="M96" s="39">
        <f t="shared" si="33"/>
        <v>-0.99889527051646865</v>
      </c>
      <c r="O96" s="57"/>
      <c r="P96" s="57"/>
      <c r="Q96" s="57"/>
      <c r="R96" s="60"/>
      <c r="S96" s="60"/>
      <c r="T96" s="60"/>
      <c r="U96" s="60"/>
      <c r="V96" s="60"/>
      <c r="W96" s="57"/>
      <c r="X96" s="57"/>
      <c r="Y96" s="57"/>
    </row>
    <row r="97" spans="1:25" s="17" customFormat="1" x14ac:dyDescent="0.2">
      <c r="B97" s="48" t="s">
        <v>65</v>
      </c>
      <c r="C97" s="17" t="s">
        <v>66</v>
      </c>
      <c r="D97" s="18">
        <v>853634.28</v>
      </c>
      <c r="E97" s="18">
        <v>63016.06</v>
      </c>
      <c r="F97" s="18">
        <v>3835.72</v>
      </c>
      <c r="G97" s="18">
        <v>7084.7199999999993</v>
      </c>
      <c r="H97" s="18">
        <v>21087.9</v>
      </c>
      <c r="I97" s="18">
        <f t="shared" si="29"/>
        <v>28172.620000000003</v>
      </c>
      <c r="J97" s="18">
        <f t="shared" si="30"/>
        <v>34843.439999999995</v>
      </c>
      <c r="K97" s="39">
        <f t="shared" si="31"/>
        <v>0.552929523045395</v>
      </c>
      <c r="L97" s="39">
        <f t="shared" si="32"/>
        <v>-0.93913107230125148</v>
      </c>
      <c r="M97" s="39">
        <f t="shared" si="33"/>
        <v>-0.5502911480025886</v>
      </c>
      <c r="O97" s="57"/>
      <c r="P97" s="57"/>
      <c r="Q97" s="57"/>
      <c r="R97" s="60"/>
      <c r="S97" s="60"/>
      <c r="T97" s="60"/>
      <c r="U97" s="60"/>
      <c r="V97" s="60"/>
      <c r="W97" s="57"/>
      <c r="X97" s="57"/>
      <c r="Y97" s="57"/>
    </row>
    <row r="98" spans="1:25" s="17" customFormat="1" x14ac:dyDescent="0.2">
      <c r="B98" s="48" t="s">
        <v>67</v>
      </c>
      <c r="C98" s="17" t="s">
        <v>68</v>
      </c>
      <c r="D98" s="18">
        <v>2132517.92</v>
      </c>
      <c r="E98" s="18">
        <v>1791249.32</v>
      </c>
      <c r="F98" s="18">
        <v>5842</v>
      </c>
      <c r="G98" s="18">
        <v>5842</v>
      </c>
      <c r="H98" s="18">
        <v>36284.569999999992</v>
      </c>
      <c r="I98" s="18">
        <f t="shared" si="29"/>
        <v>42126.569999999992</v>
      </c>
      <c r="J98" s="18">
        <f t="shared" si="30"/>
        <v>1749122.75</v>
      </c>
      <c r="K98" s="39">
        <f t="shared" si="31"/>
        <v>0.97648201758982378</v>
      </c>
      <c r="L98" s="39">
        <f t="shared" si="32"/>
        <v>-0.99673858913174629</v>
      </c>
      <c r="M98" s="39">
        <f t="shared" si="33"/>
        <v>-0.98695435652698527</v>
      </c>
      <c r="O98" s="57"/>
      <c r="P98" s="57"/>
      <c r="Q98" s="57"/>
      <c r="R98" s="60"/>
      <c r="S98" s="60"/>
      <c r="T98" s="60"/>
      <c r="U98" s="60"/>
      <c r="V98" s="60"/>
      <c r="W98" s="57"/>
      <c r="X98" s="57"/>
      <c r="Y98" s="57"/>
    </row>
    <row r="99" spans="1:25" s="17" customFormat="1" x14ac:dyDescent="0.2">
      <c r="B99" s="48" t="s">
        <v>69</v>
      </c>
      <c r="C99" s="17" t="s">
        <v>70</v>
      </c>
      <c r="D99" s="18">
        <v>42037.07</v>
      </c>
      <c r="E99" s="18">
        <v>42037.07</v>
      </c>
      <c r="F99" s="18">
        <v>0</v>
      </c>
      <c r="G99" s="18">
        <v>0</v>
      </c>
      <c r="H99" s="18">
        <v>768.75</v>
      </c>
      <c r="I99" s="18">
        <f t="shared" si="29"/>
        <v>768.75</v>
      </c>
      <c r="J99" s="18">
        <f t="shared" si="30"/>
        <v>41268.32</v>
      </c>
      <c r="K99" s="39">
        <f t="shared" si="31"/>
        <v>0.98171256940600282</v>
      </c>
      <c r="L99" s="39">
        <f t="shared" si="32"/>
        <v>-1</v>
      </c>
      <c r="M99" s="39">
        <f t="shared" si="33"/>
        <v>-1</v>
      </c>
      <c r="O99" s="57"/>
      <c r="P99" s="57"/>
      <c r="Q99" s="57"/>
      <c r="R99" s="60"/>
      <c r="S99" s="60"/>
      <c r="T99" s="60"/>
      <c r="U99" s="60"/>
      <c r="V99" s="60"/>
      <c r="W99" s="57"/>
      <c r="X99" s="57"/>
      <c r="Y99" s="57"/>
    </row>
    <row r="100" spans="1:25" s="17" customFormat="1" x14ac:dyDescent="0.2">
      <c r="B100" s="48" t="s">
        <v>71</v>
      </c>
      <c r="C100" s="17" t="s">
        <v>72</v>
      </c>
      <c r="D100" s="18">
        <v>797973</v>
      </c>
      <c r="E100" s="18">
        <v>973048</v>
      </c>
      <c r="F100" s="18">
        <v>132331.5</v>
      </c>
      <c r="G100" s="18">
        <v>148914.5</v>
      </c>
      <c r="H100" s="18">
        <v>128221.08</v>
      </c>
      <c r="I100" s="18">
        <f t="shared" si="29"/>
        <v>277135.58</v>
      </c>
      <c r="J100" s="18">
        <f t="shared" si="30"/>
        <v>695912.41999999993</v>
      </c>
      <c r="K100" s="39">
        <f t="shared" si="31"/>
        <v>0.7151881716009898</v>
      </c>
      <c r="L100" s="39">
        <f t="shared" si="32"/>
        <v>-0.86400311187115131</v>
      </c>
      <c r="M100" s="39">
        <f t="shared" si="33"/>
        <v>-0.38784314853943486</v>
      </c>
      <c r="O100" s="57"/>
      <c r="P100" s="57"/>
      <c r="Q100" s="57"/>
      <c r="R100" s="60"/>
      <c r="S100" s="60"/>
      <c r="T100" s="60"/>
      <c r="U100" s="60"/>
      <c r="V100" s="60"/>
      <c r="W100" s="57"/>
      <c r="X100" s="57"/>
      <c r="Y100" s="57"/>
    </row>
    <row r="101" spans="1:25" s="17" customFormat="1" x14ac:dyDescent="0.2">
      <c r="B101" s="48" t="s">
        <v>73</v>
      </c>
      <c r="C101" s="17" t="s">
        <v>74</v>
      </c>
      <c r="D101" s="18">
        <v>1000000</v>
      </c>
      <c r="E101" s="18">
        <v>975480.71</v>
      </c>
      <c r="F101" s="18">
        <v>0</v>
      </c>
      <c r="G101" s="18">
        <v>0</v>
      </c>
      <c r="H101" s="18">
        <v>0</v>
      </c>
      <c r="I101" s="18">
        <f t="shared" si="29"/>
        <v>0</v>
      </c>
      <c r="J101" s="18">
        <f t="shared" si="30"/>
        <v>975480.71</v>
      </c>
      <c r="K101" s="39">
        <f t="shared" si="31"/>
        <v>1</v>
      </c>
      <c r="L101" s="39">
        <f t="shared" si="32"/>
        <v>-1</v>
      </c>
      <c r="M101" s="39">
        <f t="shared" si="33"/>
        <v>-1</v>
      </c>
      <c r="O101" s="57"/>
      <c r="P101" s="57"/>
      <c r="Q101" s="57"/>
      <c r="R101" s="60"/>
      <c r="S101" s="60"/>
      <c r="T101" s="60"/>
      <c r="U101" s="60"/>
      <c r="V101" s="60"/>
      <c r="W101" s="57"/>
      <c r="X101" s="57"/>
      <c r="Y101" s="57"/>
    </row>
    <row r="102" spans="1:25" s="17" customFormat="1" x14ac:dyDescent="0.2">
      <c r="A102" s="47" t="s">
        <v>75</v>
      </c>
      <c r="B102" s="49"/>
      <c r="C102" s="47"/>
      <c r="D102" s="23">
        <v>762011714.9000001</v>
      </c>
      <c r="E102" s="23">
        <v>764604066.79000032</v>
      </c>
      <c r="F102" s="23">
        <v>70514974.530000001</v>
      </c>
      <c r="G102" s="23">
        <v>91528972.670000002</v>
      </c>
      <c r="H102" s="23">
        <v>14281437.000000002</v>
      </c>
      <c r="I102" s="23">
        <f t="shared" si="29"/>
        <v>105810409.67</v>
      </c>
      <c r="J102" s="23">
        <f t="shared" si="30"/>
        <v>658793657.12000036</v>
      </c>
      <c r="K102" s="43">
        <f t="shared" si="31"/>
        <v>0.86161411602972682</v>
      </c>
      <c r="L102" s="43">
        <f t="shared" si="32"/>
        <v>-0.90777583118797744</v>
      </c>
      <c r="M102" s="43">
        <f t="shared" si="33"/>
        <v>-0.52116931287450985</v>
      </c>
      <c r="O102" s="57"/>
      <c r="P102" s="57"/>
      <c r="Q102" s="57"/>
      <c r="R102" s="60"/>
      <c r="S102" s="60"/>
      <c r="T102" s="60"/>
      <c r="U102" s="60"/>
      <c r="V102" s="60"/>
      <c r="W102" s="57"/>
      <c r="X102" s="57"/>
      <c r="Y102" s="57"/>
    </row>
    <row r="103" spans="1:25" s="17" customFormat="1" x14ac:dyDescent="0.2">
      <c r="A103" s="17" t="s">
        <v>76</v>
      </c>
      <c r="B103" s="48" t="s">
        <v>12</v>
      </c>
      <c r="C103" s="17" t="s">
        <v>13</v>
      </c>
      <c r="D103" s="18">
        <v>87057.26</v>
      </c>
      <c r="E103" s="18">
        <v>87057.26</v>
      </c>
      <c r="F103" s="18">
        <v>0</v>
      </c>
      <c r="G103" s="18">
        <v>0</v>
      </c>
      <c r="H103" s="18">
        <v>0</v>
      </c>
      <c r="I103" s="18">
        <f t="shared" si="29"/>
        <v>0</v>
      </c>
      <c r="J103" s="18">
        <f t="shared" si="30"/>
        <v>87057.26</v>
      </c>
      <c r="K103" s="39">
        <f t="shared" si="31"/>
        <v>1</v>
      </c>
      <c r="L103" s="39">
        <f t="shared" si="32"/>
        <v>-1</v>
      </c>
      <c r="M103" s="39">
        <f t="shared" si="33"/>
        <v>-1</v>
      </c>
      <c r="O103" s="57"/>
      <c r="P103" s="57"/>
      <c r="Q103" s="57"/>
      <c r="R103" s="60"/>
      <c r="S103" s="60"/>
      <c r="T103" s="60"/>
      <c r="U103" s="60"/>
      <c r="V103" s="60"/>
      <c r="W103" s="57"/>
      <c r="X103" s="57"/>
      <c r="Y103" s="57"/>
    </row>
    <row r="104" spans="1:25" s="17" customFormat="1" x14ac:dyDescent="0.2">
      <c r="B104" s="48" t="s">
        <v>16</v>
      </c>
      <c r="C104" s="17" t="s">
        <v>15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f t="shared" si="29"/>
        <v>0</v>
      </c>
      <c r="J104" s="18">
        <f t="shared" si="30"/>
        <v>0</v>
      </c>
      <c r="K104" s="39" t="str">
        <f t="shared" si="31"/>
        <v>NA</v>
      </c>
      <c r="L104" s="39" t="str">
        <f t="shared" si="32"/>
        <v>NA</v>
      </c>
      <c r="M104" s="39" t="str">
        <f t="shared" si="33"/>
        <v>NA</v>
      </c>
      <c r="O104" s="57"/>
      <c r="P104" s="57"/>
      <c r="Q104" s="57"/>
      <c r="R104" s="60"/>
      <c r="S104" s="60"/>
      <c r="T104" s="60"/>
      <c r="U104" s="60"/>
      <c r="V104" s="60"/>
      <c r="W104" s="57"/>
      <c r="X104" s="57"/>
      <c r="Y104" s="57"/>
    </row>
    <row r="105" spans="1:25" s="17" customFormat="1" x14ac:dyDescent="0.2">
      <c r="B105" s="48" t="s">
        <v>97</v>
      </c>
      <c r="C105" s="17" t="s">
        <v>98</v>
      </c>
      <c r="D105" s="18">
        <v>0</v>
      </c>
      <c r="E105" s="18">
        <v>0</v>
      </c>
      <c r="F105" s="18">
        <v>0</v>
      </c>
      <c r="G105" s="18">
        <v>2598.85</v>
      </c>
      <c r="H105" s="18">
        <v>0</v>
      </c>
      <c r="I105" s="18">
        <f t="shared" si="29"/>
        <v>2598.85</v>
      </c>
      <c r="J105" s="18">
        <f t="shared" si="30"/>
        <v>-2598.85</v>
      </c>
      <c r="K105" s="39" t="str">
        <f t="shared" si="31"/>
        <v>NA</v>
      </c>
      <c r="L105" s="39" t="str">
        <f t="shared" si="32"/>
        <v>NA</v>
      </c>
      <c r="M105" s="39" t="str">
        <f t="shared" si="33"/>
        <v>NA</v>
      </c>
      <c r="O105" s="57"/>
      <c r="P105" s="57"/>
      <c r="Q105" s="57"/>
      <c r="R105" s="60"/>
      <c r="S105" s="60"/>
      <c r="T105" s="60"/>
      <c r="U105" s="60"/>
      <c r="V105" s="60"/>
      <c r="W105" s="57"/>
      <c r="X105" s="57"/>
      <c r="Y105" s="57"/>
    </row>
    <row r="106" spans="1:25" s="17" customFormat="1" x14ac:dyDescent="0.2">
      <c r="B106" s="48" t="s">
        <v>23</v>
      </c>
      <c r="C106" s="17" t="s">
        <v>24</v>
      </c>
      <c r="D106" s="18">
        <v>169883.19999999998</v>
      </c>
      <c r="E106" s="18">
        <v>169883.19999999998</v>
      </c>
      <c r="F106" s="18">
        <v>4125</v>
      </c>
      <c r="G106" s="18">
        <v>12495</v>
      </c>
      <c r="H106" s="18">
        <v>0</v>
      </c>
      <c r="I106" s="18">
        <f t="shared" si="29"/>
        <v>12495</v>
      </c>
      <c r="J106" s="18">
        <f t="shared" si="30"/>
        <v>157388.19999999998</v>
      </c>
      <c r="K106" s="39">
        <f t="shared" si="31"/>
        <v>0.92644946645695392</v>
      </c>
      <c r="L106" s="39">
        <f t="shared" si="32"/>
        <v>-0.97571861137534499</v>
      </c>
      <c r="M106" s="39">
        <f t="shared" si="33"/>
        <v>-0.70579786582781578</v>
      </c>
      <c r="O106" s="57"/>
      <c r="P106" s="57"/>
      <c r="Q106" s="57"/>
      <c r="R106" s="60"/>
      <c r="S106" s="60"/>
      <c r="T106" s="60"/>
      <c r="U106" s="60"/>
      <c r="V106" s="60"/>
      <c r="W106" s="57"/>
      <c r="X106" s="57"/>
      <c r="Y106" s="57"/>
    </row>
    <row r="107" spans="1:25" s="17" customFormat="1" x14ac:dyDescent="0.2">
      <c r="B107" s="48" t="s">
        <v>77</v>
      </c>
      <c r="C107" s="17" t="s">
        <v>78</v>
      </c>
      <c r="D107" s="18">
        <v>2039336</v>
      </c>
      <c r="E107" s="18">
        <v>2039336</v>
      </c>
      <c r="F107" s="18">
        <v>167605.01999999999</v>
      </c>
      <c r="G107" s="18">
        <v>498954.84999999986</v>
      </c>
      <c r="H107" s="18">
        <v>0</v>
      </c>
      <c r="I107" s="18">
        <f t="shared" si="29"/>
        <v>498954.84999999986</v>
      </c>
      <c r="J107" s="18">
        <f t="shared" si="30"/>
        <v>1540381.1500000001</v>
      </c>
      <c r="K107" s="39">
        <f t="shared" si="31"/>
        <v>0.75533465304393199</v>
      </c>
      <c r="L107" s="39">
        <f t="shared" si="32"/>
        <v>-0.91781392570915243</v>
      </c>
      <c r="M107" s="39">
        <f t="shared" si="33"/>
        <v>-2.133861217572806E-2</v>
      </c>
      <c r="O107" s="57"/>
      <c r="P107" s="57"/>
      <c r="Q107" s="57"/>
      <c r="R107" s="60"/>
      <c r="S107" s="60"/>
      <c r="T107" s="60"/>
      <c r="U107" s="60"/>
      <c r="V107" s="60"/>
      <c r="W107" s="57"/>
      <c r="X107" s="57"/>
      <c r="Y107" s="57"/>
    </row>
    <row r="108" spans="1:25" s="17" customFormat="1" x14ac:dyDescent="0.2">
      <c r="B108" s="48" t="s">
        <v>243</v>
      </c>
      <c r="C108" s="17" t="s">
        <v>244</v>
      </c>
      <c r="D108" s="18">
        <v>714952</v>
      </c>
      <c r="E108" s="18">
        <v>714952</v>
      </c>
      <c r="F108" s="18">
        <v>63521.200000000004</v>
      </c>
      <c r="G108" s="18">
        <v>188886.04</v>
      </c>
      <c r="H108" s="18">
        <v>0</v>
      </c>
      <c r="I108" s="18">
        <f t="shared" si="29"/>
        <v>188886.04</v>
      </c>
      <c r="J108" s="18">
        <f t="shared" si="30"/>
        <v>526065.96</v>
      </c>
      <c r="K108" s="39">
        <f t="shared" si="31"/>
        <v>0.73580598417795873</v>
      </c>
      <c r="L108" s="39">
        <f t="shared" si="32"/>
        <v>-0.91115319629849278</v>
      </c>
      <c r="M108" s="39">
        <f t="shared" si="33"/>
        <v>5.6776063288164848E-2</v>
      </c>
      <c r="O108" s="57"/>
      <c r="P108" s="57"/>
      <c r="Q108" s="57"/>
      <c r="R108" s="60"/>
      <c r="S108" s="60"/>
      <c r="T108" s="60"/>
      <c r="U108" s="60"/>
      <c r="V108" s="60"/>
      <c r="W108" s="57"/>
      <c r="X108" s="57"/>
      <c r="Y108" s="57"/>
    </row>
    <row r="109" spans="1:25" s="17" customFormat="1" x14ac:dyDescent="0.2">
      <c r="B109" s="48" t="s">
        <v>470</v>
      </c>
      <c r="C109" s="17" t="s">
        <v>471</v>
      </c>
      <c r="D109" s="18"/>
      <c r="E109" s="18"/>
      <c r="F109" s="18">
        <v>0</v>
      </c>
      <c r="G109" s="18">
        <v>0</v>
      </c>
      <c r="H109" s="18">
        <v>0</v>
      </c>
      <c r="I109" s="18">
        <f t="shared" si="29"/>
        <v>0</v>
      </c>
      <c r="J109" s="18">
        <f t="shared" si="30"/>
        <v>0</v>
      </c>
      <c r="K109" s="39" t="str">
        <f t="shared" si="31"/>
        <v>NA</v>
      </c>
      <c r="L109" s="39" t="str">
        <f t="shared" si="32"/>
        <v>NA</v>
      </c>
      <c r="M109" s="39" t="str">
        <f t="shared" si="33"/>
        <v>NA</v>
      </c>
      <c r="O109" s="57"/>
      <c r="P109" s="57"/>
      <c r="Q109" s="57"/>
      <c r="R109" s="60"/>
      <c r="S109" s="60"/>
      <c r="T109" s="60"/>
      <c r="U109" s="60"/>
      <c r="V109" s="60"/>
      <c r="W109" s="57"/>
      <c r="X109" s="57"/>
      <c r="Y109" s="57"/>
    </row>
    <row r="110" spans="1:25" s="17" customFormat="1" x14ac:dyDescent="0.2">
      <c r="B110" s="48" t="s">
        <v>79</v>
      </c>
      <c r="C110" s="17" t="s">
        <v>80</v>
      </c>
      <c r="D110" s="18">
        <v>4911504.3900000006</v>
      </c>
      <c r="E110" s="18">
        <v>4911504.3900000006</v>
      </c>
      <c r="F110" s="18">
        <v>432182.98999999993</v>
      </c>
      <c r="G110" s="18">
        <v>574081.85</v>
      </c>
      <c r="H110" s="18">
        <v>0</v>
      </c>
      <c r="I110" s="18">
        <f t="shared" si="29"/>
        <v>574081.85</v>
      </c>
      <c r="J110" s="18">
        <f t="shared" si="30"/>
        <v>4337422.540000001</v>
      </c>
      <c r="K110" s="39">
        <f t="shared" si="31"/>
        <v>0.88311486574890352</v>
      </c>
      <c r="L110" s="39">
        <f t="shared" si="32"/>
        <v>-0.91200598519672704</v>
      </c>
      <c r="M110" s="39">
        <f t="shared" si="33"/>
        <v>-0.53245946299561397</v>
      </c>
      <c r="O110" s="57"/>
      <c r="P110" s="57"/>
      <c r="Q110" s="57"/>
      <c r="R110" s="60"/>
      <c r="S110" s="60"/>
      <c r="T110" s="60"/>
      <c r="U110" s="60"/>
      <c r="V110" s="60"/>
      <c r="W110" s="57"/>
      <c r="X110" s="57"/>
      <c r="Y110" s="57"/>
    </row>
    <row r="111" spans="1:25" s="17" customFormat="1" x14ac:dyDescent="0.2">
      <c r="B111" s="48" t="s">
        <v>306</v>
      </c>
      <c r="C111" s="17" t="s">
        <v>307</v>
      </c>
      <c r="D111" s="18">
        <v>118977</v>
      </c>
      <c r="E111" s="18">
        <v>118977</v>
      </c>
      <c r="F111" s="18">
        <v>0</v>
      </c>
      <c r="G111" s="18">
        <v>20002.61</v>
      </c>
      <c r="H111" s="18">
        <v>0</v>
      </c>
      <c r="I111" s="18">
        <f t="shared" si="29"/>
        <v>20002.61</v>
      </c>
      <c r="J111" s="18">
        <f t="shared" si="30"/>
        <v>98974.39</v>
      </c>
      <c r="K111" s="39">
        <f t="shared" si="31"/>
        <v>0.83187834623498658</v>
      </c>
      <c r="L111" s="39">
        <f t="shared" si="32"/>
        <v>-1</v>
      </c>
      <c r="M111" s="39">
        <f t="shared" si="33"/>
        <v>-0.32751338493994636</v>
      </c>
      <c r="O111" s="57"/>
      <c r="P111" s="57"/>
      <c r="Q111" s="57"/>
      <c r="R111" s="60"/>
      <c r="S111" s="60"/>
      <c r="T111" s="60"/>
      <c r="U111" s="60"/>
      <c r="V111" s="60"/>
      <c r="W111" s="57"/>
      <c r="X111" s="57"/>
      <c r="Y111" s="57"/>
    </row>
    <row r="112" spans="1:25" s="17" customFormat="1" x14ac:dyDescent="0.2">
      <c r="B112" s="48" t="s">
        <v>81</v>
      </c>
      <c r="C112" s="17" t="s">
        <v>82</v>
      </c>
      <c r="D112" s="18">
        <v>1051272.54</v>
      </c>
      <c r="E112" s="18">
        <v>1051272.54</v>
      </c>
      <c r="F112" s="18">
        <v>69997.37999999999</v>
      </c>
      <c r="G112" s="18">
        <v>69997.37999999999</v>
      </c>
      <c r="H112" s="18">
        <v>0</v>
      </c>
      <c r="I112" s="18">
        <f t="shared" si="29"/>
        <v>69997.37999999999</v>
      </c>
      <c r="J112" s="18">
        <f t="shared" si="30"/>
        <v>981275.16</v>
      </c>
      <c r="K112" s="39">
        <f t="shared" si="31"/>
        <v>0.93341652393964369</v>
      </c>
      <c r="L112" s="39">
        <f t="shared" si="32"/>
        <v>-0.93341652393964369</v>
      </c>
      <c r="M112" s="39">
        <f t="shared" si="33"/>
        <v>-0.73366609575857467</v>
      </c>
      <c r="O112" s="57"/>
      <c r="P112" s="57"/>
      <c r="Q112" s="57"/>
      <c r="R112" s="60"/>
      <c r="S112" s="60"/>
      <c r="T112" s="60"/>
      <c r="U112" s="60"/>
      <c r="V112" s="60"/>
      <c r="W112" s="57"/>
      <c r="X112" s="57"/>
      <c r="Y112" s="57"/>
    </row>
    <row r="113" spans="2:25" s="17" customFormat="1" x14ac:dyDescent="0.2">
      <c r="B113" s="48" t="s">
        <v>235</v>
      </c>
      <c r="C113" s="17" t="s">
        <v>236</v>
      </c>
      <c r="D113" s="18">
        <v>8709649.1499999985</v>
      </c>
      <c r="E113" s="18">
        <v>8709649.1499999985</v>
      </c>
      <c r="F113" s="18">
        <v>1550411.1100000003</v>
      </c>
      <c r="G113" s="18">
        <v>1611203.1400000004</v>
      </c>
      <c r="H113" s="18">
        <v>0</v>
      </c>
      <c r="I113" s="18">
        <f t="shared" si="29"/>
        <v>1611203.1400000004</v>
      </c>
      <c r="J113" s="18">
        <f t="shared" si="30"/>
        <v>7098446.0099999979</v>
      </c>
      <c r="K113" s="39">
        <f t="shared" si="31"/>
        <v>0.81500940942035527</v>
      </c>
      <c r="L113" s="39">
        <f t="shared" si="32"/>
        <v>-0.82198925774179998</v>
      </c>
      <c r="M113" s="39">
        <f t="shared" si="33"/>
        <v>-0.26003763768142113</v>
      </c>
      <c r="O113" s="57"/>
      <c r="P113" s="57"/>
      <c r="Q113" s="57"/>
      <c r="R113" s="60"/>
      <c r="S113" s="60"/>
      <c r="T113" s="60"/>
      <c r="U113" s="60"/>
      <c r="V113" s="60"/>
      <c r="W113" s="57"/>
      <c r="X113" s="57"/>
      <c r="Y113" s="57"/>
    </row>
    <row r="114" spans="2:25" s="17" customFormat="1" x14ac:dyDescent="0.2">
      <c r="B114" s="48" t="s">
        <v>83</v>
      </c>
      <c r="C114" s="17" t="s">
        <v>84</v>
      </c>
      <c r="D114" s="18">
        <v>15106659.559999999</v>
      </c>
      <c r="E114" s="18">
        <v>15106659.559999999</v>
      </c>
      <c r="F114" s="18">
        <v>1081849.31</v>
      </c>
      <c r="G114" s="18">
        <v>1542359.1800000002</v>
      </c>
      <c r="H114" s="18">
        <v>0</v>
      </c>
      <c r="I114" s="18">
        <f t="shared" si="29"/>
        <v>1542359.1800000002</v>
      </c>
      <c r="J114" s="18">
        <f t="shared" si="30"/>
        <v>13564300.379999999</v>
      </c>
      <c r="K114" s="39">
        <f t="shared" si="31"/>
        <v>0.89790203625929865</v>
      </c>
      <c r="L114" s="39">
        <f t="shared" si="32"/>
        <v>-0.92838593431571315</v>
      </c>
      <c r="M114" s="39">
        <f t="shared" si="33"/>
        <v>-0.59160814503719439</v>
      </c>
      <c r="O114" s="57"/>
      <c r="P114" s="57"/>
      <c r="Q114" s="57"/>
      <c r="R114" s="60"/>
      <c r="S114" s="60"/>
      <c r="T114" s="60"/>
      <c r="U114" s="60"/>
      <c r="V114" s="60"/>
      <c r="W114" s="57"/>
      <c r="X114" s="57"/>
      <c r="Y114" s="57"/>
    </row>
    <row r="115" spans="2:25" s="17" customFormat="1" x14ac:dyDescent="0.2">
      <c r="B115" s="48" t="s">
        <v>85</v>
      </c>
      <c r="C115" s="17" t="s">
        <v>86</v>
      </c>
      <c r="D115" s="18">
        <v>4385743</v>
      </c>
      <c r="E115" s="18">
        <v>4385743</v>
      </c>
      <c r="F115" s="18">
        <v>288180.43</v>
      </c>
      <c r="G115" s="18">
        <v>319418.38</v>
      </c>
      <c r="H115" s="18">
        <v>0</v>
      </c>
      <c r="I115" s="18">
        <f t="shared" si="29"/>
        <v>319418.38</v>
      </c>
      <c r="J115" s="18">
        <f t="shared" si="30"/>
        <v>4066324.62</v>
      </c>
      <c r="K115" s="39">
        <f t="shared" si="31"/>
        <v>0.92716892439889886</v>
      </c>
      <c r="L115" s="39">
        <f t="shared" si="32"/>
        <v>-0.934291537374625</v>
      </c>
      <c r="M115" s="39">
        <f t="shared" si="33"/>
        <v>-0.70867569759559557</v>
      </c>
      <c r="O115" s="57"/>
      <c r="P115" s="57"/>
      <c r="Q115" s="57"/>
      <c r="R115" s="60"/>
      <c r="S115" s="60"/>
      <c r="T115" s="60"/>
      <c r="U115" s="60"/>
      <c r="V115" s="60"/>
      <c r="W115" s="57"/>
      <c r="X115" s="57"/>
      <c r="Y115" s="57"/>
    </row>
    <row r="116" spans="2:25" s="17" customFormat="1" x14ac:dyDescent="0.2">
      <c r="B116" s="48" t="s">
        <v>87</v>
      </c>
      <c r="C116" s="17" t="s">
        <v>88</v>
      </c>
      <c r="D116" s="18">
        <v>3859985.97</v>
      </c>
      <c r="E116" s="18">
        <v>3859985.97</v>
      </c>
      <c r="F116" s="18">
        <v>296633.68</v>
      </c>
      <c r="G116" s="18">
        <v>345371.85</v>
      </c>
      <c r="H116" s="18">
        <v>0</v>
      </c>
      <c r="I116" s="18">
        <f t="shared" si="29"/>
        <v>345371.85</v>
      </c>
      <c r="J116" s="18">
        <f t="shared" si="30"/>
        <v>3514614.12</v>
      </c>
      <c r="K116" s="39">
        <f t="shared" si="31"/>
        <v>0.91052510224538452</v>
      </c>
      <c r="L116" s="39">
        <f t="shared" si="32"/>
        <v>-0.92315161705108473</v>
      </c>
      <c r="M116" s="39">
        <f t="shared" si="33"/>
        <v>-0.64210040898153831</v>
      </c>
      <c r="O116" s="57"/>
      <c r="P116" s="57"/>
      <c r="Q116" s="57"/>
      <c r="R116" s="60"/>
      <c r="S116" s="60"/>
      <c r="T116" s="60"/>
      <c r="U116" s="60"/>
      <c r="V116" s="60"/>
      <c r="W116" s="57"/>
      <c r="X116" s="57"/>
      <c r="Y116" s="57"/>
    </row>
    <row r="117" spans="2:25" s="17" customFormat="1" x14ac:dyDescent="0.2">
      <c r="B117" s="48" t="s">
        <v>89</v>
      </c>
      <c r="C117" s="17" t="s">
        <v>90</v>
      </c>
      <c r="D117" s="18">
        <v>2732849.5999999996</v>
      </c>
      <c r="E117" s="18">
        <v>2732849.5999999996</v>
      </c>
      <c r="F117" s="18">
        <v>201761.06</v>
      </c>
      <c r="G117" s="18">
        <v>398851.8</v>
      </c>
      <c r="H117" s="18">
        <v>0</v>
      </c>
      <c r="I117" s="18">
        <f t="shared" si="29"/>
        <v>398851.8</v>
      </c>
      <c r="J117" s="18">
        <f t="shared" si="30"/>
        <v>2333997.7999999998</v>
      </c>
      <c r="K117" s="39">
        <f t="shared" si="31"/>
        <v>0.85405278065796231</v>
      </c>
      <c r="L117" s="39">
        <f t="shared" si="32"/>
        <v>-0.92617191227793871</v>
      </c>
      <c r="M117" s="39">
        <f t="shared" si="33"/>
        <v>-0.41621112263184912</v>
      </c>
      <c r="O117" s="57"/>
      <c r="P117" s="57"/>
      <c r="Q117" s="57"/>
      <c r="R117" s="60"/>
      <c r="S117" s="60"/>
      <c r="T117" s="60"/>
      <c r="U117" s="60"/>
      <c r="V117" s="60"/>
      <c r="W117" s="57"/>
      <c r="X117" s="57"/>
      <c r="Y117" s="57"/>
    </row>
    <row r="118" spans="2:25" s="17" customFormat="1" x14ac:dyDescent="0.2">
      <c r="B118" s="48" t="s">
        <v>462</v>
      </c>
      <c r="C118" s="17" t="s">
        <v>463</v>
      </c>
      <c r="D118" s="18"/>
      <c r="E118" s="18"/>
      <c r="F118" s="18">
        <v>0</v>
      </c>
      <c r="G118" s="18">
        <v>0</v>
      </c>
      <c r="H118" s="18">
        <v>0</v>
      </c>
      <c r="I118" s="18">
        <f t="shared" si="29"/>
        <v>0</v>
      </c>
      <c r="J118" s="18">
        <f t="shared" si="30"/>
        <v>0</v>
      </c>
      <c r="K118" s="39" t="str">
        <f t="shared" si="31"/>
        <v>NA</v>
      </c>
      <c r="L118" s="39" t="str">
        <f t="shared" si="32"/>
        <v>NA</v>
      </c>
      <c r="M118" s="39" t="str">
        <f t="shared" si="33"/>
        <v>NA</v>
      </c>
      <c r="O118" s="57"/>
      <c r="P118" s="57"/>
      <c r="Q118" s="57"/>
      <c r="R118" s="60"/>
      <c r="S118" s="60"/>
      <c r="T118" s="60"/>
      <c r="U118" s="60"/>
      <c r="V118" s="60"/>
      <c r="W118" s="57"/>
      <c r="X118" s="57"/>
      <c r="Y118" s="57"/>
    </row>
    <row r="119" spans="2:25" s="17" customFormat="1" x14ac:dyDescent="0.2">
      <c r="B119" s="48" t="s">
        <v>27</v>
      </c>
      <c r="C119" s="17" t="s">
        <v>28</v>
      </c>
      <c r="D119" s="18">
        <v>3281874.3</v>
      </c>
      <c r="E119" s="18">
        <v>3254874.3</v>
      </c>
      <c r="F119" s="18">
        <v>171401.38999999998</v>
      </c>
      <c r="G119" s="18">
        <v>428938.65</v>
      </c>
      <c r="H119" s="18">
        <v>0</v>
      </c>
      <c r="I119" s="18">
        <f t="shared" si="29"/>
        <v>428938.65</v>
      </c>
      <c r="J119" s="18">
        <f t="shared" si="30"/>
        <v>2825935.65</v>
      </c>
      <c r="K119" s="39">
        <f t="shared" si="31"/>
        <v>0.8682165237533136</v>
      </c>
      <c r="L119" s="39">
        <f t="shared" si="32"/>
        <v>-0.94734008929315638</v>
      </c>
      <c r="M119" s="39">
        <f t="shared" si="33"/>
        <v>-0.47286609501325438</v>
      </c>
      <c r="O119" s="57"/>
      <c r="P119" s="57"/>
      <c r="Q119" s="57"/>
      <c r="R119" s="60"/>
      <c r="S119" s="60"/>
      <c r="T119" s="60"/>
      <c r="U119" s="60"/>
      <c r="V119" s="60"/>
      <c r="W119" s="57"/>
      <c r="X119" s="57"/>
      <c r="Y119" s="57"/>
    </row>
    <row r="120" spans="2:25" s="17" customFormat="1" x14ac:dyDescent="0.2">
      <c r="B120" s="48" t="s">
        <v>91</v>
      </c>
      <c r="C120" s="17" t="s">
        <v>92</v>
      </c>
      <c r="D120" s="18">
        <v>7820469.3600000003</v>
      </c>
      <c r="E120" s="18">
        <v>7820469.3600000003</v>
      </c>
      <c r="F120" s="18">
        <v>533935.35999999999</v>
      </c>
      <c r="G120" s="18">
        <v>727340.66999999993</v>
      </c>
      <c r="H120" s="18">
        <v>0</v>
      </c>
      <c r="I120" s="18">
        <f t="shared" si="29"/>
        <v>727340.66999999993</v>
      </c>
      <c r="J120" s="18">
        <f t="shared" si="30"/>
        <v>7093128.6900000004</v>
      </c>
      <c r="K120" s="39">
        <f t="shared" si="31"/>
        <v>0.90699526633015282</v>
      </c>
      <c r="L120" s="39">
        <f t="shared" si="32"/>
        <v>-0.9317259188136503</v>
      </c>
      <c r="M120" s="39">
        <f t="shared" si="33"/>
        <v>-0.62798106532061149</v>
      </c>
      <c r="O120" s="57"/>
      <c r="P120" s="57"/>
      <c r="Q120" s="57"/>
      <c r="R120" s="60"/>
      <c r="S120" s="60"/>
      <c r="T120" s="60"/>
      <c r="U120" s="60"/>
      <c r="V120" s="60"/>
      <c r="W120" s="57"/>
      <c r="X120" s="57"/>
      <c r="Y120" s="57"/>
    </row>
    <row r="121" spans="2:25" s="17" customFormat="1" x14ac:dyDescent="0.2">
      <c r="B121" s="48" t="s">
        <v>29</v>
      </c>
      <c r="C121" s="17" t="s">
        <v>30</v>
      </c>
      <c r="D121" s="18">
        <v>767000</v>
      </c>
      <c r="E121" s="18">
        <v>767000</v>
      </c>
      <c r="F121" s="18">
        <v>12348.02</v>
      </c>
      <c r="G121" s="18">
        <v>27474.65</v>
      </c>
      <c r="H121" s="18">
        <v>0</v>
      </c>
      <c r="I121" s="18">
        <f t="shared" si="29"/>
        <v>27474.65</v>
      </c>
      <c r="J121" s="18">
        <f t="shared" si="30"/>
        <v>739525.35</v>
      </c>
      <c r="K121" s="39">
        <f t="shared" si="31"/>
        <v>0.96417907431551497</v>
      </c>
      <c r="L121" s="39">
        <f t="shared" si="32"/>
        <v>-0.98390088657105601</v>
      </c>
      <c r="M121" s="39">
        <f t="shared" si="33"/>
        <v>-0.85671629726206</v>
      </c>
      <c r="O121" s="57"/>
      <c r="P121" s="57"/>
      <c r="Q121" s="57"/>
      <c r="R121" s="60"/>
      <c r="S121" s="60"/>
      <c r="T121" s="60"/>
      <c r="U121" s="60"/>
      <c r="V121" s="60"/>
      <c r="W121" s="57"/>
      <c r="X121" s="57"/>
      <c r="Y121" s="57"/>
    </row>
    <row r="122" spans="2:25" s="17" customFormat="1" x14ac:dyDescent="0.2">
      <c r="B122" s="48" t="s">
        <v>349</v>
      </c>
      <c r="C122" s="17" t="s">
        <v>351</v>
      </c>
      <c r="D122" s="18">
        <v>90000</v>
      </c>
      <c r="E122" s="18">
        <v>125000</v>
      </c>
      <c r="F122" s="18">
        <v>0</v>
      </c>
      <c r="G122" s="18">
        <v>0</v>
      </c>
      <c r="H122" s="18">
        <v>0</v>
      </c>
      <c r="I122" s="18">
        <f t="shared" si="29"/>
        <v>0</v>
      </c>
      <c r="J122" s="18">
        <f t="shared" si="30"/>
        <v>125000</v>
      </c>
      <c r="K122" s="39">
        <f t="shared" si="31"/>
        <v>1</v>
      </c>
      <c r="L122" s="39">
        <f t="shared" si="32"/>
        <v>-1</v>
      </c>
      <c r="M122" s="39">
        <f t="shared" si="33"/>
        <v>-1</v>
      </c>
      <c r="O122" s="57"/>
      <c r="P122" s="57"/>
      <c r="Q122" s="57"/>
      <c r="R122" s="60"/>
      <c r="S122" s="60"/>
      <c r="T122" s="60"/>
      <c r="U122" s="60"/>
      <c r="V122" s="60"/>
      <c r="W122" s="57"/>
      <c r="X122" s="57"/>
      <c r="Y122" s="57"/>
    </row>
    <row r="123" spans="2:25" s="17" customFormat="1" x14ac:dyDescent="0.2">
      <c r="B123" s="48" t="s">
        <v>31</v>
      </c>
      <c r="C123" s="17" t="s">
        <v>32</v>
      </c>
      <c r="D123" s="18">
        <v>7498811.7300000004</v>
      </c>
      <c r="E123" s="18">
        <v>7498811.7300000004</v>
      </c>
      <c r="F123" s="18">
        <v>552824.04</v>
      </c>
      <c r="G123" s="18">
        <v>789014.98</v>
      </c>
      <c r="H123" s="18">
        <v>0</v>
      </c>
      <c r="I123" s="18">
        <f t="shared" si="29"/>
        <v>789014.98</v>
      </c>
      <c r="J123" s="18">
        <f t="shared" si="30"/>
        <v>6709796.75</v>
      </c>
      <c r="K123" s="39">
        <f t="shared" si="31"/>
        <v>0.89478133224182166</v>
      </c>
      <c r="L123" s="39">
        <f t="shared" si="32"/>
        <v>-0.92627844785216396</v>
      </c>
      <c r="M123" s="39">
        <f t="shared" si="33"/>
        <v>-0.57912532896728697</v>
      </c>
      <c r="O123" s="57"/>
      <c r="P123" s="57"/>
      <c r="Q123" s="57"/>
      <c r="R123" s="60"/>
      <c r="S123" s="60"/>
      <c r="T123" s="60"/>
      <c r="U123" s="60"/>
      <c r="V123" s="60"/>
      <c r="W123" s="57"/>
      <c r="X123" s="57"/>
      <c r="Y123" s="57"/>
    </row>
    <row r="124" spans="2:25" s="17" customFormat="1" x14ac:dyDescent="0.2">
      <c r="B124" s="48" t="s">
        <v>33</v>
      </c>
      <c r="C124" s="17" t="s">
        <v>34</v>
      </c>
      <c r="D124" s="18">
        <v>10314877.759999996</v>
      </c>
      <c r="E124" s="18">
        <v>10314877.759999996</v>
      </c>
      <c r="F124" s="18">
        <v>748900.4100000005</v>
      </c>
      <c r="G124" s="18">
        <v>1107209.1000000006</v>
      </c>
      <c r="H124" s="18">
        <v>0</v>
      </c>
      <c r="I124" s="18">
        <f t="shared" si="29"/>
        <v>1107209.1000000006</v>
      </c>
      <c r="J124" s="18">
        <f t="shared" si="30"/>
        <v>9207668.6599999964</v>
      </c>
      <c r="K124" s="39">
        <f t="shared" si="31"/>
        <v>0.89265901877251141</v>
      </c>
      <c r="L124" s="39">
        <f t="shared" si="32"/>
        <v>-0.92739609451270899</v>
      </c>
      <c r="M124" s="39">
        <f t="shared" si="33"/>
        <v>-0.5706360750900451</v>
      </c>
      <c r="O124" s="57"/>
      <c r="P124" s="57"/>
      <c r="Q124" s="57"/>
      <c r="R124" s="60"/>
      <c r="S124" s="60"/>
      <c r="T124" s="60"/>
      <c r="U124" s="60"/>
      <c r="V124" s="60"/>
      <c r="W124" s="57"/>
      <c r="X124" s="57"/>
      <c r="Y124" s="57"/>
    </row>
    <row r="125" spans="2:25" s="17" customFormat="1" x14ac:dyDescent="0.2">
      <c r="B125" s="48" t="s">
        <v>35</v>
      </c>
      <c r="C125" s="17" t="s">
        <v>36</v>
      </c>
      <c r="D125" s="18">
        <v>6000</v>
      </c>
      <c r="E125" s="18">
        <v>6000</v>
      </c>
      <c r="F125" s="18">
        <v>0</v>
      </c>
      <c r="G125" s="18">
        <v>0</v>
      </c>
      <c r="H125" s="18">
        <v>0</v>
      </c>
      <c r="I125" s="18">
        <f t="shared" si="29"/>
        <v>0</v>
      </c>
      <c r="J125" s="18">
        <f t="shared" si="30"/>
        <v>6000</v>
      </c>
      <c r="K125" s="39">
        <f t="shared" si="31"/>
        <v>1</v>
      </c>
      <c r="L125" s="39">
        <f t="shared" si="32"/>
        <v>-1</v>
      </c>
      <c r="M125" s="39">
        <f t="shared" si="33"/>
        <v>-1</v>
      </c>
      <c r="O125" s="57"/>
      <c r="P125" s="57"/>
      <c r="Q125" s="57"/>
      <c r="R125" s="60"/>
      <c r="S125" s="60"/>
      <c r="T125" s="60"/>
      <c r="U125" s="60"/>
      <c r="V125" s="60"/>
      <c r="W125" s="57"/>
      <c r="X125" s="57"/>
      <c r="Y125" s="57"/>
    </row>
    <row r="126" spans="2:25" s="17" customFormat="1" x14ac:dyDescent="0.2">
      <c r="B126" s="48" t="s">
        <v>39</v>
      </c>
      <c r="C126" s="17" t="s">
        <v>40</v>
      </c>
      <c r="D126" s="18">
        <v>1423366.1799999995</v>
      </c>
      <c r="E126" s="18">
        <v>1422650.1799999995</v>
      </c>
      <c r="F126" s="18">
        <v>155786.34999999913</v>
      </c>
      <c r="G126" s="18">
        <v>227307.75999999905</v>
      </c>
      <c r="H126" s="18">
        <v>0</v>
      </c>
      <c r="I126" s="18">
        <f t="shared" si="29"/>
        <v>227307.75999999905</v>
      </c>
      <c r="J126" s="18">
        <f t="shared" si="30"/>
        <v>1195342.4200000004</v>
      </c>
      <c r="K126" s="39">
        <f t="shared" si="31"/>
        <v>0.84022230960530353</v>
      </c>
      <c r="L126" s="39">
        <f t="shared" si="32"/>
        <v>-0.890495673363638</v>
      </c>
      <c r="M126" s="39">
        <f t="shared" si="33"/>
        <v>-0.36088923842121434</v>
      </c>
      <c r="O126" s="57"/>
      <c r="P126" s="57"/>
      <c r="Q126" s="57"/>
      <c r="R126" s="60"/>
      <c r="S126" s="60"/>
      <c r="T126" s="60"/>
      <c r="U126" s="60"/>
      <c r="V126" s="60"/>
      <c r="W126" s="57"/>
      <c r="X126" s="57"/>
      <c r="Y126" s="57"/>
    </row>
    <row r="127" spans="2:25" s="17" customFormat="1" x14ac:dyDescent="0.2">
      <c r="B127" s="48" t="s">
        <v>41</v>
      </c>
      <c r="C127" s="17" t="s">
        <v>42</v>
      </c>
      <c r="D127" s="18">
        <v>5106841.76</v>
      </c>
      <c r="E127" s="18">
        <v>5161429</v>
      </c>
      <c r="F127" s="18">
        <v>151478.5</v>
      </c>
      <c r="G127" s="18">
        <v>189439.53999999998</v>
      </c>
      <c r="H127" s="18">
        <v>1859237.6200000003</v>
      </c>
      <c r="I127" s="18">
        <f t="shared" si="29"/>
        <v>2048677.1600000004</v>
      </c>
      <c r="J127" s="18">
        <f t="shared" si="30"/>
        <v>3112751.84</v>
      </c>
      <c r="K127" s="39">
        <f t="shared" si="31"/>
        <v>0.60307946500862453</v>
      </c>
      <c r="L127" s="39">
        <f t="shared" si="32"/>
        <v>-0.97065182917366488</v>
      </c>
      <c r="M127" s="39">
        <f t="shared" si="33"/>
        <v>-0.85318830114683353</v>
      </c>
      <c r="O127" s="57"/>
      <c r="P127" s="57"/>
      <c r="Q127" s="57"/>
      <c r="R127" s="60"/>
      <c r="S127" s="60"/>
      <c r="T127" s="60"/>
      <c r="U127" s="60"/>
      <c r="V127" s="60"/>
      <c r="W127" s="57"/>
      <c r="X127" s="57"/>
      <c r="Y127" s="57"/>
    </row>
    <row r="128" spans="2:25" s="17" customFormat="1" x14ac:dyDescent="0.2">
      <c r="B128" s="48" t="s">
        <v>354</v>
      </c>
      <c r="C128" s="17" t="s">
        <v>355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f t="shared" si="29"/>
        <v>0</v>
      </c>
      <c r="J128" s="18">
        <f t="shared" si="30"/>
        <v>0</v>
      </c>
      <c r="K128" s="39" t="str">
        <f t="shared" si="31"/>
        <v>NA</v>
      </c>
      <c r="L128" s="39" t="str">
        <f t="shared" si="32"/>
        <v>NA</v>
      </c>
      <c r="M128" s="39" t="str">
        <f t="shared" si="33"/>
        <v>NA</v>
      </c>
      <c r="O128" s="57"/>
      <c r="P128" s="57"/>
      <c r="Q128" s="57"/>
      <c r="R128" s="60"/>
      <c r="S128" s="60"/>
      <c r="T128" s="60"/>
      <c r="U128" s="60"/>
      <c r="V128" s="60"/>
      <c r="W128" s="57"/>
      <c r="X128" s="57"/>
      <c r="Y128" s="57"/>
    </row>
    <row r="129" spans="2:25" s="17" customFormat="1" x14ac:dyDescent="0.2">
      <c r="B129" s="48" t="s">
        <v>472</v>
      </c>
      <c r="C129" s="17" t="s">
        <v>473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f t="shared" si="29"/>
        <v>0</v>
      </c>
      <c r="J129" s="18">
        <f t="shared" si="30"/>
        <v>0</v>
      </c>
      <c r="K129" s="39" t="str">
        <f t="shared" si="31"/>
        <v>NA</v>
      </c>
      <c r="L129" s="39" t="str">
        <f t="shared" si="32"/>
        <v>NA</v>
      </c>
      <c r="M129" s="39" t="str">
        <f t="shared" si="33"/>
        <v>NA</v>
      </c>
      <c r="O129" s="57"/>
      <c r="P129" s="57"/>
      <c r="Q129" s="57"/>
      <c r="R129" s="60"/>
      <c r="S129" s="60"/>
      <c r="T129" s="60"/>
      <c r="U129" s="60"/>
      <c r="V129" s="60"/>
      <c r="W129" s="57"/>
      <c r="X129" s="57"/>
      <c r="Y129" s="57"/>
    </row>
    <row r="130" spans="2:25" s="17" customFormat="1" x14ac:dyDescent="0.2">
      <c r="B130" s="48" t="s">
        <v>368</v>
      </c>
      <c r="C130" s="17" t="s">
        <v>369</v>
      </c>
      <c r="D130" s="18">
        <v>500000</v>
      </c>
      <c r="E130" s="18">
        <v>187000</v>
      </c>
      <c r="F130" s="18">
        <v>10300</v>
      </c>
      <c r="G130" s="18">
        <v>14020</v>
      </c>
      <c r="H130" s="18">
        <v>0</v>
      </c>
      <c r="I130" s="18">
        <f t="shared" si="29"/>
        <v>14020</v>
      </c>
      <c r="J130" s="18">
        <f t="shared" si="30"/>
        <v>172980</v>
      </c>
      <c r="K130" s="39">
        <f t="shared" si="31"/>
        <v>0.92502673796791446</v>
      </c>
      <c r="L130" s="39">
        <f t="shared" si="32"/>
        <v>-0.94491978609625671</v>
      </c>
      <c r="M130" s="39">
        <f t="shared" si="33"/>
        <v>-0.70010695187165772</v>
      </c>
      <c r="O130" s="57"/>
      <c r="P130" s="57"/>
      <c r="Q130" s="57"/>
      <c r="R130" s="60"/>
      <c r="S130" s="60"/>
      <c r="T130" s="60"/>
      <c r="U130" s="60"/>
      <c r="V130" s="60"/>
      <c r="W130" s="57"/>
      <c r="X130" s="57"/>
      <c r="Y130" s="57"/>
    </row>
    <row r="131" spans="2:25" s="17" customFormat="1" x14ac:dyDescent="0.2">
      <c r="B131" s="48" t="s">
        <v>374</v>
      </c>
      <c r="C131" s="17" t="s">
        <v>375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f t="shared" si="29"/>
        <v>0</v>
      </c>
      <c r="J131" s="18">
        <f t="shared" si="30"/>
        <v>0</v>
      </c>
      <c r="K131" s="39" t="str">
        <f t="shared" si="31"/>
        <v>NA</v>
      </c>
      <c r="L131" s="39" t="str">
        <f t="shared" si="32"/>
        <v>NA</v>
      </c>
      <c r="M131" s="39" t="str">
        <f t="shared" si="33"/>
        <v>NA</v>
      </c>
      <c r="O131" s="57"/>
      <c r="P131" s="57"/>
      <c r="Q131" s="57"/>
      <c r="R131" s="60"/>
      <c r="S131" s="60"/>
      <c r="T131" s="60"/>
      <c r="U131" s="60"/>
      <c r="V131" s="60"/>
      <c r="W131" s="57"/>
      <c r="X131" s="57"/>
      <c r="Y131" s="57"/>
    </row>
    <row r="132" spans="2:25" s="17" customFormat="1" x14ac:dyDescent="0.2">
      <c r="B132" s="48" t="s">
        <v>93</v>
      </c>
      <c r="C132" s="17" t="s">
        <v>94</v>
      </c>
      <c r="D132" s="18">
        <v>305000</v>
      </c>
      <c r="E132" s="18">
        <v>305000</v>
      </c>
      <c r="F132" s="18">
        <v>0</v>
      </c>
      <c r="G132" s="18">
        <v>0</v>
      </c>
      <c r="H132" s="18">
        <v>0</v>
      </c>
      <c r="I132" s="18">
        <f t="shared" si="29"/>
        <v>0</v>
      </c>
      <c r="J132" s="18">
        <f t="shared" si="30"/>
        <v>305000</v>
      </c>
      <c r="K132" s="39">
        <f t="shared" si="31"/>
        <v>1</v>
      </c>
      <c r="L132" s="39">
        <f t="shared" si="32"/>
        <v>-1</v>
      </c>
      <c r="M132" s="39">
        <f t="shared" si="33"/>
        <v>-1</v>
      </c>
      <c r="O132" s="57"/>
      <c r="P132" s="57"/>
      <c r="Q132" s="57"/>
      <c r="R132" s="60"/>
      <c r="S132" s="60"/>
      <c r="T132" s="60"/>
      <c r="U132" s="60"/>
      <c r="V132" s="60"/>
      <c r="W132" s="57"/>
      <c r="X132" s="57"/>
      <c r="Y132" s="57"/>
    </row>
    <row r="133" spans="2:25" s="17" customFormat="1" x14ac:dyDescent="0.2">
      <c r="B133" s="48" t="s">
        <v>239</v>
      </c>
      <c r="C133" s="17" t="s">
        <v>240</v>
      </c>
      <c r="D133" s="18">
        <v>9500</v>
      </c>
      <c r="E133" s="18">
        <v>4500</v>
      </c>
      <c r="F133" s="18">
        <v>0</v>
      </c>
      <c r="G133" s="18">
        <v>0</v>
      </c>
      <c r="H133" s="18">
        <v>0</v>
      </c>
      <c r="I133" s="18">
        <f t="shared" si="29"/>
        <v>0</v>
      </c>
      <c r="J133" s="18">
        <f t="shared" si="30"/>
        <v>4500</v>
      </c>
      <c r="K133" s="39">
        <f t="shared" si="31"/>
        <v>1</v>
      </c>
      <c r="L133" s="39">
        <f t="shared" si="32"/>
        <v>-1</v>
      </c>
      <c r="M133" s="39">
        <f t="shared" si="33"/>
        <v>-1</v>
      </c>
      <c r="O133" s="57"/>
      <c r="P133" s="57"/>
      <c r="Q133" s="57"/>
      <c r="R133" s="60"/>
      <c r="S133" s="60"/>
      <c r="T133" s="60"/>
      <c r="U133" s="60"/>
      <c r="V133" s="60"/>
      <c r="W133" s="57"/>
      <c r="X133" s="57"/>
      <c r="Y133" s="57"/>
    </row>
    <row r="134" spans="2:25" s="17" customFormat="1" x14ac:dyDescent="0.2">
      <c r="B134" s="48" t="s">
        <v>474</v>
      </c>
      <c r="C134" s="17" t="s">
        <v>475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f t="shared" ref="I134:I503" si="34">SUM(G134:H134)</f>
        <v>0</v>
      </c>
      <c r="J134" s="18">
        <f t="shared" ref="J134:J503" si="35">E134-I134</f>
        <v>0</v>
      </c>
      <c r="K134" s="39" t="str">
        <f t="shared" ref="K134:K503" si="36">IF(E134=0,"NA",J134/E134)</f>
        <v>NA</v>
      </c>
      <c r="L134" s="39" t="str">
        <f t="shared" ref="L134:L503" si="37">IF(E134=0,"NA",(  ( F134 - (E134/$L$6)) / (E134/$L$6)))</f>
        <v>NA</v>
      </c>
      <c r="M134" s="39" t="str">
        <f t="shared" ref="M134:M503" si="38">IF(E134=0,"NA",(  ( G134 - ($M$6*(E134/12))) / ($M$6*(E134/12))))</f>
        <v>NA</v>
      </c>
      <c r="O134" s="57"/>
      <c r="P134" s="57"/>
      <c r="Q134" s="57"/>
      <c r="R134" s="60"/>
      <c r="S134" s="60"/>
      <c r="T134" s="60"/>
      <c r="U134" s="60"/>
      <c r="V134" s="60"/>
      <c r="W134" s="57"/>
      <c r="X134" s="57"/>
      <c r="Y134" s="57"/>
    </row>
    <row r="135" spans="2:25" s="17" customFormat="1" x14ac:dyDescent="0.2">
      <c r="B135" s="48" t="s">
        <v>45</v>
      </c>
      <c r="C135" s="17" t="s">
        <v>46</v>
      </c>
      <c r="D135" s="18">
        <v>4350</v>
      </c>
      <c r="E135" s="18">
        <v>4350</v>
      </c>
      <c r="F135" s="18">
        <v>39.85</v>
      </c>
      <c r="G135" s="18">
        <v>39.85</v>
      </c>
      <c r="H135" s="18">
        <v>253.52</v>
      </c>
      <c r="I135" s="18">
        <f t="shared" si="34"/>
        <v>293.37</v>
      </c>
      <c r="J135" s="18">
        <f t="shared" si="35"/>
        <v>4056.63</v>
      </c>
      <c r="K135" s="39">
        <f t="shared" si="36"/>
        <v>0.93255862068965523</v>
      </c>
      <c r="L135" s="39">
        <f t="shared" si="37"/>
        <v>-0.99083908045976998</v>
      </c>
      <c r="M135" s="39">
        <f t="shared" si="38"/>
        <v>-0.9633563218390806</v>
      </c>
      <c r="O135" s="57"/>
      <c r="P135" s="57"/>
      <c r="Q135" s="57"/>
      <c r="R135" s="60"/>
      <c r="S135" s="60"/>
      <c r="T135" s="60"/>
      <c r="U135" s="60"/>
      <c r="V135" s="60"/>
      <c r="W135" s="57"/>
      <c r="X135" s="57"/>
      <c r="Y135" s="57"/>
    </row>
    <row r="136" spans="2:25" s="17" customFormat="1" x14ac:dyDescent="0.2">
      <c r="B136" s="48" t="s">
        <v>47</v>
      </c>
      <c r="C136" s="17" t="s">
        <v>48</v>
      </c>
      <c r="D136" s="18">
        <v>0</v>
      </c>
      <c r="E136" s="18">
        <v>199</v>
      </c>
      <c r="F136" s="18">
        <v>199</v>
      </c>
      <c r="G136" s="18">
        <v>199</v>
      </c>
      <c r="H136" s="18">
        <v>0</v>
      </c>
      <c r="I136" s="18">
        <f t="shared" si="34"/>
        <v>199</v>
      </c>
      <c r="J136" s="18">
        <f t="shared" si="35"/>
        <v>0</v>
      </c>
      <c r="K136" s="39">
        <f t="shared" si="36"/>
        <v>0</v>
      </c>
      <c r="L136" s="39">
        <f t="shared" si="37"/>
        <v>0</v>
      </c>
      <c r="M136" s="39">
        <f t="shared" si="38"/>
        <v>3</v>
      </c>
      <c r="O136" s="57"/>
      <c r="P136" s="57"/>
      <c r="Q136" s="57"/>
      <c r="R136" s="60"/>
      <c r="S136" s="60"/>
      <c r="T136" s="60"/>
      <c r="U136" s="60"/>
      <c r="V136" s="60"/>
      <c r="W136" s="57"/>
      <c r="X136" s="57"/>
      <c r="Y136" s="57"/>
    </row>
    <row r="137" spans="2:25" s="17" customFormat="1" x14ac:dyDescent="0.2">
      <c r="B137" s="48" t="s">
        <v>49</v>
      </c>
      <c r="C137" s="17" t="s">
        <v>50</v>
      </c>
      <c r="D137" s="18">
        <v>84600</v>
      </c>
      <c r="E137" s="18">
        <v>79600</v>
      </c>
      <c r="F137" s="18">
        <v>529.4</v>
      </c>
      <c r="G137" s="18">
        <v>731.23</v>
      </c>
      <c r="H137" s="18">
        <v>0</v>
      </c>
      <c r="I137" s="18">
        <f t="shared" si="34"/>
        <v>731.23</v>
      </c>
      <c r="J137" s="18">
        <f t="shared" si="35"/>
        <v>78868.77</v>
      </c>
      <c r="K137" s="39">
        <f t="shared" si="36"/>
        <v>0.99081369346733672</v>
      </c>
      <c r="L137" s="39">
        <f t="shared" si="37"/>
        <v>-0.99334924623115584</v>
      </c>
      <c r="M137" s="39">
        <f t="shared" si="38"/>
        <v>-0.96325477386934677</v>
      </c>
      <c r="O137" s="57"/>
      <c r="P137" s="57"/>
      <c r="Q137" s="57"/>
      <c r="R137" s="60"/>
      <c r="S137" s="60"/>
      <c r="T137" s="60"/>
      <c r="U137" s="60"/>
      <c r="V137" s="60"/>
      <c r="W137" s="57"/>
      <c r="X137" s="57"/>
      <c r="Y137" s="57"/>
    </row>
    <row r="138" spans="2:25" s="17" customFormat="1" ht="12" customHeight="1" x14ac:dyDescent="0.2">
      <c r="B138" s="48" t="s">
        <v>51</v>
      </c>
      <c r="C138" s="17" t="s">
        <v>52</v>
      </c>
      <c r="D138" s="18">
        <v>4614.24</v>
      </c>
      <c r="E138" s="18">
        <v>3582.25</v>
      </c>
      <c r="F138" s="18">
        <v>0</v>
      </c>
      <c r="G138" s="18">
        <v>0</v>
      </c>
      <c r="H138" s="18">
        <v>0</v>
      </c>
      <c r="I138" s="18">
        <f t="shared" si="34"/>
        <v>0</v>
      </c>
      <c r="J138" s="18">
        <f t="shared" si="35"/>
        <v>3582.25</v>
      </c>
      <c r="K138" s="39">
        <f t="shared" si="36"/>
        <v>1</v>
      </c>
      <c r="L138" s="39">
        <f t="shared" si="37"/>
        <v>-1</v>
      </c>
      <c r="M138" s="39">
        <f t="shared" si="38"/>
        <v>-1</v>
      </c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2:25" s="17" customFormat="1" ht="12" customHeight="1" x14ac:dyDescent="0.2">
      <c r="B139" s="48" t="s">
        <v>53</v>
      </c>
      <c r="C139" s="17" t="s">
        <v>54</v>
      </c>
      <c r="D139" s="18">
        <v>705117.92999999993</v>
      </c>
      <c r="E139" s="18">
        <v>644999.24</v>
      </c>
      <c r="F139" s="18">
        <v>2905.58</v>
      </c>
      <c r="G139" s="18">
        <v>5654.95</v>
      </c>
      <c r="H139" s="18">
        <v>4852.84</v>
      </c>
      <c r="I139" s="18">
        <f t="shared" si="34"/>
        <v>10507.79</v>
      </c>
      <c r="J139" s="18">
        <f t="shared" si="35"/>
        <v>634491.44999999995</v>
      </c>
      <c r="K139" s="39">
        <f t="shared" si="36"/>
        <v>0.98370883351738514</v>
      </c>
      <c r="L139" s="39">
        <f t="shared" si="37"/>
        <v>-0.99549521949824316</v>
      </c>
      <c r="M139" s="39">
        <f t="shared" si="38"/>
        <v>-0.96493050131345881</v>
      </c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2:25" s="17" customFormat="1" ht="12" customHeight="1" x14ac:dyDescent="0.2">
      <c r="B140" s="48" t="s">
        <v>55</v>
      </c>
      <c r="C140" s="17" t="s">
        <v>56</v>
      </c>
      <c r="D140" s="18">
        <v>5000</v>
      </c>
      <c r="E140" s="18">
        <v>5000</v>
      </c>
      <c r="F140" s="18">
        <v>0</v>
      </c>
      <c r="G140" s="18">
        <v>0</v>
      </c>
      <c r="H140" s="18">
        <v>0</v>
      </c>
      <c r="I140" s="18">
        <f t="shared" si="34"/>
        <v>0</v>
      </c>
      <c r="J140" s="18">
        <f t="shared" si="35"/>
        <v>5000</v>
      </c>
      <c r="K140" s="39">
        <f t="shared" si="36"/>
        <v>1</v>
      </c>
      <c r="L140" s="39">
        <f t="shared" si="37"/>
        <v>-1</v>
      </c>
      <c r="M140" s="39">
        <f t="shared" si="38"/>
        <v>-1</v>
      </c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2:25" s="17" customFormat="1" ht="12" customHeight="1" x14ac:dyDescent="0.2">
      <c r="B141" s="48" t="s">
        <v>57</v>
      </c>
      <c r="C141" s="17" t="s">
        <v>58</v>
      </c>
      <c r="D141" s="18">
        <v>122950</v>
      </c>
      <c r="E141" s="18">
        <v>117950</v>
      </c>
      <c r="F141" s="18">
        <v>0</v>
      </c>
      <c r="G141" s="18">
        <v>0</v>
      </c>
      <c r="H141" s="18">
        <v>46796.5</v>
      </c>
      <c r="I141" s="18">
        <f t="shared" si="34"/>
        <v>46796.5</v>
      </c>
      <c r="J141" s="18">
        <f t="shared" si="35"/>
        <v>71153.5</v>
      </c>
      <c r="K141" s="39">
        <f t="shared" si="36"/>
        <v>0.60325137770241632</v>
      </c>
      <c r="L141" s="39">
        <f t="shared" si="37"/>
        <v>-1</v>
      </c>
      <c r="M141" s="39">
        <f t="shared" si="38"/>
        <v>-1</v>
      </c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2:25" s="17" customFormat="1" ht="12" customHeight="1" x14ac:dyDescent="0.2">
      <c r="B142" s="48" t="s">
        <v>59</v>
      </c>
      <c r="C142" s="17" t="s">
        <v>60</v>
      </c>
      <c r="D142" s="18">
        <v>1000</v>
      </c>
      <c r="E142" s="18">
        <v>1000</v>
      </c>
      <c r="F142" s="18">
        <v>38446.800000000003</v>
      </c>
      <c r="G142" s="18">
        <v>51194.48</v>
      </c>
      <c r="H142" s="18">
        <v>16064.08</v>
      </c>
      <c r="I142" s="18">
        <f t="shared" si="34"/>
        <v>67258.559999999998</v>
      </c>
      <c r="J142" s="18">
        <f t="shared" si="35"/>
        <v>-66258.559999999998</v>
      </c>
      <c r="K142" s="39">
        <f t="shared" si="36"/>
        <v>-66.258560000000003</v>
      </c>
      <c r="L142" s="39">
        <f t="shared" si="37"/>
        <v>37.446800000000003</v>
      </c>
      <c r="M142" s="39">
        <f t="shared" si="38"/>
        <v>203.77792000000002</v>
      </c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2:25" s="17" customFormat="1" ht="12" customHeight="1" x14ac:dyDescent="0.2">
      <c r="B143" s="48" t="s">
        <v>61</v>
      </c>
      <c r="C143" s="17" t="s">
        <v>62</v>
      </c>
      <c r="D143" s="18">
        <v>52000</v>
      </c>
      <c r="E143" s="18">
        <v>59536</v>
      </c>
      <c r="F143" s="18">
        <v>0</v>
      </c>
      <c r="G143" s="18">
        <v>5252</v>
      </c>
      <c r="H143" s="18">
        <v>2737.02</v>
      </c>
      <c r="I143" s="18">
        <f t="shared" si="34"/>
        <v>7989.02</v>
      </c>
      <c r="J143" s="18">
        <f t="shared" si="35"/>
        <v>51546.979999999996</v>
      </c>
      <c r="K143" s="39">
        <f t="shared" si="36"/>
        <v>0.86581194571351783</v>
      </c>
      <c r="L143" s="39">
        <f t="shared" si="37"/>
        <v>-1</v>
      </c>
      <c r="M143" s="39">
        <f t="shared" si="38"/>
        <v>-0.64713786616500946</v>
      </c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2:25" s="17" customFormat="1" ht="12" customHeight="1" x14ac:dyDescent="0.2">
      <c r="B144" s="48" t="s">
        <v>322</v>
      </c>
      <c r="C144" s="17" t="s">
        <v>323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f t="shared" si="34"/>
        <v>0</v>
      </c>
      <c r="J144" s="18">
        <f t="shared" si="35"/>
        <v>0</v>
      </c>
      <c r="K144" s="39" t="str">
        <f t="shared" si="36"/>
        <v>NA</v>
      </c>
      <c r="L144" s="39" t="str">
        <f t="shared" si="37"/>
        <v>NA</v>
      </c>
      <c r="M144" s="39" t="str">
        <f t="shared" si="38"/>
        <v>NA</v>
      </c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s="17" customFormat="1" ht="12" customHeight="1" x14ac:dyDescent="0.2">
      <c r="B145" s="48" t="s">
        <v>65</v>
      </c>
      <c r="C145" s="17" t="s">
        <v>66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f t="shared" si="34"/>
        <v>0</v>
      </c>
      <c r="J145" s="18">
        <f t="shared" si="35"/>
        <v>0</v>
      </c>
      <c r="K145" s="39" t="str">
        <f t="shared" si="36"/>
        <v>NA</v>
      </c>
      <c r="L145" s="39" t="str">
        <f t="shared" si="37"/>
        <v>NA</v>
      </c>
      <c r="M145" s="39" t="str">
        <f t="shared" si="38"/>
        <v>NA</v>
      </c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s="17" customFormat="1" ht="12" customHeight="1" x14ac:dyDescent="0.2">
      <c r="B146" s="48" t="s">
        <v>67</v>
      </c>
      <c r="C146" s="17" t="s">
        <v>68</v>
      </c>
      <c r="D146" s="18">
        <v>7000</v>
      </c>
      <c r="E146" s="18">
        <v>7000</v>
      </c>
      <c r="F146" s="18">
        <v>0</v>
      </c>
      <c r="G146" s="18">
        <v>0</v>
      </c>
      <c r="H146" s="18">
        <v>5620</v>
      </c>
      <c r="I146" s="18">
        <f t="shared" si="34"/>
        <v>5620</v>
      </c>
      <c r="J146" s="18">
        <f t="shared" si="35"/>
        <v>1380</v>
      </c>
      <c r="K146" s="39">
        <f t="shared" si="36"/>
        <v>0.19714285714285715</v>
      </c>
      <c r="L146" s="39">
        <f t="shared" si="37"/>
        <v>-1</v>
      </c>
      <c r="M146" s="39">
        <f t="shared" si="38"/>
        <v>-1</v>
      </c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s="17" customFormat="1" ht="12" customHeight="1" x14ac:dyDescent="0.2">
      <c r="B147" s="48" t="s">
        <v>69</v>
      </c>
      <c r="C147" s="17" t="s">
        <v>70</v>
      </c>
      <c r="D147" s="18">
        <v>15000</v>
      </c>
      <c r="E147" s="18">
        <v>6000</v>
      </c>
      <c r="F147" s="18">
        <v>0</v>
      </c>
      <c r="G147" s="18">
        <v>0</v>
      </c>
      <c r="H147" s="18">
        <v>0</v>
      </c>
      <c r="I147" s="18">
        <f t="shared" si="34"/>
        <v>0</v>
      </c>
      <c r="J147" s="18">
        <f t="shared" si="35"/>
        <v>6000</v>
      </c>
      <c r="K147" s="39">
        <f t="shared" si="36"/>
        <v>1</v>
      </c>
      <c r="L147" s="39">
        <f t="shared" si="37"/>
        <v>-1</v>
      </c>
      <c r="M147" s="39">
        <f t="shared" si="38"/>
        <v>-1</v>
      </c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s="17" customFormat="1" ht="12" customHeight="1" x14ac:dyDescent="0.2">
      <c r="B148" s="48" t="s">
        <v>324</v>
      </c>
      <c r="C148" s="17" t="s">
        <v>325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f t="shared" si="34"/>
        <v>0</v>
      </c>
      <c r="J148" s="18">
        <f t="shared" si="35"/>
        <v>0</v>
      </c>
      <c r="K148" s="39" t="str">
        <f t="shared" si="36"/>
        <v>NA</v>
      </c>
      <c r="L148" s="39" t="str">
        <f t="shared" si="37"/>
        <v>NA</v>
      </c>
      <c r="M148" s="39" t="str">
        <f t="shared" si="38"/>
        <v>NA</v>
      </c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s="17" customFormat="1" ht="12" customHeight="1" x14ac:dyDescent="0.2">
      <c r="B149" s="48" t="s">
        <v>71</v>
      </c>
      <c r="C149" s="17" t="s">
        <v>72</v>
      </c>
      <c r="D149" s="18">
        <v>15023.24</v>
      </c>
      <c r="E149" s="18">
        <v>16782.73</v>
      </c>
      <c r="F149" s="18">
        <v>0</v>
      </c>
      <c r="G149" s="18">
        <v>1395</v>
      </c>
      <c r="H149" s="18">
        <v>1968</v>
      </c>
      <c r="I149" s="18">
        <f t="shared" si="34"/>
        <v>3363</v>
      </c>
      <c r="J149" s="18">
        <f t="shared" si="35"/>
        <v>13419.73</v>
      </c>
      <c r="K149" s="39">
        <f t="shared" si="36"/>
        <v>0.79961543801276669</v>
      </c>
      <c r="L149" s="39">
        <f t="shared" si="37"/>
        <v>-1</v>
      </c>
      <c r="M149" s="39">
        <f t="shared" si="38"/>
        <v>-0.6675153565599875</v>
      </c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s="17" customFormat="1" ht="12" customHeight="1" x14ac:dyDescent="0.2">
      <c r="B150" s="48" t="s">
        <v>73</v>
      </c>
      <c r="C150" s="17" t="s">
        <v>74</v>
      </c>
      <c r="D150" s="18">
        <v>1005000</v>
      </c>
      <c r="E150" s="18">
        <v>1005000</v>
      </c>
      <c r="F150" s="18">
        <v>0</v>
      </c>
      <c r="G150" s="18">
        <v>0</v>
      </c>
      <c r="H150" s="18">
        <v>0</v>
      </c>
      <c r="I150" s="18">
        <f t="shared" si="34"/>
        <v>0</v>
      </c>
      <c r="J150" s="18">
        <f t="shared" si="35"/>
        <v>1005000</v>
      </c>
      <c r="K150" s="39">
        <f t="shared" si="36"/>
        <v>1</v>
      </c>
      <c r="L150" s="39">
        <f t="shared" si="37"/>
        <v>-1</v>
      </c>
      <c r="M150" s="39">
        <f t="shared" si="38"/>
        <v>-1</v>
      </c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s="17" customFormat="1" ht="12" customHeight="1" x14ac:dyDescent="0.2">
      <c r="A151" s="47" t="s">
        <v>95</v>
      </c>
      <c r="B151" s="49"/>
      <c r="C151" s="47"/>
      <c r="D151" s="23">
        <v>83033266.169999972</v>
      </c>
      <c r="E151" s="23">
        <v>82706481.219999969</v>
      </c>
      <c r="F151" s="23">
        <v>6535361.879999999</v>
      </c>
      <c r="G151" s="23">
        <v>9159432.7899999991</v>
      </c>
      <c r="H151" s="23">
        <v>1937529.5800000005</v>
      </c>
      <c r="I151" s="23">
        <f t="shared" si="34"/>
        <v>11096962.369999999</v>
      </c>
      <c r="J151" s="23">
        <f t="shared" si="35"/>
        <v>71609518.849999964</v>
      </c>
      <c r="K151" s="43">
        <f t="shared" si="36"/>
        <v>0.86582717332052872</v>
      </c>
      <c r="L151" s="43">
        <f t="shared" si="37"/>
        <v>-0.9209812606751353</v>
      </c>
      <c r="M151" s="43">
        <f t="shared" si="38"/>
        <v>-0.55701499302644364</v>
      </c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s="17" customFormat="1" ht="12" customHeight="1" x14ac:dyDescent="0.2">
      <c r="A152" s="17" t="s">
        <v>96</v>
      </c>
      <c r="B152" s="48" t="s">
        <v>12</v>
      </c>
      <c r="C152" s="17" t="s">
        <v>13</v>
      </c>
      <c r="D152" s="18">
        <v>0</v>
      </c>
      <c r="E152" s="18">
        <v>8500</v>
      </c>
      <c r="F152" s="18">
        <v>179487.84999999998</v>
      </c>
      <c r="G152" s="18">
        <v>180328.50999999998</v>
      </c>
      <c r="H152" s="18">
        <v>0</v>
      </c>
      <c r="I152" s="18">
        <f t="shared" si="34"/>
        <v>180328.50999999998</v>
      </c>
      <c r="J152" s="18">
        <f t="shared" si="35"/>
        <v>-171828.50999999998</v>
      </c>
      <c r="K152" s="39">
        <f t="shared" si="36"/>
        <v>-20.215118823529409</v>
      </c>
      <c r="L152" s="39">
        <f t="shared" si="37"/>
        <v>20.116217647058821</v>
      </c>
      <c r="M152" s="39">
        <f t="shared" si="38"/>
        <v>83.860475294117634</v>
      </c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s="17" customFormat="1" ht="12" customHeight="1" x14ac:dyDescent="0.2">
      <c r="B153" s="48" t="s">
        <v>14</v>
      </c>
      <c r="C153" s="17" t="s">
        <v>15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f t="shared" si="34"/>
        <v>0</v>
      </c>
      <c r="J153" s="18">
        <f t="shared" si="35"/>
        <v>0</v>
      </c>
      <c r="K153" s="39" t="str">
        <f t="shared" si="36"/>
        <v>NA</v>
      </c>
      <c r="L153" s="39" t="str">
        <f t="shared" si="37"/>
        <v>NA</v>
      </c>
      <c r="M153" s="39" t="str">
        <f t="shared" si="38"/>
        <v>NA</v>
      </c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s="17" customFormat="1" ht="12" customHeight="1" x14ac:dyDescent="0.2">
      <c r="B154" s="48" t="s">
        <v>97</v>
      </c>
      <c r="C154" s="17" t="s">
        <v>98</v>
      </c>
      <c r="D154" s="18">
        <v>5083000</v>
      </c>
      <c r="E154" s="18">
        <v>445819</v>
      </c>
      <c r="F154" s="18">
        <v>4861.5</v>
      </c>
      <c r="G154" s="18">
        <v>379220.22</v>
      </c>
      <c r="H154" s="18">
        <v>0</v>
      </c>
      <c r="I154" s="18">
        <f t="shared" si="34"/>
        <v>379220.22</v>
      </c>
      <c r="J154" s="18">
        <f t="shared" si="35"/>
        <v>66598.780000000028</v>
      </c>
      <c r="K154" s="39">
        <f t="shared" si="36"/>
        <v>0.14938524378727697</v>
      </c>
      <c r="L154" s="39">
        <f t="shared" si="37"/>
        <v>-0.98909535035518903</v>
      </c>
      <c r="M154" s="39">
        <f t="shared" si="38"/>
        <v>2.4024590248508924</v>
      </c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s="17" customFormat="1" ht="12" customHeight="1" x14ac:dyDescent="0.2">
      <c r="B155" s="48" t="s">
        <v>251</v>
      </c>
      <c r="C155" s="17" t="s">
        <v>252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f t="shared" si="34"/>
        <v>0</v>
      </c>
      <c r="J155" s="18">
        <f t="shared" si="35"/>
        <v>0</v>
      </c>
      <c r="K155" s="39" t="str">
        <f t="shared" si="36"/>
        <v>NA</v>
      </c>
      <c r="L155" s="39" t="str">
        <f t="shared" si="37"/>
        <v>NA</v>
      </c>
      <c r="M155" s="39" t="str">
        <f t="shared" si="38"/>
        <v>NA</v>
      </c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s="17" customFormat="1" ht="12" customHeight="1" x14ac:dyDescent="0.2">
      <c r="B156" s="48" t="s">
        <v>77</v>
      </c>
      <c r="C156" s="17" t="s">
        <v>78</v>
      </c>
      <c r="D156" s="18">
        <v>45395.25</v>
      </c>
      <c r="E156" s="18">
        <v>45395.25</v>
      </c>
      <c r="F156" s="18">
        <v>0</v>
      </c>
      <c r="G156" s="18">
        <v>0</v>
      </c>
      <c r="H156" s="18">
        <v>0</v>
      </c>
      <c r="I156" s="18">
        <f t="shared" si="34"/>
        <v>0</v>
      </c>
      <c r="J156" s="18">
        <f t="shared" si="35"/>
        <v>45395.25</v>
      </c>
      <c r="K156" s="39">
        <f t="shared" si="36"/>
        <v>1</v>
      </c>
      <c r="L156" s="39">
        <f t="shared" si="37"/>
        <v>-1</v>
      </c>
      <c r="M156" s="39">
        <f t="shared" si="38"/>
        <v>-1</v>
      </c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s="17" customFormat="1" ht="12" customHeight="1" x14ac:dyDescent="0.2">
      <c r="B157" s="48" t="s">
        <v>25</v>
      </c>
      <c r="C157" s="17" t="s">
        <v>26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f t="shared" si="34"/>
        <v>0</v>
      </c>
      <c r="J157" s="18">
        <f t="shared" si="35"/>
        <v>0</v>
      </c>
      <c r="K157" s="39" t="str">
        <f t="shared" si="36"/>
        <v>NA</v>
      </c>
      <c r="L157" s="39" t="str">
        <f t="shared" si="37"/>
        <v>NA</v>
      </c>
      <c r="M157" s="39" t="str">
        <f t="shared" si="38"/>
        <v>NA</v>
      </c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s="17" customFormat="1" ht="12" customHeight="1" x14ac:dyDescent="0.2">
      <c r="B158" s="48" t="s">
        <v>320</v>
      </c>
      <c r="C158" s="17" t="s">
        <v>321</v>
      </c>
      <c r="D158" s="18"/>
      <c r="E158" s="18"/>
      <c r="F158" s="18">
        <v>0</v>
      </c>
      <c r="G158" s="18">
        <v>0</v>
      </c>
      <c r="H158" s="18">
        <v>0</v>
      </c>
      <c r="I158" s="18">
        <f t="shared" si="34"/>
        <v>0</v>
      </c>
      <c r="J158" s="18">
        <f t="shared" si="35"/>
        <v>0</v>
      </c>
      <c r="K158" s="39" t="str">
        <f t="shared" si="36"/>
        <v>NA</v>
      </c>
      <c r="L158" s="39" t="str">
        <f t="shared" si="37"/>
        <v>NA</v>
      </c>
      <c r="M158" s="39" t="str">
        <f t="shared" si="38"/>
        <v>NA</v>
      </c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s="17" customFormat="1" ht="12" customHeight="1" x14ac:dyDescent="0.2">
      <c r="B159" s="48" t="s">
        <v>306</v>
      </c>
      <c r="C159" s="17" t="s">
        <v>307</v>
      </c>
      <c r="D159" s="18"/>
      <c r="E159" s="18"/>
      <c r="F159" s="18">
        <v>9897.44</v>
      </c>
      <c r="G159" s="18">
        <v>9897.44</v>
      </c>
      <c r="H159" s="18">
        <v>0</v>
      </c>
      <c r="I159" s="18">
        <f t="shared" si="34"/>
        <v>9897.44</v>
      </c>
      <c r="J159" s="18">
        <f t="shared" si="35"/>
        <v>-9897.44</v>
      </c>
      <c r="K159" s="39" t="str">
        <f t="shared" si="36"/>
        <v>NA</v>
      </c>
      <c r="L159" s="39" t="str">
        <f t="shared" si="37"/>
        <v>NA</v>
      </c>
      <c r="M159" s="39" t="str">
        <f t="shared" si="38"/>
        <v>NA</v>
      </c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s="17" customFormat="1" ht="12" customHeight="1" x14ac:dyDescent="0.2">
      <c r="B160" s="48" t="s">
        <v>81</v>
      </c>
      <c r="C160" s="17" t="s">
        <v>82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f t="shared" si="34"/>
        <v>0</v>
      </c>
      <c r="J160" s="18">
        <f t="shared" si="35"/>
        <v>0</v>
      </c>
      <c r="K160" s="39" t="str">
        <f t="shared" si="36"/>
        <v>NA</v>
      </c>
      <c r="L160" s="39" t="str">
        <f t="shared" si="37"/>
        <v>NA</v>
      </c>
      <c r="M160" s="39" t="str">
        <f t="shared" si="38"/>
        <v>NA</v>
      </c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2:25" s="17" customFormat="1" ht="12" customHeight="1" x14ac:dyDescent="0.2">
      <c r="B161" s="48" t="s">
        <v>89</v>
      </c>
      <c r="C161" s="17" t="s">
        <v>90</v>
      </c>
      <c r="D161" s="18">
        <v>270695</v>
      </c>
      <c r="E161" s="18">
        <v>270695</v>
      </c>
      <c r="F161" s="18">
        <v>25193.07</v>
      </c>
      <c r="G161" s="18">
        <v>32230.16</v>
      </c>
      <c r="H161" s="18">
        <v>0</v>
      </c>
      <c r="I161" s="18">
        <f t="shared" si="34"/>
        <v>32230.16</v>
      </c>
      <c r="J161" s="18">
        <f t="shared" si="35"/>
        <v>238464.84</v>
      </c>
      <c r="K161" s="39">
        <f t="shared" si="36"/>
        <v>0.88093551783372426</v>
      </c>
      <c r="L161" s="39">
        <f t="shared" si="37"/>
        <v>-0.90693189752304249</v>
      </c>
      <c r="M161" s="39">
        <f t="shared" si="38"/>
        <v>-0.52374207133489714</v>
      </c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2:25" s="17" customFormat="1" ht="12" customHeight="1" x14ac:dyDescent="0.2">
      <c r="B162" s="48" t="s">
        <v>27</v>
      </c>
      <c r="C162" s="17" t="s">
        <v>28</v>
      </c>
      <c r="D162" s="18">
        <v>3746469.29</v>
      </c>
      <c r="E162" s="18">
        <v>3423706.29</v>
      </c>
      <c r="F162" s="18">
        <v>165732.20999999996</v>
      </c>
      <c r="G162" s="18">
        <v>475374.23</v>
      </c>
      <c r="H162" s="18">
        <v>0</v>
      </c>
      <c r="I162" s="18">
        <f t="shared" si="34"/>
        <v>475374.23</v>
      </c>
      <c r="J162" s="18">
        <f t="shared" si="35"/>
        <v>2948332.06</v>
      </c>
      <c r="K162" s="39">
        <f t="shared" si="36"/>
        <v>0.86115215800243194</v>
      </c>
      <c r="L162" s="39">
        <f t="shared" si="37"/>
        <v>-0.95159274892122825</v>
      </c>
      <c r="M162" s="39">
        <f t="shared" si="38"/>
        <v>-0.44460863200972772</v>
      </c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2:25" s="17" customFormat="1" ht="12" customHeight="1" x14ac:dyDescent="0.2">
      <c r="B163" s="48" t="s">
        <v>91</v>
      </c>
      <c r="C163" s="17" t="s">
        <v>92</v>
      </c>
      <c r="D163" s="18">
        <v>5659295.7299999995</v>
      </c>
      <c r="E163" s="18">
        <v>5659295.7299999995</v>
      </c>
      <c r="F163" s="18">
        <v>350085.86</v>
      </c>
      <c r="G163" s="18">
        <v>1077052.5299999998</v>
      </c>
      <c r="H163" s="18">
        <v>0</v>
      </c>
      <c r="I163" s="18">
        <f t="shared" si="34"/>
        <v>1077052.5299999998</v>
      </c>
      <c r="J163" s="18">
        <f t="shared" si="35"/>
        <v>4582243.1999999993</v>
      </c>
      <c r="K163" s="39">
        <f t="shared" si="36"/>
        <v>0.80968435272068728</v>
      </c>
      <c r="L163" s="39">
        <f t="shared" si="37"/>
        <v>-0.93813967731988435</v>
      </c>
      <c r="M163" s="39">
        <f t="shared" si="38"/>
        <v>-0.23873741088274961</v>
      </c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2:25" s="17" customFormat="1" ht="12" customHeight="1" x14ac:dyDescent="0.2">
      <c r="B164" s="48" t="s">
        <v>29</v>
      </c>
      <c r="C164" s="17" t="s">
        <v>30</v>
      </c>
      <c r="D164" s="18">
        <v>287043.32999999996</v>
      </c>
      <c r="E164" s="18">
        <v>287043.32999999996</v>
      </c>
      <c r="F164" s="18">
        <v>0</v>
      </c>
      <c r="G164" s="18">
        <v>4799.0600000000004</v>
      </c>
      <c r="H164" s="18">
        <v>0</v>
      </c>
      <c r="I164" s="18">
        <f t="shared" si="34"/>
        <v>4799.0600000000004</v>
      </c>
      <c r="J164" s="18">
        <f t="shared" si="35"/>
        <v>282244.26999999996</v>
      </c>
      <c r="K164" s="39">
        <f t="shared" si="36"/>
        <v>0.9832810607374155</v>
      </c>
      <c r="L164" s="39">
        <f t="shared" si="37"/>
        <v>-1</v>
      </c>
      <c r="M164" s="39">
        <f t="shared" si="38"/>
        <v>-0.93312424294966201</v>
      </c>
      <c r="O164" s="57"/>
      <c r="P164" s="57"/>
      <c r="Q164" s="57"/>
      <c r="R164" s="60"/>
      <c r="S164" s="60"/>
      <c r="T164" s="60"/>
      <c r="U164" s="60"/>
      <c r="V164" s="60"/>
      <c r="W164" s="57"/>
      <c r="X164" s="57"/>
      <c r="Y164" s="57"/>
    </row>
    <row r="165" spans="2:25" s="17" customFormat="1" ht="12" customHeight="1" x14ac:dyDescent="0.2">
      <c r="B165" s="48" t="s">
        <v>349</v>
      </c>
      <c r="C165" s="17" t="s">
        <v>351</v>
      </c>
      <c r="D165" s="18">
        <v>51500</v>
      </c>
      <c r="E165" s="18">
        <v>51500</v>
      </c>
      <c r="F165" s="18">
        <v>0</v>
      </c>
      <c r="G165" s="18">
        <v>0</v>
      </c>
      <c r="H165" s="18">
        <v>0</v>
      </c>
      <c r="I165" s="18">
        <f t="shared" si="34"/>
        <v>0</v>
      </c>
      <c r="J165" s="18">
        <f t="shared" si="35"/>
        <v>51500</v>
      </c>
      <c r="K165" s="39">
        <f t="shared" si="36"/>
        <v>1</v>
      </c>
      <c r="L165" s="39">
        <f t="shared" si="37"/>
        <v>-1</v>
      </c>
      <c r="M165" s="39">
        <f t="shared" si="38"/>
        <v>-1</v>
      </c>
      <c r="O165" s="57"/>
      <c r="P165" s="57"/>
      <c r="Q165" s="57"/>
      <c r="R165" s="60"/>
      <c r="S165" s="60"/>
      <c r="T165" s="60"/>
      <c r="U165" s="60"/>
      <c r="V165" s="60"/>
      <c r="W165" s="57"/>
      <c r="X165" s="57"/>
      <c r="Y165" s="57"/>
    </row>
    <row r="166" spans="2:25" s="17" customFormat="1" ht="12" customHeight="1" x14ac:dyDescent="0.2">
      <c r="B166" s="48" t="s">
        <v>31</v>
      </c>
      <c r="C166" s="17" t="s">
        <v>32</v>
      </c>
      <c r="D166" s="18">
        <v>1026270</v>
      </c>
      <c r="E166" s="18">
        <v>1026270</v>
      </c>
      <c r="F166" s="18">
        <v>34295.29</v>
      </c>
      <c r="G166" s="18">
        <v>98780.200000000012</v>
      </c>
      <c r="H166" s="18">
        <v>0</v>
      </c>
      <c r="I166" s="18">
        <f t="shared" si="34"/>
        <v>98780.200000000012</v>
      </c>
      <c r="J166" s="18">
        <f t="shared" si="35"/>
        <v>927489.8</v>
      </c>
      <c r="K166" s="39">
        <f t="shared" si="36"/>
        <v>0.90374833133580834</v>
      </c>
      <c r="L166" s="39">
        <f t="shared" si="37"/>
        <v>-0.96658258547945464</v>
      </c>
      <c r="M166" s="39">
        <f t="shared" si="38"/>
        <v>-0.61499332534323325</v>
      </c>
      <c r="O166" s="57"/>
      <c r="P166" s="57"/>
      <c r="Q166" s="57"/>
      <c r="R166" s="60"/>
      <c r="S166" s="60"/>
      <c r="T166" s="60"/>
      <c r="U166" s="60"/>
      <c r="V166" s="60"/>
      <c r="W166" s="57"/>
      <c r="X166" s="57"/>
      <c r="Y166" s="57"/>
    </row>
    <row r="167" spans="2:25" s="17" customFormat="1" x14ac:dyDescent="0.2">
      <c r="B167" s="48" t="s">
        <v>33</v>
      </c>
      <c r="C167" s="17" t="s">
        <v>34</v>
      </c>
      <c r="D167" s="18">
        <v>1830128.4</v>
      </c>
      <c r="E167" s="18">
        <v>1835029.4</v>
      </c>
      <c r="F167" s="18">
        <v>93928.28</v>
      </c>
      <c r="G167" s="18">
        <v>229710.15</v>
      </c>
      <c r="H167" s="18">
        <v>0</v>
      </c>
      <c r="I167" s="18">
        <f t="shared" si="34"/>
        <v>229710.15</v>
      </c>
      <c r="J167" s="18">
        <f t="shared" si="35"/>
        <v>1605319.25</v>
      </c>
      <c r="K167" s="39">
        <f t="shared" si="36"/>
        <v>0.87481936256716109</v>
      </c>
      <c r="L167" s="39">
        <f t="shared" si="37"/>
        <v>-0.94881374652634987</v>
      </c>
      <c r="M167" s="39">
        <f t="shared" si="38"/>
        <v>-0.49927745026864417</v>
      </c>
      <c r="O167" s="57"/>
      <c r="P167" s="57"/>
      <c r="Q167" s="57"/>
      <c r="R167" s="60"/>
      <c r="S167" s="60"/>
      <c r="T167" s="60"/>
      <c r="U167" s="60"/>
      <c r="V167" s="60"/>
      <c r="W167" s="57"/>
      <c r="X167" s="57"/>
      <c r="Y167" s="57"/>
    </row>
    <row r="168" spans="2:25" s="17" customFormat="1" x14ac:dyDescent="0.2">
      <c r="B168" s="48" t="s">
        <v>39</v>
      </c>
      <c r="C168" s="17" t="s">
        <v>40</v>
      </c>
      <c r="D168" s="18">
        <v>271789.09000000003</v>
      </c>
      <c r="E168" s="18">
        <v>262514.09000000003</v>
      </c>
      <c r="F168" s="18">
        <v>12333.790000000005</v>
      </c>
      <c r="G168" s="18">
        <v>35056.98000000001</v>
      </c>
      <c r="H168" s="18">
        <v>0</v>
      </c>
      <c r="I168" s="18">
        <f t="shared" si="34"/>
        <v>35056.98000000001</v>
      </c>
      <c r="J168" s="18">
        <f t="shared" si="35"/>
        <v>227457.11000000002</v>
      </c>
      <c r="K168" s="39">
        <f t="shared" si="36"/>
        <v>0.86645676809195271</v>
      </c>
      <c r="L168" s="39">
        <f t="shared" si="37"/>
        <v>-0.95301665522029688</v>
      </c>
      <c r="M168" s="39">
        <f t="shared" si="38"/>
        <v>-0.46582707236781068</v>
      </c>
      <c r="O168" s="57"/>
      <c r="P168" s="57"/>
      <c r="Q168" s="57"/>
      <c r="R168" s="60"/>
      <c r="S168" s="60"/>
      <c r="T168" s="60"/>
      <c r="U168" s="60"/>
      <c r="V168" s="60"/>
      <c r="W168" s="57"/>
      <c r="X168" s="57"/>
      <c r="Y168" s="57"/>
    </row>
    <row r="169" spans="2:25" s="17" customFormat="1" x14ac:dyDescent="0.2">
      <c r="B169" s="48" t="s">
        <v>41</v>
      </c>
      <c r="C169" s="17" t="s">
        <v>42</v>
      </c>
      <c r="D169" s="18">
        <v>1846586.23</v>
      </c>
      <c r="E169" s="18">
        <v>1821086.2399999991</v>
      </c>
      <c r="F169" s="18">
        <v>153922.13</v>
      </c>
      <c r="G169" s="18">
        <v>153922.13</v>
      </c>
      <c r="H169" s="18">
        <v>74210.759999999995</v>
      </c>
      <c r="I169" s="18">
        <f t="shared" si="34"/>
        <v>228132.89</v>
      </c>
      <c r="J169" s="18">
        <f t="shared" si="35"/>
        <v>1592953.3499999992</v>
      </c>
      <c r="K169" s="39">
        <f t="shared" si="36"/>
        <v>0.87472702555810866</v>
      </c>
      <c r="L169" s="39">
        <f t="shared" si="37"/>
        <v>-0.91547784689208334</v>
      </c>
      <c r="M169" s="39">
        <f t="shared" si="38"/>
        <v>-0.66191138756833379</v>
      </c>
      <c r="O169" s="57"/>
      <c r="P169" s="57"/>
      <c r="Q169" s="57"/>
      <c r="R169" s="60"/>
      <c r="S169" s="60"/>
      <c r="T169" s="60"/>
      <c r="U169" s="60"/>
      <c r="V169" s="60"/>
      <c r="W169" s="57"/>
      <c r="X169" s="57"/>
      <c r="Y169" s="57"/>
    </row>
    <row r="170" spans="2:25" s="17" customFormat="1" x14ac:dyDescent="0.2">
      <c r="B170" s="48" t="s">
        <v>245</v>
      </c>
      <c r="C170" s="17" t="s">
        <v>246</v>
      </c>
      <c r="D170" s="18">
        <v>100000</v>
      </c>
      <c r="E170" s="18">
        <v>100000</v>
      </c>
      <c r="F170" s="18">
        <v>0</v>
      </c>
      <c r="G170" s="18">
        <v>0</v>
      </c>
      <c r="H170" s="18">
        <v>0</v>
      </c>
      <c r="I170" s="18">
        <f t="shared" si="34"/>
        <v>0</v>
      </c>
      <c r="J170" s="18">
        <f t="shared" si="35"/>
        <v>100000</v>
      </c>
      <c r="K170" s="39">
        <f t="shared" si="36"/>
        <v>1</v>
      </c>
      <c r="L170" s="39">
        <f t="shared" si="37"/>
        <v>-1</v>
      </c>
      <c r="M170" s="39">
        <f t="shared" si="38"/>
        <v>-1</v>
      </c>
      <c r="O170" s="57"/>
      <c r="P170" s="57"/>
      <c r="Q170" s="57"/>
      <c r="R170" s="60"/>
      <c r="S170" s="60"/>
      <c r="T170" s="60"/>
      <c r="U170" s="60"/>
      <c r="V170" s="60"/>
      <c r="W170" s="57"/>
      <c r="X170" s="57"/>
      <c r="Y170" s="57"/>
    </row>
    <row r="171" spans="2:25" s="17" customFormat="1" x14ac:dyDescent="0.2">
      <c r="B171" s="48" t="s">
        <v>398</v>
      </c>
      <c r="C171" s="17" t="s">
        <v>399</v>
      </c>
      <c r="D171" s="18">
        <v>0</v>
      </c>
      <c r="E171" s="18">
        <v>0</v>
      </c>
      <c r="F171" s="18">
        <v>0</v>
      </c>
      <c r="G171" s="18">
        <v>7320</v>
      </c>
      <c r="H171" s="18">
        <v>0</v>
      </c>
      <c r="I171" s="18">
        <f t="shared" si="34"/>
        <v>7320</v>
      </c>
      <c r="J171" s="18">
        <f t="shared" si="35"/>
        <v>-7320</v>
      </c>
      <c r="K171" s="39" t="str">
        <f t="shared" si="36"/>
        <v>NA</v>
      </c>
      <c r="L171" s="39" t="str">
        <f t="shared" si="37"/>
        <v>NA</v>
      </c>
      <c r="M171" s="39" t="str">
        <f t="shared" si="38"/>
        <v>NA</v>
      </c>
      <c r="O171" s="57"/>
      <c r="P171" s="57"/>
      <c r="Q171" s="57"/>
      <c r="R171" s="60"/>
      <c r="S171" s="60"/>
      <c r="T171" s="60"/>
      <c r="U171" s="60"/>
      <c r="V171" s="60"/>
      <c r="W171" s="57"/>
      <c r="X171" s="57"/>
      <c r="Y171" s="57"/>
    </row>
    <row r="172" spans="2:25" s="17" customFormat="1" x14ac:dyDescent="0.2">
      <c r="B172" s="48" t="s">
        <v>93</v>
      </c>
      <c r="C172" s="17" t="s">
        <v>94</v>
      </c>
      <c r="D172" s="18">
        <v>318080.01</v>
      </c>
      <c r="E172" s="18">
        <v>318080.01</v>
      </c>
      <c r="F172" s="18">
        <v>1987.5</v>
      </c>
      <c r="G172" s="18">
        <v>1987.5</v>
      </c>
      <c r="H172" s="18">
        <v>85524.2</v>
      </c>
      <c r="I172" s="18">
        <f t="shared" si="34"/>
        <v>87511.7</v>
      </c>
      <c r="J172" s="18">
        <f t="shared" si="35"/>
        <v>230568.31</v>
      </c>
      <c r="K172" s="39">
        <f t="shared" si="36"/>
        <v>0.72487519728133809</v>
      </c>
      <c r="L172" s="39">
        <f t="shared" si="37"/>
        <v>-0.99375157212803156</v>
      </c>
      <c r="M172" s="39">
        <f t="shared" si="38"/>
        <v>-0.97500628851212623</v>
      </c>
      <c r="O172" s="57"/>
      <c r="P172" s="57"/>
      <c r="Q172" s="57"/>
      <c r="R172" s="60"/>
      <c r="S172" s="60"/>
      <c r="T172" s="60"/>
      <c r="U172" s="60"/>
      <c r="V172" s="60"/>
      <c r="W172" s="57"/>
      <c r="X172" s="57"/>
      <c r="Y172" s="57"/>
    </row>
    <row r="173" spans="2:25" s="17" customFormat="1" x14ac:dyDescent="0.2">
      <c r="B173" s="48" t="s">
        <v>326</v>
      </c>
      <c r="C173" s="17" t="s">
        <v>327</v>
      </c>
      <c r="D173" s="18">
        <v>6740</v>
      </c>
      <c r="E173" s="18">
        <v>6740</v>
      </c>
      <c r="F173" s="18">
        <v>0</v>
      </c>
      <c r="G173" s="18">
        <v>0</v>
      </c>
      <c r="H173" s="18">
        <v>0</v>
      </c>
      <c r="I173" s="18">
        <f t="shared" si="34"/>
        <v>0</v>
      </c>
      <c r="J173" s="18">
        <f t="shared" si="35"/>
        <v>6740</v>
      </c>
      <c r="K173" s="39">
        <f t="shared" si="36"/>
        <v>1</v>
      </c>
      <c r="L173" s="39">
        <f t="shared" si="37"/>
        <v>-1</v>
      </c>
      <c r="M173" s="39">
        <f t="shared" si="38"/>
        <v>-1</v>
      </c>
      <c r="O173" s="57"/>
      <c r="P173" s="57"/>
      <c r="Q173" s="57"/>
      <c r="R173" s="60"/>
      <c r="S173" s="60"/>
      <c r="T173" s="60"/>
      <c r="U173" s="60"/>
      <c r="V173" s="60"/>
      <c r="W173" s="57"/>
      <c r="X173" s="57"/>
      <c r="Y173" s="57"/>
    </row>
    <row r="174" spans="2:25" s="17" customFormat="1" x14ac:dyDescent="0.2">
      <c r="B174" s="48" t="s">
        <v>239</v>
      </c>
      <c r="C174" s="17" t="s">
        <v>240</v>
      </c>
      <c r="D174" s="18">
        <v>0</v>
      </c>
      <c r="E174" s="18">
        <v>600</v>
      </c>
      <c r="F174" s="18">
        <v>0</v>
      </c>
      <c r="G174" s="18">
        <v>525</v>
      </c>
      <c r="H174" s="18">
        <v>0</v>
      </c>
      <c r="I174" s="18">
        <f t="shared" si="34"/>
        <v>525</v>
      </c>
      <c r="J174" s="18">
        <f t="shared" si="35"/>
        <v>75</v>
      </c>
      <c r="K174" s="39">
        <f t="shared" si="36"/>
        <v>0.125</v>
      </c>
      <c r="L174" s="39">
        <f t="shared" si="37"/>
        <v>-1</v>
      </c>
      <c r="M174" s="39">
        <f t="shared" si="38"/>
        <v>2.5</v>
      </c>
      <c r="O174" s="57"/>
      <c r="P174" s="57"/>
      <c r="Q174" s="57"/>
      <c r="R174" s="60"/>
      <c r="S174" s="60"/>
      <c r="T174" s="60"/>
      <c r="U174" s="60"/>
      <c r="V174" s="60"/>
      <c r="W174" s="57"/>
      <c r="X174" s="57"/>
      <c r="Y174" s="57"/>
    </row>
    <row r="175" spans="2:25" s="17" customFormat="1" x14ac:dyDescent="0.2">
      <c r="B175" s="48" t="s">
        <v>45</v>
      </c>
      <c r="C175" s="17" t="s">
        <v>46</v>
      </c>
      <c r="D175" s="18">
        <v>5750</v>
      </c>
      <c r="E175" s="18">
        <v>5750</v>
      </c>
      <c r="F175" s="18">
        <v>16.53</v>
      </c>
      <c r="G175" s="18">
        <v>16.53</v>
      </c>
      <c r="H175" s="18">
        <v>0</v>
      </c>
      <c r="I175" s="18">
        <f t="shared" si="34"/>
        <v>16.53</v>
      </c>
      <c r="J175" s="18">
        <f t="shared" si="35"/>
        <v>5733.47</v>
      </c>
      <c r="K175" s="39">
        <f t="shared" si="36"/>
        <v>0.99712521739130444</v>
      </c>
      <c r="L175" s="39">
        <f t="shared" si="37"/>
        <v>-0.99712521739130444</v>
      </c>
      <c r="M175" s="39">
        <f t="shared" si="38"/>
        <v>-0.98850086956521743</v>
      </c>
      <c r="O175" s="57"/>
      <c r="P175" s="57"/>
      <c r="Q175" s="57"/>
      <c r="R175" s="60"/>
      <c r="S175" s="60"/>
      <c r="T175" s="60"/>
      <c r="U175" s="60"/>
      <c r="V175" s="60"/>
      <c r="W175" s="57"/>
      <c r="X175" s="57"/>
      <c r="Y175" s="57"/>
    </row>
    <row r="176" spans="2:25" s="17" customFormat="1" x14ac:dyDescent="0.2">
      <c r="B176" s="48" t="s">
        <v>47</v>
      </c>
      <c r="C176" s="17" t="s">
        <v>48</v>
      </c>
      <c r="D176" s="18">
        <v>1220000</v>
      </c>
      <c r="E176" s="18">
        <v>1220000</v>
      </c>
      <c r="F176" s="18">
        <v>0</v>
      </c>
      <c r="G176" s="18">
        <v>1152733.54</v>
      </c>
      <c r="H176" s="18">
        <v>47266.46</v>
      </c>
      <c r="I176" s="18">
        <f t="shared" si="34"/>
        <v>1200000</v>
      </c>
      <c r="J176" s="18">
        <f t="shared" si="35"/>
        <v>20000</v>
      </c>
      <c r="K176" s="39">
        <f t="shared" si="36"/>
        <v>1.6393442622950821E-2</v>
      </c>
      <c r="L176" s="39">
        <f t="shared" si="37"/>
        <v>-1</v>
      </c>
      <c r="M176" s="39">
        <f t="shared" si="38"/>
        <v>2.7794542295081968</v>
      </c>
      <c r="O176" s="57"/>
      <c r="P176" s="57"/>
      <c r="Q176" s="57"/>
      <c r="R176" s="60"/>
      <c r="S176" s="60"/>
      <c r="T176" s="60"/>
      <c r="U176" s="60"/>
      <c r="V176" s="60"/>
      <c r="W176" s="57"/>
      <c r="X176" s="57"/>
      <c r="Y176" s="57"/>
    </row>
    <row r="177" spans="1:25" s="17" customFormat="1" x14ac:dyDescent="0.2">
      <c r="B177" s="48" t="s">
        <v>49</v>
      </c>
      <c r="C177" s="17" t="s">
        <v>50</v>
      </c>
      <c r="D177" s="18">
        <v>329528</v>
      </c>
      <c r="E177" s="18">
        <v>332778</v>
      </c>
      <c r="F177" s="18">
        <v>3875.6400000000003</v>
      </c>
      <c r="G177" s="18">
        <v>27476.389999999996</v>
      </c>
      <c r="H177" s="18">
        <v>52.7</v>
      </c>
      <c r="I177" s="18">
        <f t="shared" si="34"/>
        <v>27529.089999999997</v>
      </c>
      <c r="J177" s="18">
        <f t="shared" si="35"/>
        <v>305248.91000000003</v>
      </c>
      <c r="K177" s="39">
        <f t="shared" si="36"/>
        <v>0.91727491000006023</v>
      </c>
      <c r="L177" s="39">
        <f t="shared" si="37"/>
        <v>-0.98835367722625889</v>
      </c>
      <c r="M177" s="39">
        <f t="shared" si="38"/>
        <v>-0.66973309533683112</v>
      </c>
      <c r="O177" s="57"/>
      <c r="P177" s="57"/>
      <c r="Q177" s="57"/>
      <c r="R177" s="60"/>
      <c r="S177" s="60"/>
      <c r="T177" s="60"/>
      <c r="U177" s="60"/>
      <c r="V177" s="60"/>
      <c r="W177" s="57"/>
      <c r="X177" s="57"/>
      <c r="Y177" s="57"/>
    </row>
    <row r="178" spans="1:25" s="17" customFormat="1" x14ac:dyDescent="0.2">
      <c r="B178" s="48" t="s">
        <v>53</v>
      </c>
      <c r="C178" s="17" t="s">
        <v>54</v>
      </c>
      <c r="D178" s="18">
        <v>428956.17</v>
      </c>
      <c r="E178" s="18">
        <v>298537.15000000002</v>
      </c>
      <c r="F178" s="18">
        <v>6559.7999999999984</v>
      </c>
      <c r="G178" s="18">
        <v>31810.080000000002</v>
      </c>
      <c r="H178" s="18">
        <v>11427.069999999998</v>
      </c>
      <c r="I178" s="18">
        <f t="shared" si="34"/>
        <v>43237.15</v>
      </c>
      <c r="J178" s="18">
        <f t="shared" si="35"/>
        <v>255300.00000000003</v>
      </c>
      <c r="K178" s="39">
        <f t="shared" si="36"/>
        <v>0.85516995121042727</v>
      </c>
      <c r="L178" s="39">
        <f t="shared" si="37"/>
        <v>-0.97802685528417488</v>
      </c>
      <c r="M178" s="39">
        <f t="shared" si="38"/>
        <v>-0.57378731591696375</v>
      </c>
      <c r="O178" s="57"/>
      <c r="P178" s="57"/>
      <c r="Q178" s="57"/>
      <c r="R178" s="60"/>
      <c r="S178" s="60"/>
      <c r="T178" s="60"/>
      <c r="U178" s="60"/>
      <c r="V178" s="60"/>
      <c r="W178" s="57"/>
      <c r="X178" s="57"/>
      <c r="Y178" s="57"/>
    </row>
    <row r="179" spans="1:25" s="17" customFormat="1" x14ac:dyDescent="0.2">
      <c r="B179" s="48" t="s">
        <v>55</v>
      </c>
      <c r="C179" s="17" t="s">
        <v>56</v>
      </c>
      <c r="D179" s="18">
        <v>18398</v>
      </c>
      <c r="E179" s="18">
        <v>61270</v>
      </c>
      <c r="F179" s="18">
        <v>109.97999999999999</v>
      </c>
      <c r="G179" s="18">
        <v>109.97999999999999</v>
      </c>
      <c r="H179" s="18">
        <v>1492.44</v>
      </c>
      <c r="I179" s="18">
        <f t="shared" si="34"/>
        <v>1602.42</v>
      </c>
      <c r="J179" s="18">
        <f t="shared" si="35"/>
        <v>59667.58</v>
      </c>
      <c r="K179" s="39">
        <f t="shared" si="36"/>
        <v>0.97384658070834018</v>
      </c>
      <c r="L179" s="39">
        <f t="shared" si="37"/>
        <v>-0.99820499428757947</v>
      </c>
      <c r="M179" s="39">
        <f t="shared" si="38"/>
        <v>-0.99281997715031833</v>
      </c>
      <c r="O179" s="57"/>
      <c r="P179" s="57"/>
      <c r="Q179" s="57"/>
      <c r="R179" s="60"/>
      <c r="S179" s="60"/>
      <c r="T179" s="60"/>
      <c r="U179" s="60"/>
      <c r="V179" s="60"/>
      <c r="W179" s="57"/>
      <c r="X179" s="57"/>
      <c r="Y179" s="57"/>
    </row>
    <row r="180" spans="1:25" s="17" customFormat="1" x14ac:dyDescent="0.2">
      <c r="B180" s="48" t="s">
        <v>57</v>
      </c>
      <c r="C180" s="17" t="s">
        <v>58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f t="shared" si="34"/>
        <v>0</v>
      </c>
      <c r="J180" s="18">
        <f t="shared" si="35"/>
        <v>0</v>
      </c>
      <c r="K180" s="39" t="str">
        <f t="shared" si="36"/>
        <v>NA</v>
      </c>
      <c r="L180" s="39" t="str">
        <f t="shared" si="37"/>
        <v>NA</v>
      </c>
      <c r="M180" s="39" t="str">
        <f t="shared" si="38"/>
        <v>NA</v>
      </c>
      <c r="O180" s="57"/>
      <c r="P180" s="57"/>
      <c r="Q180" s="57"/>
      <c r="R180" s="60"/>
      <c r="S180" s="60"/>
      <c r="T180" s="60"/>
      <c r="U180" s="60"/>
      <c r="V180" s="60"/>
      <c r="W180" s="57"/>
      <c r="X180" s="57"/>
      <c r="Y180" s="57"/>
    </row>
    <row r="181" spans="1:25" s="17" customFormat="1" x14ac:dyDescent="0.2">
      <c r="B181" s="48" t="s">
        <v>59</v>
      </c>
      <c r="C181" s="17" t="s">
        <v>60</v>
      </c>
      <c r="D181" s="18">
        <v>714008</v>
      </c>
      <c r="E181" s="18">
        <v>744088</v>
      </c>
      <c r="F181" s="18">
        <v>28747.870000000003</v>
      </c>
      <c r="G181" s="18">
        <v>42598.21</v>
      </c>
      <c r="H181" s="18">
        <v>1676.95</v>
      </c>
      <c r="I181" s="18">
        <f t="shared" si="34"/>
        <v>44275.159999999996</v>
      </c>
      <c r="J181" s="18">
        <f t="shared" si="35"/>
        <v>699812.84</v>
      </c>
      <c r="K181" s="39">
        <f t="shared" si="36"/>
        <v>0.94049741428433187</v>
      </c>
      <c r="L181" s="39">
        <f t="shared" si="37"/>
        <v>-0.96136495952091694</v>
      </c>
      <c r="M181" s="39">
        <f t="shared" si="38"/>
        <v>-0.77100445108643068</v>
      </c>
      <c r="O181" s="57"/>
      <c r="P181" s="57"/>
      <c r="Q181" s="57"/>
      <c r="R181" s="60"/>
      <c r="S181" s="60"/>
      <c r="T181" s="60"/>
      <c r="U181" s="60"/>
      <c r="V181" s="60"/>
      <c r="W181" s="57"/>
      <c r="X181" s="57"/>
      <c r="Y181" s="57"/>
    </row>
    <row r="182" spans="1:25" s="17" customFormat="1" x14ac:dyDescent="0.2">
      <c r="B182" s="48" t="s">
        <v>61</v>
      </c>
      <c r="C182" s="17" t="s">
        <v>62</v>
      </c>
      <c r="D182" s="18">
        <v>11500</v>
      </c>
      <c r="E182" s="18">
        <v>19953</v>
      </c>
      <c r="F182" s="18">
        <v>1827.68</v>
      </c>
      <c r="G182" s="18">
        <v>1827.68</v>
      </c>
      <c r="H182" s="18">
        <v>4857.97</v>
      </c>
      <c r="I182" s="18">
        <f t="shared" si="34"/>
        <v>6685.6500000000005</v>
      </c>
      <c r="J182" s="18">
        <f t="shared" si="35"/>
        <v>13267.349999999999</v>
      </c>
      <c r="K182" s="39">
        <f t="shared" si="36"/>
        <v>0.66493008570139822</v>
      </c>
      <c r="L182" s="39">
        <f t="shared" si="37"/>
        <v>-0.90840074174309626</v>
      </c>
      <c r="M182" s="39">
        <f t="shared" si="38"/>
        <v>-0.63360296697238505</v>
      </c>
      <c r="O182" s="57"/>
      <c r="P182" s="57"/>
      <c r="Q182" s="57"/>
      <c r="R182" s="60"/>
      <c r="S182" s="60"/>
      <c r="T182" s="60"/>
      <c r="U182" s="60"/>
      <c r="V182" s="60"/>
      <c r="W182" s="57"/>
      <c r="X182" s="57"/>
      <c r="Y182" s="57"/>
    </row>
    <row r="183" spans="1:25" s="17" customFormat="1" x14ac:dyDescent="0.2">
      <c r="B183" s="48" t="s">
        <v>65</v>
      </c>
      <c r="C183" s="17" t="s">
        <v>66</v>
      </c>
      <c r="D183" s="18">
        <v>51744</v>
      </c>
      <c r="E183" s="18">
        <v>54224</v>
      </c>
      <c r="F183" s="18">
        <v>2418.4299999999998</v>
      </c>
      <c r="G183" s="18">
        <v>2418.4299999999998</v>
      </c>
      <c r="H183" s="18">
        <v>9791.06</v>
      </c>
      <c r="I183" s="18">
        <f t="shared" si="34"/>
        <v>12209.49</v>
      </c>
      <c r="J183" s="18">
        <f t="shared" si="35"/>
        <v>42014.51</v>
      </c>
      <c r="K183" s="39">
        <f t="shared" si="36"/>
        <v>0.77483236205370321</v>
      </c>
      <c r="L183" s="39">
        <f t="shared" si="37"/>
        <v>-0.95539926969607558</v>
      </c>
      <c r="M183" s="39">
        <f t="shared" si="38"/>
        <v>-0.8215970787843021</v>
      </c>
      <c r="O183" s="57"/>
      <c r="P183" s="57"/>
      <c r="Q183" s="57"/>
      <c r="R183" s="60"/>
      <c r="S183" s="60"/>
      <c r="T183" s="60"/>
      <c r="U183" s="60"/>
      <c r="V183" s="60"/>
      <c r="W183" s="57"/>
      <c r="X183" s="57"/>
      <c r="Y183" s="57"/>
    </row>
    <row r="184" spans="1:25" s="17" customFormat="1" x14ac:dyDescent="0.2">
      <c r="B184" s="48" t="s">
        <v>67</v>
      </c>
      <c r="C184" s="17" t="s">
        <v>68</v>
      </c>
      <c r="D184" s="18">
        <v>172206</v>
      </c>
      <c r="E184" s="18">
        <v>172206</v>
      </c>
      <c r="F184" s="18">
        <v>0</v>
      </c>
      <c r="G184" s="18">
        <v>0</v>
      </c>
      <c r="H184" s="18">
        <v>47219.040000000001</v>
      </c>
      <c r="I184" s="18">
        <f t="shared" si="34"/>
        <v>47219.040000000001</v>
      </c>
      <c r="J184" s="18">
        <f t="shared" si="35"/>
        <v>124986.95999999999</v>
      </c>
      <c r="K184" s="39">
        <f t="shared" si="36"/>
        <v>0.72579910107661749</v>
      </c>
      <c r="L184" s="39">
        <f t="shared" si="37"/>
        <v>-1</v>
      </c>
      <c r="M184" s="39">
        <f t="shared" si="38"/>
        <v>-1</v>
      </c>
      <c r="O184" s="57"/>
      <c r="P184" s="57"/>
      <c r="Q184" s="57"/>
      <c r="R184" s="60"/>
      <c r="S184" s="60"/>
      <c r="T184" s="60"/>
      <c r="U184" s="60"/>
      <c r="V184" s="60"/>
      <c r="W184" s="57"/>
      <c r="X184" s="57"/>
      <c r="Y184" s="57"/>
    </row>
    <row r="185" spans="1:25" s="17" customFormat="1" x14ac:dyDescent="0.2">
      <c r="B185" s="48" t="s">
        <v>71</v>
      </c>
      <c r="C185" s="17" t="s">
        <v>72</v>
      </c>
      <c r="D185" s="18">
        <v>85400</v>
      </c>
      <c r="E185" s="18">
        <v>89300</v>
      </c>
      <c r="F185" s="18">
        <v>250</v>
      </c>
      <c r="G185" s="18">
        <v>9606</v>
      </c>
      <c r="H185" s="18">
        <v>198</v>
      </c>
      <c r="I185" s="18">
        <f t="shared" si="34"/>
        <v>9804</v>
      </c>
      <c r="J185" s="18">
        <f t="shared" si="35"/>
        <v>79496</v>
      </c>
      <c r="K185" s="39">
        <f t="shared" si="36"/>
        <v>0.89021276595744681</v>
      </c>
      <c r="L185" s="39">
        <f t="shared" si="37"/>
        <v>-0.99720044792833151</v>
      </c>
      <c r="M185" s="39">
        <f t="shared" si="38"/>
        <v>-0.56972004479283311</v>
      </c>
      <c r="O185" s="57"/>
      <c r="P185" s="57"/>
      <c r="Q185" s="57"/>
      <c r="R185" s="60"/>
      <c r="S185" s="60"/>
      <c r="T185" s="60"/>
      <c r="U185" s="60"/>
      <c r="V185" s="60"/>
      <c r="W185" s="57"/>
      <c r="X185" s="57"/>
      <c r="Y185" s="57"/>
    </row>
    <row r="186" spans="1:25" s="17" customFormat="1" x14ac:dyDescent="0.2">
      <c r="B186" s="48" t="s">
        <v>73</v>
      </c>
      <c r="C186" s="17" t="s">
        <v>74</v>
      </c>
      <c r="D186" s="18">
        <v>1001500</v>
      </c>
      <c r="E186" s="18">
        <v>1001500</v>
      </c>
      <c r="F186" s="18">
        <v>0</v>
      </c>
      <c r="G186" s="18">
        <v>0</v>
      </c>
      <c r="H186" s="18">
        <v>750</v>
      </c>
      <c r="I186" s="18">
        <f t="shared" si="34"/>
        <v>750</v>
      </c>
      <c r="J186" s="18">
        <f t="shared" si="35"/>
        <v>1000750</v>
      </c>
      <c r="K186" s="39">
        <f t="shared" si="36"/>
        <v>0.99925112331502741</v>
      </c>
      <c r="L186" s="39">
        <f t="shared" si="37"/>
        <v>-1</v>
      </c>
      <c r="M186" s="39">
        <f t="shared" si="38"/>
        <v>-1</v>
      </c>
      <c r="O186" s="57"/>
      <c r="P186" s="57"/>
      <c r="Q186" s="57"/>
      <c r="R186" s="60"/>
      <c r="S186" s="60"/>
      <c r="T186" s="60"/>
      <c r="U186" s="60"/>
      <c r="V186" s="60"/>
      <c r="W186" s="57"/>
      <c r="X186" s="57"/>
      <c r="Y186" s="57"/>
    </row>
    <row r="187" spans="1:25" s="17" customFormat="1" x14ac:dyDescent="0.2">
      <c r="A187" s="47" t="s">
        <v>99</v>
      </c>
      <c r="B187" s="49"/>
      <c r="C187" s="47"/>
      <c r="D187" s="23">
        <v>24581982.500000004</v>
      </c>
      <c r="E187" s="23">
        <v>19561880.489999995</v>
      </c>
      <c r="F187" s="23">
        <v>1075530.8500000001</v>
      </c>
      <c r="G187" s="23">
        <v>3954800.95</v>
      </c>
      <c r="H187" s="23">
        <v>284466.65000000002</v>
      </c>
      <c r="I187" s="23">
        <f t="shared" si="34"/>
        <v>4239267.6000000006</v>
      </c>
      <c r="J187" s="23">
        <f t="shared" si="35"/>
        <v>15322612.889999993</v>
      </c>
      <c r="K187" s="43">
        <f t="shared" si="36"/>
        <v>0.78328936207502597</v>
      </c>
      <c r="L187" s="43">
        <f t="shared" si="37"/>
        <v>-0.94501904607024811</v>
      </c>
      <c r="M187" s="43">
        <f t="shared" si="38"/>
        <v>-0.19132499515643422</v>
      </c>
      <c r="O187" s="57"/>
      <c r="P187" s="57"/>
      <c r="Q187" s="57"/>
      <c r="R187" s="60"/>
      <c r="S187" s="60"/>
      <c r="T187" s="60"/>
      <c r="U187" s="60"/>
      <c r="V187" s="60"/>
      <c r="W187" s="57"/>
      <c r="X187" s="57"/>
      <c r="Y187" s="57"/>
    </row>
    <row r="188" spans="1:25" s="17" customFormat="1" x14ac:dyDescent="0.2">
      <c r="A188" s="17" t="s">
        <v>100</v>
      </c>
      <c r="B188" s="48" t="s">
        <v>14</v>
      </c>
      <c r="C188" s="17" t="s">
        <v>15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f t="shared" si="34"/>
        <v>0</v>
      </c>
      <c r="J188" s="18">
        <f t="shared" si="35"/>
        <v>0</v>
      </c>
      <c r="K188" s="39" t="str">
        <f t="shared" si="36"/>
        <v>NA</v>
      </c>
      <c r="L188" s="39" t="str">
        <f t="shared" si="37"/>
        <v>NA</v>
      </c>
      <c r="M188" s="39" t="str">
        <f t="shared" si="38"/>
        <v>NA</v>
      </c>
      <c r="O188" s="57"/>
      <c r="P188" s="57"/>
      <c r="Q188" s="57"/>
      <c r="R188" s="60"/>
      <c r="S188" s="60"/>
      <c r="T188" s="60"/>
      <c r="U188" s="60"/>
      <c r="V188" s="60"/>
      <c r="W188" s="57"/>
      <c r="X188" s="57"/>
      <c r="Y188" s="57"/>
    </row>
    <row r="189" spans="1:25" s="17" customFormat="1" x14ac:dyDescent="0.2">
      <c r="B189" s="48" t="s">
        <v>16</v>
      </c>
      <c r="C189" s="17" t="s">
        <v>15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f t="shared" si="34"/>
        <v>0</v>
      </c>
      <c r="J189" s="18">
        <f t="shared" si="35"/>
        <v>0</v>
      </c>
      <c r="K189" s="39" t="str">
        <f t="shared" si="36"/>
        <v>NA</v>
      </c>
      <c r="L189" s="39" t="str">
        <f t="shared" si="37"/>
        <v>NA</v>
      </c>
      <c r="M189" s="39" t="str">
        <f t="shared" si="38"/>
        <v>NA</v>
      </c>
      <c r="O189" s="57"/>
      <c r="P189" s="57"/>
      <c r="Q189" s="57"/>
      <c r="R189" s="60"/>
      <c r="S189" s="60"/>
      <c r="T189" s="60"/>
      <c r="U189" s="60"/>
      <c r="V189" s="60"/>
      <c r="W189" s="57"/>
      <c r="X189" s="57"/>
      <c r="Y189" s="57"/>
    </row>
    <row r="190" spans="1:25" s="17" customFormat="1" x14ac:dyDescent="0.2">
      <c r="B190" s="48" t="s">
        <v>97</v>
      </c>
      <c r="C190" s="17" t="s">
        <v>98</v>
      </c>
      <c r="D190" s="18">
        <v>0</v>
      </c>
      <c r="E190" s="18">
        <v>25000</v>
      </c>
      <c r="F190" s="18">
        <v>0</v>
      </c>
      <c r="G190" s="18">
        <v>0</v>
      </c>
      <c r="H190" s="18">
        <v>0</v>
      </c>
      <c r="I190" s="18">
        <f t="shared" si="34"/>
        <v>0</v>
      </c>
      <c r="J190" s="18">
        <f t="shared" si="35"/>
        <v>25000</v>
      </c>
      <c r="K190" s="39">
        <f t="shared" si="36"/>
        <v>1</v>
      </c>
      <c r="L190" s="39">
        <f t="shared" si="37"/>
        <v>-1</v>
      </c>
      <c r="M190" s="39">
        <f t="shared" si="38"/>
        <v>-1</v>
      </c>
      <c r="O190" s="57"/>
      <c r="P190" s="57"/>
      <c r="Q190" s="57"/>
      <c r="R190" s="60"/>
      <c r="S190" s="60"/>
      <c r="T190" s="60"/>
      <c r="U190" s="60"/>
      <c r="V190" s="60"/>
      <c r="W190" s="57"/>
      <c r="X190" s="57"/>
      <c r="Y190" s="57"/>
    </row>
    <row r="191" spans="1:25" s="17" customFormat="1" x14ac:dyDescent="0.2">
      <c r="B191" s="48" t="s">
        <v>27</v>
      </c>
      <c r="C191" s="17" t="s">
        <v>28</v>
      </c>
      <c r="D191" s="18">
        <v>35735</v>
      </c>
      <c r="E191" s="18">
        <v>10735</v>
      </c>
      <c r="F191" s="18">
        <v>0</v>
      </c>
      <c r="G191" s="18">
        <v>0</v>
      </c>
      <c r="H191" s="18">
        <v>0</v>
      </c>
      <c r="I191" s="18">
        <f t="shared" si="34"/>
        <v>0</v>
      </c>
      <c r="J191" s="18">
        <f t="shared" si="35"/>
        <v>10735</v>
      </c>
      <c r="K191" s="39">
        <f t="shared" si="36"/>
        <v>1</v>
      </c>
      <c r="L191" s="39">
        <f t="shared" si="37"/>
        <v>-1</v>
      </c>
      <c r="M191" s="39">
        <f t="shared" si="38"/>
        <v>-1</v>
      </c>
      <c r="O191" s="57"/>
      <c r="P191" s="57"/>
      <c r="Q191" s="57"/>
      <c r="R191" s="60"/>
      <c r="S191" s="60"/>
      <c r="T191" s="60"/>
      <c r="U191" s="60"/>
      <c r="V191" s="60"/>
      <c r="W191" s="57"/>
      <c r="X191" s="57"/>
      <c r="Y191" s="57"/>
    </row>
    <row r="192" spans="1:25" s="17" customFormat="1" x14ac:dyDescent="0.2">
      <c r="B192" s="48" t="s">
        <v>29</v>
      </c>
      <c r="C192" s="17" t="s">
        <v>30</v>
      </c>
      <c r="D192" s="18"/>
      <c r="E192" s="18"/>
      <c r="F192" s="18">
        <v>800</v>
      </c>
      <c r="G192" s="18">
        <v>800</v>
      </c>
      <c r="H192" s="18">
        <v>0</v>
      </c>
      <c r="I192" s="18">
        <f t="shared" si="34"/>
        <v>800</v>
      </c>
      <c r="J192" s="18">
        <f t="shared" si="35"/>
        <v>-800</v>
      </c>
      <c r="K192" s="39" t="str">
        <f t="shared" si="36"/>
        <v>NA</v>
      </c>
      <c r="L192" s="39" t="str">
        <f t="shared" si="37"/>
        <v>NA</v>
      </c>
      <c r="M192" s="39" t="str">
        <f t="shared" si="38"/>
        <v>NA</v>
      </c>
      <c r="O192" s="57"/>
      <c r="P192" s="57"/>
      <c r="Q192" s="57"/>
      <c r="R192" s="60"/>
      <c r="S192" s="60"/>
      <c r="T192" s="60"/>
      <c r="U192" s="60"/>
      <c r="V192" s="60"/>
      <c r="W192" s="57"/>
      <c r="X192" s="57"/>
      <c r="Y192" s="57"/>
    </row>
    <row r="193" spans="1:25" s="17" customFormat="1" x14ac:dyDescent="0.2">
      <c r="B193" s="48" t="s">
        <v>39</v>
      </c>
      <c r="C193" s="17" t="s">
        <v>40</v>
      </c>
      <c r="D193" s="18">
        <v>946.98</v>
      </c>
      <c r="E193" s="18">
        <v>946.98</v>
      </c>
      <c r="F193" s="18">
        <v>15.899999999999999</v>
      </c>
      <c r="G193" s="18">
        <v>15.899999999999999</v>
      </c>
      <c r="H193" s="18">
        <v>0</v>
      </c>
      <c r="I193" s="18">
        <f t="shared" si="34"/>
        <v>15.899999999999999</v>
      </c>
      <c r="J193" s="18">
        <f t="shared" si="35"/>
        <v>931.08</v>
      </c>
      <c r="K193" s="39">
        <f t="shared" si="36"/>
        <v>0.98320978267756454</v>
      </c>
      <c r="L193" s="39">
        <f t="shared" si="37"/>
        <v>-0.98320978267756454</v>
      </c>
      <c r="M193" s="39">
        <f t="shared" si="38"/>
        <v>-0.93283913071025781</v>
      </c>
      <c r="O193" s="57"/>
      <c r="P193" s="57"/>
      <c r="Q193" s="57"/>
      <c r="R193" s="60"/>
      <c r="S193" s="60"/>
      <c r="T193" s="60"/>
      <c r="U193" s="60"/>
      <c r="V193" s="60"/>
      <c r="W193" s="57"/>
      <c r="X193" s="57"/>
      <c r="Y193" s="57"/>
    </row>
    <row r="194" spans="1:25" s="17" customFormat="1" x14ac:dyDescent="0.2">
      <c r="B194" s="48" t="s">
        <v>41</v>
      </c>
      <c r="C194" s="17" t="s">
        <v>42</v>
      </c>
      <c r="D194" s="18">
        <v>82849</v>
      </c>
      <c r="E194" s="18">
        <v>82849</v>
      </c>
      <c r="F194" s="18">
        <v>0</v>
      </c>
      <c r="G194" s="18">
        <v>350</v>
      </c>
      <c r="H194" s="18">
        <v>1500</v>
      </c>
      <c r="I194" s="18">
        <f t="shared" si="34"/>
        <v>1850</v>
      </c>
      <c r="J194" s="18">
        <f t="shared" si="35"/>
        <v>80999</v>
      </c>
      <c r="K194" s="39">
        <f t="shared" si="36"/>
        <v>0.97767021931465681</v>
      </c>
      <c r="L194" s="39">
        <f t="shared" si="37"/>
        <v>-1</v>
      </c>
      <c r="M194" s="39">
        <f t="shared" si="38"/>
        <v>-0.98310178758946998</v>
      </c>
      <c r="O194" s="57"/>
      <c r="P194" s="57"/>
      <c r="Q194" s="57"/>
      <c r="R194" s="60"/>
      <c r="S194" s="60"/>
      <c r="T194" s="60"/>
      <c r="U194" s="60"/>
      <c r="V194" s="60"/>
      <c r="W194" s="57"/>
      <c r="X194" s="57"/>
      <c r="Y194" s="57"/>
    </row>
    <row r="195" spans="1:25" s="17" customFormat="1" x14ac:dyDescent="0.2">
      <c r="B195" s="48" t="s">
        <v>47</v>
      </c>
      <c r="C195" s="17" t="s">
        <v>48</v>
      </c>
      <c r="D195" s="18">
        <v>470</v>
      </c>
      <c r="E195" s="18">
        <v>470</v>
      </c>
      <c r="F195" s="18">
        <v>0</v>
      </c>
      <c r="G195" s="18">
        <v>0</v>
      </c>
      <c r="H195" s="18">
        <v>0</v>
      </c>
      <c r="I195" s="18">
        <f t="shared" si="34"/>
        <v>0</v>
      </c>
      <c r="J195" s="18">
        <f t="shared" si="35"/>
        <v>470</v>
      </c>
      <c r="K195" s="39">
        <f t="shared" si="36"/>
        <v>1</v>
      </c>
      <c r="L195" s="39">
        <f t="shared" si="37"/>
        <v>-1</v>
      </c>
      <c r="M195" s="39">
        <f t="shared" si="38"/>
        <v>-1</v>
      </c>
      <c r="O195" s="57"/>
      <c r="P195" s="57"/>
      <c r="Q195" s="57"/>
      <c r="R195" s="60"/>
      <c r="S195" s="60"/>
      <c r="T195" s="60"/>
      <c r="U195" s="60"/>
      <c r="V195" s="60"/>
      <c r="W195" s="57"/>
      <c r="X195" s="57"/>
      <c r="Y195" s="57"/>
    </row>
    <row r="196" spans="1:25" s="17" customFormat="1" x14ac:dyDescent="0.2">
      <c r="B196" s="48" t="s">
        <v>49</v>
      </c>
      <c r="C196" s="17" t="s">
        <v>50</v>
      </c>
      <c r="D196" s="18">
        <v>15000</v>
      </c>
      <c r="E196" s="18">
        <v>15000</v>
      </c>
      <c r="F196" s="18">
        <v>0</v>
      </c>
      <c r="G196" s="18">
        <v>0</v>
      </c>
      <c r="H196" s="18">
        <v>0</v>
      </c>
      <c r="I196" s="18">
        <f t="shared" si="34"/>
        <v>0</v>
      </c>
      <c r="J196" s="18">
        <f t="shared" si="35"/>
        <v>15000</v>
      </c>
      <c r="K196" s="39">
        <f t="shared" si="36"/>
        <v>1</v>
      </c>
      <c r="L196" s="39">
        <f t="shared" si="37"/>
        <v>-1</v>
      </c>
      <c r="M196" s="39">
        <f t="shared" si="38"/>
        <v>-1</v>
      </c>
      <c r="O196" s="57"/>
      <c r="P196" s="57"/>
      <c r="Q196" s="57"/>
      <c r="R196" s="60"/>
      <c r="S196" s="60"/>
      <c r="T196" s="60"/>
      <c r="U196" s="60"/>
      <c r="V196" s="60"/>
      <c r="W196" s="57"/>
      <c r="X196" s="57"/>
      <c r="Y196" s="57"/>
    </row>
    <row r="197" spans="1:25" s="17" customFormat="1" x14ac:dyDescent="0.2">
      <c r="B197" s="48" t="s">
        <v>53</v>
      </c>
      <c r="C197" s="17" t="s">
        <v>54</v>
      </c>
      <c r="D197" s="18">
        <v>11750</v>
      </c>
      <c r="E197" s="18">
        <v>11750</v>
      </c>
      <c r="F197" s="18">
        <v>0</v>
      </c>
      <c r="G197" s="18">
        <v>0</v>
      </c>
      <c r="H197" s="18">
        <v>0</v>
      </c>
      <c r="I197" s="18">
        <f t="shared" si="34"/>
        <v>0</v>
      </c>
      <c r="J197" s="18">
        <f t="shared" si="35"/>
        <v>11750</v>
      </c>
      <c r="K197" s="39">
        <f t="shared" si="36"/>
        <v>1</v>
      </c>
      <c r="L197" s="39">
        <f t="shared" si="37"/>
        <v>-1</v>
      </c>
      <c r="M197" s="39">
        <f t="shared" si="38"/>
        <v>-1</v>
      </c>
      <c r="O197" s="57"/>
      <c r="P197" s="57"/>
      <c r="Q197" s="57"/>
      <c r="R197" s="60"/>
      <c r="S197" s="60"/>
      <c r="T197" s="60"/>
      <c r="U197" s="60"/>
      <c r="V197" s="60"/>
      <c r="W197" s="57"/>
      <c r="X197" s="57"/>
      <c r="Y197" s="57"/>
    </row>
    <row r="198" spans="1:25" s="17" customFormat="1" x14ac:dyDescent="0.2">
      <c r="B198" s="48" t="s">
        <v>65</v>
      </c>
      <c r="C198" s="17" t="s">
        <v>66</v>
      </c>
      <c r="D198" s="18">
        <v>25784.5</v>
      </c>
      <c r="E198" s="18">
        <v>25784.5</v>
      </c>
      <c r="F198" s="18">
        <v>0</v>
      </c>
      <c r="G198" s="18">
        <v>0</v>
      </c>
      <c r="H198" s="18">
        <v>0</v>
      </c>
      <c r="I198" s="18">
        <f t="shared" si="34"/>
        <v>0</v>
      </c>
      <c r="J198" s="18">
        <f t="shared" si="35"/>
        <v>25784.5</v>
      </c>
      <c r="K198" s="39">
        <f t="shared" si="36"/>
        <v>1</v>
      </c>
      <c r="L198" s="39">
        <f t="shared" si="37"/>
        <v>-1</v>
      </c>
      <c r="M198" s="39">
        <f t="shared" si="38"/>
        <v>-1</v>
      </c>
      <c r="O198" s="57"/>
      <c r="P198" s="57"/>
      <c r="Q198" s="57"/>
      <c r="R198" s="60"/>
      <c r="S198" s="60"/>
      <c r="T198" s="60"/>
      <c r="U198" s="60"/>
      <c r="V198" s="60"/>
      <c r="W198" s="57"/>
      <c r="X198" s="57"/>
      <c r="Y198" s="57"/>
    </row>
    <row r="199" spans="1:25" s="17" customFormat="1" x14ac:dyDescent="0.2">
      <c r="B199" s="48" t="s">
        <v>71</v>
      </c>
      <c r="C199" s="17" t="s">
        <v>72</v>
      </c>
      <c r="D199" s="18">
        <v>35000</v>
      </c>
      <c r="E199" s="18">
        <v>35000</v>
      </c>
      <c r="F199" s="18">
        <v>0</v>
      </c>
      <c r="G199" s="18">
        <v>0</v>
      </c>
      <c r="H199" s="18">
        <v>2915</v>
      </c>
      <c r="I199" s="18">
        <f t="shared" si="34"/>
        <v>2915</v>
      </c>
      <c r="J199" s="18">
        <f t="shared" si="35"/>
        <v>32085</v>
      </c>
      <c r="K199" s="39">
        <f t="shared" si="36"/>
        <v>0.9167142857142857</v>
      </c>
      <c r="L199" s="39">
        <f t="shared" si="37"/>
        <v>-1</v>
      </c>
      <c r="M199" s="39">
        <f t="shared" si="38"/>
        <v>-1</v>
      </c>
      <c r="O199" s="57"/>
      <c r="P199" s="57"/>
      <c r="Q199" s="57"/>
      <c r="R199" s="60"/>
      <c r="S199" s="60"/>
      <c r="T199" s="60"/>
      <c r="U199" s="60"/>
      <c r="V199" s="60"/>
      <c r="W199" s="57"/>
      <c r="X199" s="57"/>
      <c r="Y199" s="57"/>
    </row>
    <row r="200" spans="1:25" s="17" customFormat="1" x14ac:dyDescent="0.2">
      <c r="B200" s="48" t="s">
        <v>73</v>
      </c>
      <c r="C200" s="17" t="s">
        <v>74</v>
      </c>
      <c r="D200" s="18">
        <v>1000000</v>
      </c>
      <c r="E200" s="18">
        <v>1000000</v>
      </c>
      <c r="F200" s="18">
        <v>0</v>
      </c>
      <c r="G200" s="18">
        <v>0</v>
      </c>
      <c r="H200" s="18">
        <v>0</v>
      </c>
      <c r="I200" s="18">
        <f t="shared" si="34"/>
        <v>0</v>
      </c>
      <c r="J200" s="18">
        <f t="shared" si="35"/>
        <v>1000000</v>
      </c>
      <c r="K200" s="39">
        <f t="shared" si="36"/>
        <v>1</v>
      </c>
      <c r="L200" s="39">
        <f t="shared" si="37"/>
        <v>-1</v>
      </c>
      <c r="M200" s="39">
        <f t="shared" si="38"/>
        <v>-1</v>
      </c>
      <c r="O200" s="57"/>
      <c r="P200" s="57"/>
      <c r="Q200" s="57"/>
      <c r="R200" s="60"/>
      <c r="S200" s="60"/>
      <c r="T200" s="60"/>
      <c r="U200" s="60"/>
      <c r="V200" s="60"/>
      <c r="W200" s="57"/>
      <c r="X200" s="57"/>
      <c r="Y200" s="57"/>
    </row>
    <row r="201" spans="1:25" s="17" customFormat="1" x14ac:dyDescent="0.2">
      <c r="A201" s="47" t="s">
        <v>101</v>
      </c>
      <c r="B201" s="49"/>
      <c r="C201" s="47"/>
      <c r="D201" s="23">
        <v>1207535.48</v>
      </c>
      <c r="E201" s="23">
        <v>1207535.48</v>
      </c>
      <c r="F201" s="23">
        <v>815.9</v>
      </c>
      <c r="G201" s="23">
        <v>1165.9000000000001</v>
      </c>
      <c r="H201" s="23">
        <v>4415</v>
      </c>
      <c r="I201" s="23">
        <f t="shared" si="34"/>
        <v>5580.9</v>
      </c>
      <c r="J201" s="23">
        <f t="shared" si="35"/>
        <v>1201954.58</v>
      </c>
      <c r="K201" s="43">
        <f t="shared" si="36"/>
        <v>0.99537827244628874</v>
      </c>
      <c r="L201" s="43">
        <f t="shared" si="37"/>
        <v>-0.9993243262715561</v>
      </c>
      <c r="M201" s="43">
        <f t="shared" si="38"/>
        <v>-0.99613791886264069</v>
      </c>
      <c r="O201" s="57"/>
      <c r="P201" s="57"/>
      <c r="Q201" s="57"/>
      <c r="R201" s="60"/>
      <c r="S201" s="60"/>
      <c r="T201" s="60"/>
      <c r="U201" s="60"/>
      <c r="V201" s="60"/>
      <c r="W201" s="57"/>
      <c r="X201" s="57"/>
      <c r="Y201" s="57"/>
    </row>
    <row r="202" spans="1:25" s="17" customFormat="1" x14ac:dyDescent="0.2">
      <c r="A202" s="17" t="s">
        <v>102</v>
      </c>
      <c r="B202" s="48" t="s">
        <v>97</v>
      </c>
      <c r="C202" s="17" t="s">
        <v>98</v>
      </c>
      <c r="D202" s="18"/>
      <c r="E202" s="18"/>
      <c r="F202" s="18">
        <v>0</v>
      </c>
      <c r="G202" s="18">
        <v>0</v>
      </c>
      <c r="H202" s="18">
        <v>0</v>
      </c>
      <c r="I202" s="18">
        <f t="shared" si="34"/>
        <v>0</v>
      </c>
      <c r="J202" s="18">
        <f t="shared" si="35"/>
        <v>0</v>
      </c>
      <c r="K202" s="39" t="str">
        <f t="shared" si="36"/>
        <v>NA</v>
      </c>
      <c r="L202" s="39" t="str">
        <f t="shared" si="37"/>
        <v>NA</v>
      </c>
      <c r="M202" s="39" t="str">
        <f t="shared" si="38"/>
        <v>NA</v>
      </c>
      <c r="O202" s="57"/>
      <c r="P202" s="57"/>
      <c r="Q202" s="57"/>
      <c r="R202" s="60"/>
      <c r="S202" s="60"/>
      <c r="T202" s="60"/>
      <c r="U202" s="60"/>
      <c r="V202" s="60"/>
      <c r="W202" s="57"/>
      <c r="X202" s="57"/>
      <c r="Y202" s="57"/>
    </row>
    <row r="203" spans="1:25" s="17" customFormat="1" x14ac:dyDescent="0.2">
      <c r="B203" s="48" t="s">
        <v>77</v>
      </c>
      <c r="C203" s="17" t="s">
        <v>78</v>
      </c>
      <c r="D203" s="18">
        <v>121985</v>
      </c>
      <c r="E203" s="18">
        <v>121985</v>
      </c>
      <c r="F203" s="18">
        <v>10909.52</v>
      </c>
      <c r="G203" s="18">
        <v>32356.51</v>
      </c>
      <c r="H203" s="18">
        <v>0</v>
      </c>
      <c r="I203" s="18">
        <f t="shared" si="34"/>
        <v>32356.51</v>
      </c>
      <c r="J203" s="18">
        <f t="shared" si="35"/>
        <v>89628.49</v>
      </c>
      <c r="K203" s="39">
        <f t="shared" si="36"/>
        <v>0.73475009222445387</v>
      </c>
      <c r="L203" s="39">
        <f t="shared" si="37"/>
        <v>-0.91056670902160097</v>
      </c>
      <c r="M203" s="39">
        <f t="shared" si="38"/>
        <v>6.0999631102184641E-2</v>
      </c>
      <c r="O203" s="57"/>
      <c r="P203" s="57"/>
      <c r="Q203" s="57"/>
      <c r="R203" s="60"/>
      <c r="S203" s="60"/>
      <c r="T203" s="60"/>
      <c r="U203" s="60"/>
      <c r="V203" s="60"/>
      <c r="W203" s="57"/>
      <c r="X203" s="57"/>
      <c r="Y203" s="57"/>
    </row>
    <row r="204" spans="1:25" s="17" customFormat="1" x14ac:dyDescent="0.2">
      <c r="B204" s="48" t="s">
        <v>247</v>
      </c>
      <c r="C204" s="17" t="s">
        <v>248</v>
      </c>
      <c r="D204" s="18">
        <v>10643260.27</v>
      </c>
      <c r="E204" s="18">
        <v>10643260.27</v>
      </c>
      <c r="F204" s="18">
        <v>819111.30999999936</v>
      </c>
      <c r="G204" s="18">
        <v>885154.79999999935</v>
      </c>
      <c r="H204" s="18">
        <v>0</v>
      </c>
      <c r="I204" s="18">
        <f t="shared" si="34"/>
        <v>885154.79999999935</v>
      </c>
      <c r="J204" s="18">
        <f t="shared" si="35"/>
        <v>9758105.4700000007</v>
      </c>
      <c r="K204" s="39">
        <f t="shared" si="36"/>
        <v>0.91683424274656034</v>
      </c>
      <c r="L204" s="39">
        <f t="shared" si="37"/>
        <v>-0.92303943629859209</v>
      </c>
      <c r="M204" s="39">
        <f t="shared" si="38"/>
        <v>-0.66733697098624112</v>
      </c>
      <c r="O204" s="57"/>
      <c r="P204" s="57"/>
      <c r="Q204" s="57"/>
      <c r="R204" s="60"/>
      <c r="S204" s="60"/>
      <c r="T204" s="60"/>
      <c r="U204" s="60"/>
      <c r="V204" s="60"/>
      <c r="W204" s="57"/>
      <c r="X204" s="57"/>
      <c r="Y204" s="57"/>
    </row>
    <row r="205" spans="1:25" s="17" customFormat="1" x14ac:dyDescent="0.2">
      <c r="B205" s="48" t="s">
        <v>27</v>
      </c>
      <c r="C205" s="17" t="s">
        <v>28</v>
      </c>
      <c r="D205" s="18">
        <v>0</v>
      </c>
      <c r="E205" s="18">
        <v>27000</v>
      </c>
      <c r="F205" s="18">
        <v>0</v>
      </c>
      <c r="G205" s="18">
        <v>0</v>
      </c>
      <c r="H205" s="18">
        <v>0</v>
      </c>
      <c r="I205" s="18">
        <f t="shared" si="34"/>
        <v>0</v>
      </c>
      <c r="J205" s="18">
        <f t="shared" si="35"/>
        <v>27000</v>
      </c>
      <c r="K205" s="39">
        <f t="shared" si="36"/>
        <v>1</v>
      </c>
      <c r="L205" s="39">
        <f t="shared" si="37"/>
        <v>-1</v>
      </c>
      <c r="M205" s="39">
        <f t="shared" si="38"/>
        <v>-1</v>
      </c>
      <c r="O205" s="57"/>
      <c r="P205" s="57"/>
      <c r="Q205" s="57"/>
      <c r="R205" s="60"/>
      <c r="S205" s="60"/>
      <c r="T205" s="60"/>
      <c r="U205" s="60"/>
      <c r="V205" s="60"/>
      <c r="W205" s="57"/>
      <c r="X205" s="57"/>
      <c r="Y205" s="57"/>
    </row>
    <row r="206" spans="1:25" s="17" customFormat="1" x14ac:dyDescent="0.2">
      <c r="B206" s="48" t="s">
        <v>91</v>
      </c>
      <c r="C206" s="17" t="s">
        <v>92</v>
      </c>
      <c r="D206" s="18"/>
      <c r="E206" s="18"/>
      <c r="F206" s="18">
        <v>0</v>
      </c>
      <c r="G206" s="18">
        <v>0</v>
      </c>
      <c r="H206" s="18">
        <v>0</v>
      </c>
      <c r="I206" s="18">
        <f t="shared" si="34"/>
        <v>0</v>
      </c>
      <c r="J206" s="18">
        <f t="shared" si="35"/>
        <v>0</v>
      </c>
      <c r="K206" s="39" t="str">
        <f t="shared" si="36"/>
        <v>NA</v>
      </c>
      <c r="L206" s="39" t="str">
        <f t="shared" si="37"/>
        <v>NA</v>
      </c>
      <c r="M206" s="39" t="str">
        <f t="shared" si="38"/>
        <v>NA</v>
      </c>
      <c r="O206" s="57"/>
      <c r="P206" s="57"/>
      <c r="Q206" s="57"/>
      <c r="R206" s="60"/>
      <c r="S206" s="60"/>
      <c r="T206" s="60"/>
      <c r="U206" s="60"/>
      <c r="V206" s="60"/>
      <c r="W206" s="57"/>
      <c r="X206" s="57"/>
      <c r="Y206" s="57"/>
    </row>
    <row r="207" spans="1:25" s="17" customFormat="1" x14ac:dyDescent="0.2">
      <c r="B207" s="48" t="s">
        <v>29</v>
      </c>
      <c r="C207" s="17" t="s">
        <v>30</v>
      </c>
      <c r="D207" s="18">
        <v>166320</v>
      </c>
      <c r="E207" s="18">
        <v>166320</v>
      </c>
      <c r="F207" s="18">
        <v>0</v>
      </c>
      <c r="G207" s="18">
        <v>0</v>
      </c>
      <c r="H207" s="18">
        <v>0</v>
      </c>
      <c r="I207" s="18">
        <f t="shared" si="34"/>
        <v>0</v>
      </c>
      <c r="J207" s="18">
        <f t="shared" si="35"/>
        <v>166320</v>
      </c>
      <c r="K207" s="39">
        <f t="shared" si="36"/>
        <v>1</v>
      </c>
      <c r="L207" s="39">
        <f t="shared" si="37"/>
        <v>-1</v>
      </c>
      <c r="M207" s="39">
        <f t="shared" si="38"/>
        <v>-1</v>
      </c>
      <c r="O207" s="57"/>
      <c r="P207" s="57"/>
      <c r="Q207" s="57"/>
      <c r="R207" s="60"/>
      <c r="S207" s="60"/>
      <c r="T207" s="60"/>
      <c r="U207" s="60"/>
      <c r="V207" s="60"/>
      <c r="W207" s="57"/>
      <c r="X207" s="57"/>
      <c r="Y207" s="57"/>
    </row>
    <row r="208" spans="1:25" s="17" customFormat="1" x14ac:dyDescent="0.2">
      <c r="B208" s="48" t="s">
        <v>31</v>
      </c>
      <c r="C208" s="17" t="s">
        <v>32</v>
      </c>
      <c r="D208" s="18">
        <v>1576260</v>
      </c>
      <c r="E208" s="18">
        <v>1576260</v>
      </c>
      <c r="F208" s="18">
        <v>102060</v>
      </c>
      <c r="G208" s="18">
        <v>108675</v>
      </c>
      <c r="H208" s="18">
        <v>0</v>
      </c>
      <c r="I208" s="18">
        <f t="shared" si="34"/>
        <v>108675</v>
      </c>
      <c r="J208" s="18">
        <f t="shared" si="35"/>
        <v>1467585</v>
      </c>
      <c r="K208" s="39">
        <f t="shared" si="36"/>
        <v>0.93105515587529974</v>
      </c>
      <c r="L208" s="39">
        <f t="shared" si="37"/>
        <v>-0.93525179856115104</v>
      </c>
      <c r="M208" s="39">
        <f t="shared" si="38"/>
        <v>-0.72422062350119909</v>
      </c>
      <c r="O208" s="57"/>
      <c r="P208" s="57"/>
      <c r="Q208" s="57"/>
      <c r="R208" s="60"/>
      <c r="S208" s="60"/>
      <c r="T208" s="60"/>
      <c r="U208" s="60"/>
      <c r="V208" s="60"/>
      <c r="W208" s="57"/>
      <c r="X208" s="57"/>
      <c r="Y208" s="57"/>
    </row>
    <row r="209" spans="2:25" s="17" customFormat="1" x14ac:dyDescent="0.2">
      <c r="B209" s="48" t="s">
        <v>33</v>
      </c>
      <c r="C209" s="17" t="s">
        <v>34</v>
      </c>
      <c r="D209" s="18">
        <v>2131315.31</v>
      </c>
      <c r="E209" s="18">
        <v>2131315.31</v>
      </c>
      <c r="F209" s="18">
        <v>163809.1</v>
      </c>
      <c r="G209" s="18">
        <v>180356.81</v>
      </c>
      <c r="H209" s="18">
        <v>0</v>
      </c>
      <c r="I209" s="18">
        <f t="shared" si="34"/>
        <v>180356.81</v>
      </c>
      <c r="J209" s="18">
        <f t="shared" si="35"/>
        <v>1950958.5</v>
      </c>
      <c r="K209" s="39">
        <f t="shared" si="36"/>
        <v>0.91537769697717786</v>
      </c>
      <c r="L209" s="39">
        <f t="shared" si="37"/>
        <v>-0.92314178046231921</v>
      </c>
      <c r="M209" s="39">
        <f t="shared" si="38"/>
        <v>-0.66151078790871165</v>
      </c>
      <c r="O209" s="57"/>
      <c r="P209" s="57"/>
      <c r="Q209" s="57"/>
      <c r="R209" s="60"/>
      <c r="S209" s="60"/>
      <c r="T209" s="60"/>
      <c r="U209" s="60"/>
      <c r="V209" s="60"/>
      <c r="W209" s="57"/>
      <c r="X209" s="57"/>
      <c r="Y209" s="57"/>
    </row>
    <row r="210" spans="2:25" s="17" customFormat="1" x14ac:dyDescent="0.2">
      <c r="B210" s="48" t="s">
        <v>35</v>
      </c>
      <c r="C210" s="17" t="s">
        <v>36</v>
      </c>
      <c r="D210" s="18">
        <v>1150</v>
      </c>
      <c r="E210" s="18">
        <v>1150</v>
      </c>
      <c r="F210" s="18">
        <v>0</v>
      </c>
      <c r="G210" s="18">
        <v>0</v>
      </c>
      <c r="H210" s="18">
        <v>0</v>
      </c>
      <c r="I210" s="18">
        <f t="shared" si="34"/>
        <v>0</v>
      </c>
      <c r="J210" s="18">
        <f t="shared" si="35"/>
        <v>1150</v>
      </c>
      <c r="K210" s="39">
        <f t="shared" si="36"/>
        <v>1</v>
      </c>
      <c r="L210" s="39">
        <f t="shared" si="37"/>
        <v>-1</v>
      </c>
      <c r="M210" s="39">
        <f t="shared" si="38"/>
        <v>-1</v>
      </c>
      <c r="O210" s="57"/>
      <c r="P210" s="57"/>
      <c r="Q210" s="57"/>
      <c r="R210" s="60"/>
      <c r="S210" s="60"/>
      <c r="T210" s="60"/>
      <c r="U210" s="60"/>
      <c r="V210" s="60"/>
      <c r="W210" s="57"/>
      <c r="X210" s="57"/>
      <c r="Y210" s="57"/>
    </row>
    <row r="211" spans="2:25" s="17" customFormat="1" x14ac:dyDescent="0.2">
      <c r="B211" s="48" t="s">
        <v>39</v>
      </c>
      <c r="C211" s="17" t="s">
        <v>40</v>
      </c>
      <c r="D211" s="18">
        <v>293928.22000000003</v>
      </c>
      <c r="E211" s="18">
        <v>294644.22000000003</v>
      </c>
      <c r="F211" s="18">
        <v>33189.81</v>
      </c>
      <c r="G211" s="18">
        <v>36759.07</v>
      </c>
      <c r="H211" s="18">
        <v>0</v>
      </c>
      <c r="I211" s="18">
        <f t="shared" si="34"/>
        <v>36759.07</v>
      </c>
      <c r="J211" s="18">
        <f t="shared" si="35"/>
        <v>257885.15000000002</v>
      </c>
      <c r="K211" s="39">
        <f t="shared" si="36"/>
        <v>0.87524252130247115</v>
      </c>
      <c r="L211" s="39">
        <f t="shared" si="37"/>
        <v>-0.88735631739187015</v>
      </c>
      <c r="M211" s="39">
        <f t="shared" si="38"/>
        <v>-0.50097008520988473</v>
      </c>
      <c r="O211" s="57"/>
      <c r="P211" s="57"/>
      <c r="Q211" s="57"/>
      <c r="R211" s="60"/>
      <c r="S211" s="60"/>
      <c r="T211" s="60"/>
      <c r="U211" s="60"/>
      <c r="V211" s="60"/>
      <c r="W211" s="57"/>
      <c r="X211" s="57"/>
      <c r="Y211" s="57"/>
    </row>
    <row r="212" spans="2:25" s="17" customFormat="1" x14ac:dyDescent="0.2">
      <c r="B212" s="48" t="s">
        <v>41</v>
      </c>
      <c r="C212" s="17" t="s">
        <v>42</v>
      </c>
      <c r="D212" s="18">
        <v>247696</v>
      </c>
      <c r="E212" s="18">
        <v>392696</v>
      </c>
      <c r="F212" s="18">
        <v>0</v>
      </c>
      <c r="G212" s="18">
        <v>0</v>
      </c>
      <c r="H212" s="18">
        <v>144641</v>
      </c>
      <c r="I212" s="18">
        <f t="shared" si="34"/>
        <v>144641</v>
      </c>
      <c r="J212" s="18">
        <f t="shared" si="35"/>
        <v>248055</v>
      </c>
      <c r="K212" s="39">
        <f t="shared" si="36"/>
        <v>0.63167182757145479</v>
      </c>
      <c r="L212" s="39">
        <f t="shared" si="37"/>
        <v>-1</v>
      </c>
      <c r="M212" s="39">
        <f t="shared" si="38"/>
        <v>-1</v>
      </c>
      <c r="O212" s="57"/>
      <c r="P212" s="57"/>
      <c r="Q212" s="57"/>
      <c r="R212" s="60"/>
      <c r="S212" s="60"/>
      <c r="T212" s="60"/>
      <c r="U212" s="60"/>
      <c r="V212" s="60"/>
      <c r="W212" s="57"/>
      <c r="X212" s="57"/>
      <c r="Y212" s="57"/>
    </row>
    <row r="213" spans="2:25" s="17" customFormat="1" x14ac:dyDescent="0.2">
      <c r="B213" s="48" t="s">
        <v>239</v>
      </c>
      <c r="C213" s="17" t="s">
        <v>240</v>
      </c>
      <c r="D213" s="18"/>
      <c r="E213" s="18"/>
      <c r="F213" s="18">
        <v>0</v>
      </c>
      <c r="G213" s="18">
        <v>0</v>
      </c>
      <c r="H213" s="18">
        <v>0</v>
      </c>
      <c r="I213" s="18">
        <f t="shared" si="34"/>
        <v>0</v>
      </c>
      <c r="J213" s="18">
        <f t="shared" si="35"/>
        <v>0</v>
      </c>
      <c r="K213" s="39" t="str">
        <f t="shared" si="36"/>
        <v>NA</v>
      </c>
      <c r="L213" s="39" t="str">
        <f t="shared" si="37"/>
        <v>NA</v>
      </c>
      <c r="M213" s="39" t="str">
        <f t="shared" si="38"/>
        <v>NA</v>
      </c>
      <c r="O213" s="57"/>
      <c r="P213" s="57"/>
      <c r="Q213" s="57"/>
      <c r="R213" s="60"/>
      <c r="S213" s="60"/>
      <c r="T213" s="60"/>
      <c r="U213" s="60"/>
      <c r="V213" s="60"/>
      <c r="W213" s="57"/>
      <c r="X213" s="57"/>
      <c r="Y213" s="57"/>
    </row>
    <row r="214" spans="2:25" s="17" customFormat="1" x14ac:dyDescent="0.2">
      <c r="B214" s="48" t="s">
        <v>45</v>
      </c>
      <c r="C214" s="17" t="s">
        <v>46</v>
      </c>
      <c r="D214" s="18">
        <v>600</v>
      </c>
      <c r="E214" s="18">
        <v>600</v>
      </c>
      <c r="F214" s="18">
        <v>121.18</v>
      </c>
      <c r="G214" s="18">
        <v>121.18</v>
      </c>
      <c r="H214" s="18">
        <v>0</v>
      </c>
      <c r="I214" s="18">
        <f t="shared" si="34"/>
        <v>121.18</v>
      </c>
      <c r="J214" s="18">
        <f t="shared" si="35"/>
        <v>478.82</v>
      </c>
      <c r="K214" s="39">
        <f t="shared" si="36"/>
        <v>0.79803333333333337</v>
      </c>
      <c r="L214" s="39">
        <f t="shared" si="37"/>
        <v>-0.79803333333333337</v>
      </c>
      <c r="M214" s="39">
        <f t="shared" si="38"/>
        <v>-0.19213333333333329</v>
      </c>
      <c r="O214" s="57"/>
      <c r="P214" s="57"/>
      <c r="Q214" s="57"/>
      <c r="R214" s="60"/>
      <c r="S214" s="60"/>
      <c r="T214" s="60"/>
      <c r="U214" s="60"/>
      <c r="V214" s="60"/>
      <c r="W214" s="57"/>
      <c r="X214" s="57"/>
      <c r="Y214" s="57"/>
    </row>
    <row r="215" spans="2:25" s="17" customFormat="1" x14ac:dyDescent="0.2">
      <c r="B215" s="48" t="s">
        <v>47</v>
      </c>
      <c r="C215" s="17" t="s">
        <v>48</v>
      </c>
      <c r="D215" s="18">
        <v>16727.66</v>
      </c>
      <c r="E215" s="18">
        <v>24027.66</v>
      </c>
      <c r="F215" s="18">
        <v>0</v>
      </c>
      <c r="G215" s="18">
        <v>0</v>
      </c>
      <c r="H215" s="18">
        <v>7283.13</v>
      </c>
      <c r="I215" s="18">
        <f t="shared" si="34"/>
        <v>7283.13</v>
      </c>
      <c r="J215" s="18">
        <f t="shared" si="35"/>
        <v>16744.53</v>
      </c>
      <c r="K215" s="39">
        <f t="shared" si="36"/>
        <v>0.6968855893582645</v>
      </c>
      <c r="L215" s="39">
        <f t="shared" si="37"/>
        <v>-1</v>
      </c>
      <c r="M215" s="39">
        <f t="shared" si="38"/>
        <v>-1</v>
      </c>
      <c r="O215" s="57"/>
      <c r="P215" s="57"/>
      <c r="Q215" s="57"/>
      <c r="R215" s="60"/>
      <c r="S215" s="60"/>
      <c r="T215" s="60"/>
      <c r="U215" s="60"/>
      <c r="V215" s="60"/>
      <c r="W215" s="57"/>
      <c r="X215" s="57"/>
      <c r="Y215" s="57"/>
    </row>
    <row r="216" spans="2:25" s="17" customFormat="1" x14ac:dyDescent="0.2">
      <c r="B216" s="48" t="s">
        <v>49</v>
      </c>
      <c r="C216" s="17" t="s">
        <v>50</v>
      </c>
      <c r="D216" s="18">
        <v>13361</v>
      </c>
      <c r="E216" s="18">
        <v>13361</v>
      </c>
      <c r="F216" s="18">
        <v>0</v>
      </c>
      <c r="G216" s="18">
        <v>0</v>
      </c>
      <c r="H216" s="18">
        <v>0</v>
      </c>
      <c r="I216" s="18">
        <f t="shared" si="34"/>
        <v>0</v>
      </c>
      <c r="J216" s="18">
        <f t="shared" si="35"/>
        <v>13361</v>
      </c>
      <c r="K216" s="39">
        <f t="shared" si="36"/>
        <v>1</v>
      </c>
      <c r="L216" s="39">
        <f t="shared" si="37"/>
        <v>-1</v>
      </c>
      <c r="M216" s="39">
        <f t="shared" si="38"/>
        <v>-1</v>
      </c>
      <c r="O216" s="57"/>
      <c r="P216" s="57"/>
      <c r="Q216" s="57"/>
      <c r="R216" s="60"/>
      <c r="S216" s="60"/>
      <c r="T216" s="60"/>
      <c r="U216" s="60"/>
      <c r="V216" s="60"/>
      <c r="W216" s="57"/>
      <c r="X216" s="57"/>
      <c r="Y216" s="57"/>
    </row>
    <row r="217" spans="2:25" s="17" customFormat="1" x14ac:dyDescent="0.2">
      <c r="B217" s="48" t="s">
        <v>53</v>
      </c>
      <c r="C217" s="17" t="s">
        <v>54</v>
      </c>
      <c r="D217" s="18">
        <v>1221725.0599999998</v>
      </c>
      <c r="E217" s="18">
        <v>1188170.95</v>
      </c>
      <c r="F217" s="18">
        <v>5490.1900000000005</v>
      </c>
      <c r="G217" s="18">
        <v>10438.49</v>
      </c>
      <c r="H217" s="18">
        <v>4407.6399999999994</v>
      </c>
      <c r="I217" s="18">
        <f t="shared" si="34"/>
        <v>14846.13</v>
      </c>
      <c r="J217" s="18">
        <f t="shared" si="35"/>
        <v>1173324.82</v>
      </c>
      <c r="K217" s="39">
        <f t="shared" si="36"/>
        <v>0.98750505556460555</v>
      </c>
      <c r="L217" s="39">
        <f t="shared" si="37"/>
        <v>-0.99537929285344007</v>
      </c>
      <c r="M217" s="39">
        <f t="shared" si="38"/>
        <v>-0.96485862577266346</v>
      </c>
      <c r="O217" s="57"/>
      <c r="P217" s="57"/>
      <c r="Q217" s="57"/>
      <c r="R217" s="60"/>
      <c r="S217" s="60"/>
      <c r="T217" s="60"/>
      <c r="U217" s="60"/>
      <c r="V217" s="60"/>
      <c r="W217" s="57"/>
      <c r="X217" s="57"/>
      <c r="Y217" s="57"/>
    </row>
    <row r="218" spans="2:25" s="17" customFormat="1" x14ac:dyDescent="0.2">
      <c r="B218" s="48" t="s">
        <v>55</v>
      </c>
      <c r="C218" s="17" t="s">
        <v>56</v>
      </c>
      <c r="D218" s="18">
        <v>154.94999999999999</v>
      </c>
      <c r="E218" s="18">
        <v>154.94999999999999</v>
      </c>
      <c r="F218" s="18">
        <v>0</v>
      </c>
      <c r="G218" s="18">
        <v>0</v>
      </c>
      <c r="H218" s="18">
        <v>0</v>
      </c>
      <c r="I218" s="18">
        <f t="shared" si="34"/>
        <v>0</v>
      </c>
      <c r="J218" s="18">
        <f t="shared" si="35"/>
        <v>154.94999999999999</v>
      </c>
      <c r="K218" s="39">
        <f t="shared" si="36"/>
        <v>1</v>
      </c>
      <c r="L218" s="39">
        <f t="shared" si="37"/>
        <v>-1</v>
      </c>
      <c r="M218" s="39">
        <f t="shared" si="38"/>
        <v>-1</v>
      </c>
      <c r="O218" s="57"/>
      <c r="P218" s="57"/>
      <c r="Q218" s="57"/>
      <c r="R218" s="60"/>
      <c r="S218" s="60"/>
      <c r="T218" s="60"/>
      <c r="U218" s="60"/>
      <c r="V218" s="60"/>
      <c r="W218" s="57"/>
      <c r="X218" s="57"/>
      <c r="Y218" s="57"/>
    </row>
    <row r="219" spans="2:25" s="17" customFormat="1" x14ac:dyDescent="0.2">
      <c r="B219" s="48" t="s">
        <v>59</v>
      </c>
      <c r="C219" s="17" t="s">
        <v>60</v>
      </c>
      <c r="D219" s="18">
        <v>4500</v>
      </c>
      <c r="E219" s="18">
        <v>4500</v>
      </c>
      <c r="F219" s="18">
        <v>0</v>
      </c>
      <c r="G219" s="18">
        <v>0</v>
      </c>
      <c r="H219" s="18">
        <v>0</v>
      </c>
      <c r="I219" s="18">
        <f t="shared" si="34"/>
        <v>0</v>
      </c>
      <c r="J219" s="18">
        <f t="shared" si="35"/>
        <v>4500</v>
      </c>
      <c r="K219" s="39">
        <f t="shared" si="36"/>
        <v>1</v>
      </c>
      <c r="L219" s="39">
        <f t="shared" si="37"/>
        <v>-1</v>
      </c>
      <c r="M219" s="39">
        <f t="shared" si="38"/>
        <v>-1</v>
      </c>
      <c r="O219" s="57"/>
      <c r="P219" s="57"/>
      <c r="Q219" s="57"/>
      <c r="R219" s="60"/>
      <c r="S219" s="60"/>
      <c r="T219" s="60"/>
      <c r="U219" s="60"/>
      <c r="V219" s="60"/>
      <c r="W219" s="57"/>
      <c r="X219" s="57"/>
      <c r="Y219" s="57"/>
    </row>
    <row r="220" spans="2:25" s="17" customFormat="1" x14ac:dyDescent="0.2">
      <c r="B220" s="48" t="s">
        <v>61</v>
      </c>
      <c r="C220" s="17" t="s">
        <v>62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f t="shared" si="34"/>
        <v>0</v>
      </c>
      <c r="J220" s="18">
        <f t="shared" si="35"/>
        <v>0</v>
      </c>
      <c r="K220" s="39" t="str">
        <f t="shared" si="36"/>
        <v>NA</v>
      </c>
      <c r="L220" s="39" t="str">
        <f t="shared" si="37"/>
        <v>NA</v>
      </c>
      <c r="M220" s="39" t="str">
        <f t="shared" si="38"/>
        <v>NA</v>
      </c>
      <c r="O220" s="57"/>
      <c r="P220" s="57"/>
      <c r="Q220" s="57"/>
      <c r="R220" s="60"/>
      <c r="S220" s="60"/>
      <c r="T220" s="60"/>
      <c r="U220" s="60"/>
      <c r="V220" s="60"/>
      <c r="W220" s="57"/>
      <c r="X220" s="57"/>
      <c r="Y220" s="57"/>
    </row>
    <row r="221" spans="2:25" s="17" customFormat="1" x14ac:dyDescent="0.2">
      <c r="B221" s="48" t="s">
        <v>322</v>
      </c>
      <c r="C221" s="17" t="s">
        <v>323</v>
      </c>
      <c r="D221" s="18">
        <v>1930</v>
      </c>
      <c r="E221" s="18">
        <v>1930</v>
      </c>
      <c r="F221" s="18">
        <v>0</v>
      </c>
      <c r="G221" s="18">
        <v>0</v>
      </c>
      <c r="H221" s="18">
        <v>0</v>
      </c>
      <c r="I221" s="18">
        <f t="shared" ref="I221:I224" si="39">SUM(G221:H221)</f>
        <v>0</v>
      </c>
      <c r="J221" s="18">
        <f t="shared" ref="J221:J224" si="40">E221-I221</f>
        <v>1930</v>
      </c>
      <c r="K221" s="39">
        <f t="shared" ref="K221:K224" si="41">IF(E221=0,"NA",J221/E221)</f>
        <v>1</v>
      </c>
      <c r="L221" s="39">
        <f t="shared" ref="L221:L224" si="42">IF(E221=0,"NA",(  ( F221 - (E221/$L$6)) / (E221/$L$6)))</f>
        <v>-1</v>
      </c>
      <c r="M221" s="39">
        <f t="shared" ref="M221:M224" si="43">IF(E221=0,"NA",(  ( G221 - ($M$6*(E221/12))) / ($M$6*(E221/12))))</f>
        <v>-1</v>
      </c>
      <c r="O221" s="57"/>
      <c r="P221" s="57"/>
      <c r="Q221" s="57"/>
      <c r="R221" s="60"/>
      <c r="S221" s="60"/>
      <c r="T221" s="60"/>
      <c r="U221" s="60"/>
      <c r="V221" s="60"/>
      <c r="W221" s="57"/>
      <c r="X221" s="57"/>
      <c r="Y221" s="57"/>
    </row>
    <row r="222" spans="2:25" s="17" customFormat="1" x14ac:dyDescent="0.2">
      <c r="B222" s="48" t="s">
        <v>65</v>
      </c>
      <c r="C222" s="17" t="s">
        <v>66</v>
      </c>
      <c r="D222" s="18">
        <v>149501.93</v>
      </c>
      <c r="E222" s="18">
        <v>175756.03999999998</v>
      </c>
      <c r="F222" s="18">
        <v>7565.15</v>
      </c>
      <c r="G222" s="18">
        <v>7819.26</v>
      </c>
      <c r="H222" s="18">
        <v>15930.99</v>
      </c>
      <c r="I222" s="18">
        <f t="shared" si="39"/>
        <v>23750.25</v>
      </c>
      <c r="J222" s="18">
        <f t="shared" si="40"/>
        <v>152005.78999999998</v>
      </c>
      <c r="K222" s="39">
        <f t="shared" si="41"/>
        <v>0.86486808646803826</v>
      </c>
      <c r="L222" s="39">
        <f t="shared" si="42"/>
        <v>-0.95695652906153328</v>
      </c>
      <c r="M222" s="39">
        <f t="shared" si="43"/>
        <v>-0.82204287260910058</v>
      </c>
      <c r="O222" s="57"/>
      <c r="P222" s="57"/>
      <c r="Q222" s="57"/>
      <c r="R222" s="60"/>
      <c r="S222" s="60"/>
      <c r="T222" s="60"/>
      <c r="U222" s="60"/>
      <c r="V222" s="60"/>
      <c r="W222" s="57"/>
      <c r="X222" s="57"/>
      <c r="Y222" s="57"/>
    </row>
    <row r="223" spans="2:25" s="17" customFormat="1" x14ac:dyDescent="0.2">
      <c r="B223" s="48" t="s">
        <v>67</v>
      </c>
      <c r="C223" s="17" t="s">
        <v>68</v>
      </c>
      <c r="D223" s="18">
        <v>44000</v>
      </c>
      <c r="E223" s="18">
        <v>44000</v>
      </c>
      <c r="F223" s="18">
        <v>0</v>
      </c>
      <c r="G223" s="18">
        <v>0</v>
      </c>
      <c r="H223" s="18">
        <v>0</v>
      </c>
      <c r="I223" s="18">
        <f t="shared" si="39"/>
        <v>0</v>
      </c>
      <c r="J223" s="18">
        <f t="shared" si="40"/>
        <v>44000</v>
      </c>
      <c r="K223" s="39">
        <f t="shared" si="41"/>
        <v>1</v>
      </c>
      <c r="L223" s="39">
        <f t="shared" si="42"/>
        <v>-1</v>
      </c>
      <c r="M223" s="39">
        <f t="shared" si="43"/>
        <v>-1</v>
      </c>
      <c r="O223" s="57"/>
      <c r="P223" s="57"/>
      <c r="Q223" s="57"/>
      <c r="R223" s="60"/>
      <c r="S223" s="60"/>
      <c r="T223" s="60"/>
      <c r="U223" s="60"/>
      <c r="V223" s="60"/>
      <c r="W223" s="57"/>
      <c r="X223" s="57"/>
      <c r="Y223" s="57"/>
    </row>
    <row r="224" spans="2:25" s="17" customFormat="1" x14ac:dyDescent="0.2">
      <c r="B224" s="48" t="s">
        <v>71</v>
      </c>
      <c r="C224" s="17" t="s">
        <v>72</v>
      </c>
      <c r="D224" s="18">
        <v>2200</v>
      </c>
      <c r="E224" s="18">
        <v>2200</v>
      </c>
      <c r="F224" s="18">
        <v>0</v>
      </c>
      <c r="G224" s="18">
        <v>0</v>
      </c>
      <c r="H224" s="18">
        <v>0</v>
      </c>
      <c r="I224" s="18">
        <f t="shared" si="39"/>
        <v>0</v>
      </c>
      <c r="J224" s="18">
        <f t="shared" si="40"/>
        <v>2200</v>
      </c>
      <c r="K224" s="39">
        <f t="shared" si="41"/>
        <v>1</v>
      </c>
      <c r="L224" s="39">
        <f t="shared" si="42"/>
        <v>-1</v>
      </c>
      <c r="M224" s="39">
        <f t="shared" si="43"/>
        <v>-1</v>
      </c>
      <c r="O224" s="57"/>
      <c r="P224" s="57"/>
      <c r="Q224" s="57"/>
      <c r="R224" s="60"/>
      <c r="S224" s="60"/>
      <c r="T224" s="60"/>
      <c r="U224" s="60"/>
      <c r="V224" s="60"/>
      <c r="W224" s="57"/>
      <c r="X224" s="57"/>
      <c r="Y224" s="57"/>
    </row>
    <row r="225" spans="1:25" s="17" customFormat="1" ht="12" customHeight="1" x14ac:dyDescent="0.2">
      <c r="A225" s="47" t="s">
        <v>103</v>
      </c>
      <c r="B225" s="49"/>
      <c r="C225" s="47"/>
      <c r="D225" s="23">
        <v>16636615.4</v>
      </c>
      <c r="E225" s="23">
        <v>16809331.399999999</v>
      </c>
      <c r="F225" s="23">
        <v>1142256.2599999993</v>
      </c>
      <c r="G225" s="23">
        <v>1261681.1199999994</v>
      </c>
      <c r="H225" s="23">
        <v>172262.76</v>
      </c>
      <c r="I225" s="23">
        <f t="shared" si="34"/>
        <v>1433943.8799999994</v>
      </c>
      <c r="J225" s="23">
        <f t="shared" si="35"/>
        <v>15375387.52</v>
      </c>
      <c r="K225" s="43">
        <f t="shared" si="36"/>
        <v>0.91469358025745162</v>
      </c>
      <c r="L225" s="43">
        <f t="shared" si="37"/>
        <v>-0.93204630018776358</v>
      </c>
      <c r="M225" s="43">
        <f t="shared" si="38"/>
        <v>-0.69976649517422229</v>
      </c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</row>
    <row r="226" spans="1:25" s="17" customFormat="1" ht="12" customHeight="1" x14ac:dyDescent="0.2">
      <c r="A226" s="17" t="s">
        <v>104</v>
      </c>
      <c r="B226" s="48" t="s">
        <v>249</v>
      </c>
      <c r="C226" s="17" t="s">
        <v>250</v>
      </c>
      <c r="D226" s="18">
        <v>126000</v>
      </c>
      <c r="E226" s="18">
        <v>126000</v>
      </c>
      <c r="F226" s="18">
        <v>13650</v>
      </c>
      <c r="G226" s="18">
        <v>40950</v>
      </c>
      <c r="H226" s="18">
        <v>0</v>
      </c>
      <c r="I226" s="18">
        <f t="shared" si="34"/>
        <v>40950</v>
      </c>
      <c r="J226" s="18">
        <f t="shared" si="35"/>
        <v>85050</v>
      </c>
      <c r="K226" s="39">
        <f t="shared" si="36"/>
        <v>0.67500000000000004</v>
      </c>
      <c r="L226" s="39">
        <f t="shared" si="37"/>
        <v>-0.89166666666666672</v>
      </c>
      <c r="M226" s="39">
        <f t="shared" si="38"/>
        <v>0.3</v>
      </c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</row>
    <row r="227" spans="1:25" s="17" customFormat="1" ht="12" customHeight="1" x14ac:dyDescent="0.2">
      <c r="B227" s="48" t="s">
        <v>16</v>
      </c>
      <c r="C227" s="17" t="s">
        <v>15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f t="shared" si="34"/>
        <v>0</v>
      </c>
      <c r="J227" s="18">
        <f t="shared" si="35"/>
        <v>0</v>
      </c>
      <c r="K227" s="39" t="str">
        <f t="shared" si="36"/>
        <v>NA</v>
      </c>
      <c r="L227" s="39" t="str">
        <f t="shared" si="37"/>
        <v>NA</v>
      </c>
      <c r="M227" s="39" t="str">
        <f t="shared" si="38"/>
        <v>NA</v>
      </c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</row>
    <row r="228" spans="1:25" s="17" customFormat="1" ht="12" customHeight="1" x14ac:dyDescent="0.2">
      <c r="B228" s="48" t="s">
        <v>105</v>
      </c>
      <c r="C228" s="17" t="s">
        <v>106</v>
      </c>
      <c r="D228" s="18">
        <v>325000</v>
      </c>
      <c r="E228" s="18">
        <v>325000</v>
      </c>
      <c r="F228" s="18">
        <v>30183.34</v>
      </c>
      <c r="G228" s="18">
        <v>90812.52</v>
      </c>
      <c r="H228" s="18">
        <v>0</v>
      </c>
      <c r="I228" s="18">
        <f t="shared" si="34"/>
        <v>90812.52</v>
      </c>
      <c r="J228" s="18">
        <f t="shared" si="35"/>
        <v>234187.47999999998</v>
      </c>
      <c r="K228" s="39">
        <f t="shared" si="36"/>
        <v>0.72057686153846146</v>
      </c>
      <c r="L228" s="39">
        <f t="shared" si="37"/>
        <v>-0.90712818461538458</v>
      </c>
      <c r="M228" s="39">
        <f t="shared" si="38"/>
        <v>0.1176925538461539</v>
      </c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</row>
    <row r="229" spans="1:25" s="17" customFormat="1" ht="12" customHeight="1" x14ac:dyDescent="0.2">
      <c r="B229" s="48" t="s">
        <v>251</v>
      </c>
      <c r="C229" s="17" t="s">
        <v>252</v>
      </c>
      <c r="D229" s="18">
        <v>2172268.34</v>
      </c>
      <c r="E229" s="18">
        <v>2172268.34</v>
      </c>
      <c r="F229" s="18">
        <v>148662.15</v>
      </c>
      <c r="G229" s="18">
        <v>482970.12</v>
      </c>
      <c r="H229" s="18">
        <v>0</v>
      </c>
      <c r="I229" s="18">
        <f t="shared" si="34"/>
        <v>482970.12</v>
      </c>
      <c r="J229" s="18">
        <f t="shared" si="35"/>
        <v>1689298.2199999997</v>
      </c>
      <c r="K229" s="39">
        <f t="shared" si="36"/>
        <v>0.77766553463648047</v>
      </c>
      <c r="L229" s="39">
        <f t="shared" si="37"/>
        <v>-0.93156363453697444</v>
      </c>
      <c r="M229" s="39">
        <f t="shared" si="38"/>
        <v>-0.11066213854592195</v>
      </c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</row>
    <row r="230" spans="1:25" s="17" customFormat="1" ht="12" customHeight="1" x14ac:dyDescent="0.2">
      <c r="B230" s="48" t="s">
        <v>77</v>
      </c>
      <c r="C230" s="17" t="s">
        <v>78</v>
      </c>
      <c r="D230" s="18">
        <v>3984388</v>
      </c>
      <c r="E230" s="18">
        <v>3984388</v>
      </c>
      <c r="F230" s="18">
        <v>418200.2800000002</v>
      </c>
      <c r="G230" s="18">
        <v>1170785.9900000002</v>
      </c>
      <c r="H230" s="18">
        <v>0</v>
      </c>
      <c r="I230" s="18">
        <f t="shared" si="34"/>
        <v>1170785.9900000002</v>
      </c>
      <c r="J230" s="18">
        <f t="shared" si="35"/>
        <v>2813602.01</v>
      </c>
      <c r="K230" s="39">
        <f t="shared" si="36"/>
        <v>0.7061566318340482</v>
      </c>
      <c r="L230" s="39">
        <f t="shared" si="37"/>
        <v>-0.89504027218232751</v>
      </c>
      <c r="M230" s="39">
        <f t="shared" si="38"/>
        <v>0.17537347266380707</v>
      </c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</row>
    <row r="231" spans="1:25" s="17" customFormat="1" ht="12" customHeight="1" x14ac:dyDescent="0.2">
      <c r="B231" s="48" t="s">
        <v>284</v>
      </c>
      <c r="C231" s="17" t="s">
        <v>285</v>
      </c>
      <c r="D231" s="18">
        <v>112479</v>
      </c>
      <c r="E231" s="18">
        <v>112479</v>
      </c>
      <c r="F231" s="18">
        <v>0</v>
      </c>
      <c r="G231" s="18">
        <v>0</v>
      </c>
      <c r="H231" s="18">
        <v>0</v>
      </c>
      <c r="I231" s="18">
        <f t="shared" si="34"/>
        <v>0</v>
      </c>
      <c r="J231" s="18">
        <f t="shared" si="35"/>
        <v>112479</v>
      </c>
      <c r="K231" s="39">
        <f t="shared" si="36"/>
        <v>1</v>
      </c>
      <c r="L231" s="39">
        <f t="shared" si="37"/>
        <v>-1</v>
      </c>
      <c r="M231" s="39">
        <f t="shared" si="38"/>
        <v>-1</v>
      </c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</row>
    <row r="232" spans="1:25" s="17" customFormat="1" ht="12" customHeight="1" x14ac:dyDescent="0.2">
      <c r="B232" s="48" t="s">
        <v>111</v>
      </c>
      <c r="C232" s="17" t="s">
        <v>112</v>
      </c>
      <c r="D232" s="18">
        <v>69052</v>
      </c>
      <c r="E232" s="18">
        <v>69052</v>
      </c>
      <c r="F232" s="18">
        <v>0</v>
      </c>
      <c r="G232" s="18">
        <v>0</v>
      </c>
      <c r="H232" s="18">
        <v>0</v>
      </c>
      <c r="I232" s="18">
        <f t="shared" si="34"/>
        <v>0</v>
      </c>
      <c r="J232" s="18">
        <f t="shared" si="35"/>
        <v>69052</v>
      </c>
      <c r="K232" s="39">
        <f t="shared" si="36"/>
        <v>1</v>
      </c>
      <c r="L232" s="39">
        <f t="shared" si="37"/>
        <v>-1</v>
      </c>
      <c r="M232" s="39">
        <f t="shared" si="38"/>
        <v>-1</v>
      </c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</row>
    <row r="233" spans="1:25" s="17" customFormat="1" ht="12" customHeight="1" x14ac:dyDescent="0.2">
      <c r="B233" s="48" t="s">
        <v>272</v>
      </c>
      <c r="C233" s="17" t="s">
        <v>273</v>
      </c>
      <c r="D233" s="18">
        <v>147038.26</v>
      </c>
      <c r="E233" s="18">
        <v>147038.26</v>
      </c>
      <c r="F233" s="18">
        <v>0</v>
      </c>
      <c r="G233" s="18">
        <v>0</v>
      </c>
      <c r="H233" s="18">
        <v>0</v>
      </c>
      <c r="I233" s="18">
        <f t="shared" si="34"/>
        <v>0</v>
      </c>
      <c r="J233" s="18">
        <f t="shared" si="35"/>
        <v>147038.26</v>
      </c>
      <c r="K233" s="39">
        <f t="shared" si="36"/>
        <v>1</v>
      </c>
      <c r="L233" s="39">
        <f t="shared" si="37"/>
        <v>-1</v>
      </c>
      <c r="M233" s="39">
        <f t="shared" si="38"/>
        <v>-1</v>
      </c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</row>
    <row r="234" spans="1:25" s="17" customFormat="1" ht="12" customHeight="1" x14ac:dyDescent="0.2">
      <c r="B234" s="48" t="s">
        <v>27</v>
      </c>
      <c r="C234" s="17" t="s">
        <v>28</v>
      </c>
      <c r="D234" s="18">
        <v>1617971.2000000002</v>
      </c>
      <c r="E234" s="18">
        <v>1781175.2</v>
      </c>
      <c r="F234" s="18">
        <v>57154.18</v>
      </c>
      <c r="G234" s="18">
        <v>169510.19999999998</v>
      </c>
      <c r="H234" s="18">
        <v>0</v>
      </c>
      <c r="I234" s="18">
        <f t="shared" si="34"/>
        <v>169510.19999999998</v>
      </c>
      <c r="J234" s="18">
        <f t="shared" si="35"/>
        <v>1611665</v>
      </c>
      <c r="K234" s="39">
        <f t="shared" si="36"/>
        <v>0.90483238257527954</v>
      </c>
      <c r="L234" s="39">
        <f t="shared" si="37"/>
        <v>-0.96791209534020017</v>
      </c>
      <c r="M234" s="39">
        <f t="shared" si="38"/>
        <v>-0.61932953030111804</v>
      </c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</row>
    <row r="235" spans="1:25" s="17" customFormat="1" ht="12" customHeight="1" x14ac:dyDescent="0.2">
      <c r="B235" s="48" t="s">
        <v>91</v>
      </c>
      <c r="C235" s="17" t="s">
        <v>92</v>
      </c>
      <c r="D235" s="18">
        <v>2439222.16</v>
      </c>
      <c r="E235" s="18">
        <v>2439222.16</v>
      </c>
      <c r="F235" s="18">
        <v>46202.58</v>
      </c>
      <c r="G235" s="18">
        <v>137463.58000000002</v>
      </c>
      <c r="H235" s="18">
        <v>0</v>
      </c>
      <c r="I235" s="18">
        <f t="shared" si="34"/>
        <v>137463.58000000002</v>
      </c>
      <c r="J235" s="18">
        <f t="shared" si="35"/>
        <v>2301758.58</v>
      </c>
      <c r="K235" s="39">
        <f t="shared" si="36"/>
        <v>0.9436445018193832</v>
      </c>
      <c r="L235" s="39">
        <f t="shared" si="37"/>
        <v>-0.98105847808466939</v>
      </c>
      <c r="M235" s="39">
        <f t="shared" si="38"/>
        <v>-0.77457800727753312</v>
      </c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</row>
    <row r="236" spans="1:25" s="17" customFormat="1" ht="12" customHeight="1" x14ac:dyDescent="0.2">
      <c r="B236" s="48" t="s">
        <v>29</v>
      </c>
      <c r="C236" s="17" t="s">
        <v>30</v>
      </c>
      <c r="D236" s="18">
        <v>157250</v>
      </c>
      <c r="E236" s="18">
        <v>157250</v>
      </c>
      <c r="F236" s="18">
        <v>4043.4</v>
      </c>
      <c r="G236" s="18">
        <v>17159.650000000001</v>
      </c>
      <c r="H236" s="18">
        <v>0</v>
      </c>
      <c r="I236" s="18">
        <f t="shared" si="34"/>
        <v>17159.650000000001</v>
      </c>
      <c r="J236" s="18">
        <f t="shared" si="35"/>
        <v>140090.35</v>
      </c>
      <c r="K236" s="39">
        <f t="shared" si="36"/>
        <v>0.8908766295707472</v>
      </c>
      <c r="L236" s="39">
        <f t="shared" si="37"/>
        <v>-0.97428680445151039</v>
      </c>
      <c r="M236" s="39">
        <f t="shared" si="38"/>
        <v>-0.56350651828298881</v>
      </c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</row>
    <row r="237" spans="1:25" s="17" customFormat="1" ht="12" customHeight="1" x14ac:dyDescent="0.2">
      <c r="B237" s="48" t="s">
        <v>31</v>
      </c>
      <c r="C237" s="17" t="s">
        <v>32</v>
      </c>
      <c r="D237" s="18">
        <v>1413440</v>
      </c>
      <c r="E237" s="18">
        <v>1413440</v>
      </c>
      <c r="F237" s="18">
        <v>103935.33</v>
      </c>
      <c r="G237" s="18">
        <v>291286.45</v>
      </c>
      <c r="H237" s="18">
        <v>0</v>
      </c>
      <c r="I237" s="18">
        <f t="shared" si="34"/>
        <v>291286.45</v>
      </c>
      <c r="J237" s="18">
        <f t="shared" si="35"/>
        <v>1122153.55</v>
      </c>
      <c r="K237" s="39">
        <f t="shared" si="36"/>
        <v>0.79391665015847868</v>
      </c>
      <c r="L237" s="39">
        <f t="shared" si="37"/>
        <v>-0.92646640112067014</v>
      </c>
      <c r="M237" s="39">
        <f t="shared" si="38"/>
        <v>-0.1756666006339144</v>
      </c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</row>
    <row r="238" spans="1:25" s="17" customFormat="1" ht="12" customHeight="1" x14ac:dyDescent="0.2">
      <c r="B238" s="48" t="s">
        <v>33</v>
      </c>
      <c r="C238" s="17" t="s">
        <v>34</v>
      </c>
      <c r="D238" s="18">
        <v>2174821.8300000005</v>
      </c>
      <c r="E238" s="18">
        <v>2174821.8300000005</v>
      </c>
      <c r="F238" s="18">
        <v>143056.98000000007</v>
      </c>
      <c r="G238" s="18">
        <v>416479.96000000008</v>
      </c>
      <c r="H238" s="18">
        <v>0</v>
      </c>
      <c r="I238" s="18">
        <f t="shared" si="34"/>
        <v>416479.96000000008</v>
      </c>
      <c r="J238" s="18">
        <f t="shared" si="35"/>
        <v>1758341.8700000006</v>
      </c>
      <c r="K238" s="39">
        <f t="shared" si="36"/>
        <v>0.80849927370832031</v>
      </c>
      <c r="L238" s="39">
        <f t="shared" si="37"/>
        <v>-0.93422128745139554</v>
      </c>
      <c r="M238" s="39">
        <f t="shared" si="38"/>
        <v>-0.23399709483328118</v>
      </c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</row>
    <row r="239" spans="1:25" s="17" customFormat="1" ht="12" customHeight="1" x14ac:dyDescent="0.2">
      <c r="B239" s="48" t="s">
        <v>35</v>
      </c>
      <c r="C239" s="17" t="s">
        <v>36</v>
      </c>
      <c r="D239" s="18">
        <v>800</v>
      </c>
      <c r="E239" s="18">
        <v>800</v>
      </c>
      <c r="F239" s="18">
        <v>0</v>
      </c>
      <c r="G239" s="18">
        <v>0</v>
      </c>
      <c r="H239" s="18">
        <v>0</v>
      </c>
      <c r="I239" s="18">
        <f t="shared" si="34"/>
        <v>0</v>
      </c>
      <c r="J239" s="18">
        <f t="shared" si="35"/>
        <v>800</v>
      </c>
      <c r="K239" s="39">
        <f t="shared" si="36"/>
        <v>1</v>
      </c>
      <c r="L239" s="39">
        <f t="shared" si="37"/>
        <v>-1</v>
      </c>
      <c r="M239" s="39">
        <f t="shared" si="38"/>
        <v>-1</v>
      </c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</row>
    <row r="240" spans="1:25" s="17" customFormat="1" ht="12" customHeight="1" x14ac:dyDescent="0.2">
      <c r="B240" s="48" t="s">
        <v>332</v>
      </c>
      <c r="C240" s="17" t="s">
        <v>333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f t="shared" si="34"/>
        <v>0</v>
      </c>
      <c r="J240" s="18">
        <f t="shared" si="35"/>
        <v>0</v>
      </c>
      <c r="K240" s="39" t="str">
        <f t="shared" si="36"/>
        <v>NA</v>
      </c>
      <c r="L240" s="39" t="str">
        <f t="shared" si="37"/>
        <v>NA</v>
      </c>
      <c r="M240" s="39" t="str">
        <f t="shared" si="38"/>
        <v>NA</v>
      </c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</row>
    <row r="241" spans="2:25" s="17" customFormat="1" ht="12" customHeight="1" x14ac:dyDescent="0.2">
      <c r="B241" s="48" t="s">
        <v>39</v>
      </c>
      <c r="C241" s="17" t="s">
        <v>40</v>
      </c>
      <c r="D241" s="18">
        <v>333608.40999999992</v>
      </c>
      <c r="E241" s="18">
        <v>333608.40999999992</v>
      </c>
      <c r="F241" s="18">
        <v>29356.78</v>
      </c>
      <c r="G241" s="18">
        <v>85537.470000000016</v>
      </c>
      <c r="H241" s="18">
        <v>0</v>
      </c>
      <c r="I241" s="18">
        <f t="shared" si="34"/>
        <v>85537.470000000016</v>
      </c>
      <c r="J241" s="18">
        <f t="shared" si="35"/>
        <v>248070.93999999989</v>
      </c>
      <c r="K241" s="39">
        <f t="shared" si="36"/>
        <v>0.74359917964897815</v>
      </c>
      <c r="L241" s="39">
        <f t="shared" si="37"/>
        <v>-0.91200227835982905</v>
      </c>
      <c r="M241" s="39">
        <f t="shared" si="38"/>
        <v>2.5603281404087352E-2</v>
      </c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</row>
    <row r="242" spans="2:25" s="17" customFormat="1" ht="12" customHeight="1" x14ac:dyDescent="0.2">
      <c r="B242" s="48" t="s">
        <v>41</v>
      </c>
      <c r="C242" s="17" t="s">
        <v>42</v>
      </c>
      <c r="D242" s="18">
        <v>1727381.28</v>
      </c>
      <c r="E242" s="18">
        <v>1717381.28</v>
      </c>
      <c r="F242" s="18">
        <v>11685.19</v>
      </c>
      <c r="G242" s="18">
        <v>14105.17</v>
      </c>
      <c r="H242" s="18">
        <v>66481.710000000006</v>
      </c>
      <c r="I242" s="18">
        <f t="shared" si="34"/>
        <v>80586.880000000005</v>
      </c>
      <c r="J242" s="18">
        <f t="shared" si="35"/>
        <v>1636794.4</v>
      </c>
      <c r="K242" s="39">
        <f t="shared" si="36"/>
        <v>0.95307572002881036</v>
      </c>
      <c r="L242" s="39">
        <f t="shared" si="37"/>
        <v>-0.99319592560133185</v>
      </c>
      <c r="M242" s="39">
        <f t="shared" si="38"/>
        <v>-0.96714726039170529</v>
      </c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</row>
    <row r="243" spans="2:25" s="17" customFormat="1" ht="12" customHeight="1" x14ac:dyDescent="0.2">
      <c r="B243" s="48" t="s">
        <v>253</v>
      </c>
      <c r="C243" s="17" t="s">
        <v>400</v>
      </c>
      <c r="D243" s="18">
        <v>22500000</v>
      </c>
      <c r="E243" s="18">
        <v>22500000</v>
      </c>
      <c r="F243" s="18">
        <v>0</v>
      </c>
      <c r="G243" s="18">
        <v>0</v>
      </c>
      <c r="H243" s="18">
        <v>186259.8</v>
      </c>
      <c r="I243" s="18">
        <f t="shared" si="34"/>
        <v>186259.8</v>
      </c>
      <c r="J243" s="18">
        <f t="shared" si="35"/>
        <v>22313740.199999999</v>
      </c>
      <c r="K243" s="39">
        <f t="shared" si="36"/>
        <v>0.99172178666666666</v>
      </c>
      <c r="L243" s="39">
        <f t="shared" si="37"/>
        <v>-1</v>
      </c>
      <c r="M243" s="39">
        <f t="shared" si="38"/>
        <v>-1</v>
      </c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</row>
    <row r="244" spans="2:25" s="17" customFormat="1" ht="12" customHeight="1" x14ac:dyDescent="0.2">
      <c r="B244" s="48" t="s">
        <v>237</v>
      </c>
      <c r="C244" s="17" t="s">
        <v>238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f t="shared" si="34"/>
        <v>0</v>
      </c>
      <c r="J244" s="18">
        <f t="shared" si="35"/>
        <v>0</v>
      </c>
      <c r="K244" s="39" t="str">
        <f t="shared" si="36"/>
        <v>NA</v>
      </c>
      <c r="L244" s="39" t="str">
        <f t="shared" si="37"/>
        <v>NA</v>
      </c>
      <c r="M244" s="39" t="str">
        <f t="shared" si="38"/>
        <v>NA</v>
      </c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</row>
    <row r="245" spans="2:25" s="17" customFormat="1" ht="12" customHeight="1" x14ac:dyDescent="0.2">
      <c r="B245" s="48" t="s">
        <v>254</v>
      </c>
      <c r="C245" s="17" t="s">
        <v>255</v>
      </c>
      <c r="D245" s="18">
        <v>270000</v>
      </c>
      <c r="E245" s="18">
        <v>270000</v>
      </c>
      <c r="F245" s="18">
        <v>30758.25</v>
      </c>
      <c r="G245" s="18">
        <v>55799.25</v>
      </c>
      <c r="H245" s="18">
        <v>0</v>
      </c>
      <c r="I245" s="18">
        <f t="shared" si="34"/>
        <v>55799.25</v>
      </c>
      <c r="J245" s="18">
        <f t="shared" si="35"/>
        <v>214200.75</v>
      </c>
      <c r="K245" s="39">
        <f t="shared" si="36"/>
        <v>0.79333611111111113</v>
      </c>
      <c r="L245" s="39">
        <f t="shared" si="37"/>
        <v>-0.88608055555555554</v>
      </c>
      <c r="M245" s="39">
        <f t="shared" si="38"/>
        <v>-0.17334444444444444</v>
      </c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</row>
    <row r="246" spans="2:25" s="17" customFormat="1" ht="12" customHeight="1" x14ac:dyDescent="0.2">
      <c r="B246" s="48" t="s">
        <v>368</v>
      </c>
      <c r="C246" s="17" t="s">
        <v>369</v>
      </c>
      <c r="D246" s="18">
        <v>3000000</v>
      </c>
      <c r="E246" s="18">
        <v>2986000</v>
      </c>
      <c r="F246" s="18">
        <v>218024.09</v>
      </c>
      <c r="G246" s="18">
        <v>238764.51</v>
      </c>
      <c r="H246" s="18">
        <v>836901.08</v>
      </c>
      <c r="I246" s="18">
        <f t="shared" si="34"/>
        <v>1075665.5899999999</v>
      </c>
      <c r="J246" s="18">
        <f t="shared" si="35"/>
        <v>1910334.4100000001</v>
      </c>
      <c r="K246" s="39">
        <f t="shared" si="36"/>
        <v>0.63976370060281318</v>
      </c>
      <c r="L246" s="39">
        <f t="shared" si="37"/>
        <v>-0.92698456463496326</v>
      </c>
      <c r="M246" s="39">
        <f t="shared" si="38"/>
        <v>-0.68015470864032146</v>
      </c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</row>
    <row r="247" spans="2:25" s="17" customFormat="1" ht="12" customHeight="1" x14ac:dyDescent="0.2">
      <c r="B247" s="48" t="s">
        <v>239</v>
      </c>
      <c r="C247" s="17" t="s">
        <v>240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f t="shared" si="34"/>
        <v>0</v>
      </c>
      <c r="J247" s="18">
        <f t="shared" si="35"/>
        <v>0</v>
      </c>
      <c r="K247" s="39" t="str">
        <f t="shared" si="36"/>
        <v>NA</v>
      </c>
      <c r="L247" s="39" t="str">
        <f t="shared" si="37"/>
        <v>NA</v>
      </c>
      <c r="M247" s="39" t="str">
        <f t="shared" si="38"/>
        <v>NA</v>
      </c>
      <c r="O247" s="57"/>
      <c r="P247" s="57"/>
      <c r="Q247" s="57"/>
      <c r="R247" s="60"/>
      <c r="S247" s="60"/>
      <c r="T247" s="60"/>
      <c r="U247" s="60"/>
      <c r="V247" s="60"/>
      <c r="W247" s="57"/>
      <c r="X247" s="57"/>
      <c r="Y247" s="57"/>
    </row>
    <row r="248" spans="2:25" s="17" customFormat="1" ht="12" customHeight="1" x14ac:dyDescent="0.2">
      <c r="B248" s="48" t="s">
        <v>256</v>
      </c>
      <c r="C248" s="17" t="s">
        <v>257</v>
      </c>
      <c r="D248" s="18">
        <v>1710</v>
      </c>
      <c r="E248" s="18">
        <v>1710</v>
      </c>
      <c r="F248" s="18">
        <v>0</v>
      </c>
      <c r="G248" s="18">
        <v>0</v>
      </c>
      <c r="H248" s="18">
        <v>0</v>
      </c>
      <c r="I248" s="18">
        <f t="shared" si="34"/>
        <v>0</v>
      </c>
      <c r="J248" s="18">
        <f t="shared" si="35"/>
        <v>1710</v>
      </c>
      <c r="K248" s="39">
        <f t="shared" si="36"/>
        <v>1</v>
      </c>
      <c r="L248" s="39">
        <f t="shared" si="37"/>
        <v>-1</v>
      </c>
      <c r="M248" s="39">
        <f t="shared" si="38"/>
        <v>-1</v>
      </c>
      <c r="O248" s="57"/>
      <c r="P248" s="57"/>
      <c r="Q248" s="57"/>
      <c r="R248" s="60"/>
      <c r="S248" s="60"/>
      <c r="T248" s="60"/>
      <c r="U248" s="60"/>
      <c r="V248" s="60"/>
      <c r="W248" s="57"/>
      <c r="X248" s="57"/>
      <c r="Y248" s="57"/>
    </row>
    <row r="249" spans="2:25" s="17" customFormat="1" ht="12" customHeight="1" x14ac:dyDescent="0.2">
      <c r="B249" s="48" t="s">
        <v>45</v>
      </c>
      <c r="C249" s="17" t="s">
        <v>46</v>
      </c>
      <c r="D249" s="18">
        <v>7140</v>
      </c>
      <c r="E249" s="18">
        <v>7140</v>
      </c>
      <c r="F249" s="18">
        <v>18.46</v>
      </c>
      <c r="G249" s="18">
        <v>18.46</v>
      </c>
      <c r="H249" s="18">
        <v>0</v>
      </c>
      <c r="I249" s="18">
        <f t="shared" si="34"/>
        <v>18.46</v>
      </c>
      <c r="J249" s="18">
        <f t="shared" si="35"/>
        <v>7121.54</v>
      </c>
      <c r="K249" s="39">
        <f t="shared" si="36"/>
        <v>0.99741456582633048</v>
      </c>
      <c r="L249" s="39">
        <f t="shared" si="37"/>
        <v>-0.99741456582633048</v>
      </c>
      <c r="M249" s="39">
        <f t="shared" si="38"/>
        <v>-0.98965826330532214</v>
      </c>
      <c r="O249" s="57"/>
      <c r="P249" s="57"/>
      <c r="Q249" s="57"/>
      <c r="R249" s="60"/>
      <c r="S249" s="60"/>
      <c r="T249" s="60"/>
      <c r="U249" s="60"/>
      <c r="V249" s="60"/>
      <c r="W249" s="57"/>
      <c r="X249" s="57"/>
      <c r="Y249" s="57"/>
    </row>
    <row r="250" spans="2:25" s="17" customFormat="1" x14ac:dyDescent="0.2">
      <c r="B250" s="48" t="s">
        <v>47</v>
      </c>
      <c r="C250" s="17" t="s">
        <v>48</v>
      </c>
      <c r="D250" s="18">
        <v>1000</v>
      </c>
      <c r="E250" s="18">
        <v>1000</v>
      </c>
      <c r="F250" s="18">
        <v>0</v>
      </c>
      <c r="G250" s="18">
        <v>0</v>
      </c>
      <c r="H250" s="18">
        <v>270</v>
      </c>
      <c r="I250" s="18">
        <f t="shared" si="34"/>
        <v>270</v>
      </c>
      <c r="J250" s="18">
        <f t="shared" si="35"/>
        <v>730</v>
      </c>
      <c r="K250" s="39">
        <f t="shared" si="36"/>
        <v>0.73</v>
      </c>
      <c r="L250" s="39">
        <f t="shared" si="37"/>
        <v>-1</v>
      </c>
      <c r="M250" s="39">
        <f t="shared" si="38"/>
        <v>-1</v>
      </c>
      <c r="O250" s="57"/>
      <c r="P250" s="57"/>
      <c r="Q250" s="57"/>
      <c r="R250" s="60"/>
      <c r="S250" s="60"/>
      <c r="T250" s="60"/>
      <c r="U250" s="60"/>
      <c r="V250" s="60"/>
      <c r="W250" s="57"/>
      <c r="X250" s="57"/>
      <c r="Y250" s="57"/>
    </row>
    <row r="251" spans="2:25" s="17" customFormat="1" x14ac:dyDescent="0.2">
      <c r="B251" s="48" t="s">
        <v>49</v>
      </c>
      <c r="C251" s="17" t="s">
        <v>50</v>
      </c>
      <c r="D251" s="18">
        <v>29249</v>
      </c>
      <c r="E251" s="18">
        <v>29249</v>
      </c>
      <c r="F251" s="18">
        <v>0</v>
      </c>
      <c r="G251" s="18">
        <v>1688.79</v>
      </c>
      <c r="H251" s="18">
        <v>0</v>
      </c>
      <c r="I251" s="18">
        <f t="shared" si="34"/>
        <v>1688.79</v>
      </c>
      <c r="J251" s="18">
        <f t="shared" si="35"/>
        <v>27560.21</v>
      </c>
      <c r="K251" s="39">
        <f t="shared" si="36"/>
        <v>0.94226161578173606</v>
      </c>
      <c r="L251" s="39">
        <f t="shared" si="37"/>
        <v>-1</v>
      </c>
      <c r="M251" s="39">
        <f t="shared" si="38"/>
        <v>-0.76904646312694447</v>
      </c>
      <c r="O251" s="57"/>
      <c r="P251" s="57"/>
      <c r="Q251" s="57"/>
      <c r="R251" s="60"/>
      <c r="S251" s="60"/>
      <c r="T251" s="60"/>
      <c r="U251" s="60"/>
      <c r="V251" s="60"/>
      <c r="W251" s="57"/>
      <c r="X251" s="57"/>
      <c r="Y251" s="57"/>
    </row>
    <row r="252" spans="2:25" s="17" customFormat="1" x14ac:dyDescent="0.2">
      <c r="B252" s="48" t="s">
        <v>476</v>
      </c>
      <c r="C252" s="17" t="s">
        <v>477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f t="shared" si="34"/>
        <v>0</v>
      </c>
      <c r="J252" s="18">
        <f t="shared" si="35"/>
        <v>0</v>
      </c>
      <c r="K252" s="39" t="str">
        <f t="shared" si="36"/>
        <v>NA</v>
      </c>
      <c r="L252" s="39" t="str">
        <f t="shared" si="37"/>
        <v>NA</v>
      </c>
      <c r="M252" s="39" t="str">
        <f t="shared" si="38"/>
        <v>NA</v>
      </c>
      <c r="O252" s="57"/>
      <c r="P252" s="57"/>
      <c r="Q252" s="57"/>
      <c r="R252" s="60"/>
      <c r="S252" s="60"/>
      <c r="T252" s="60"/>
      <c r="U252" s="60"/>
      <c r="V252" s="60"/>
      <c r="W252" s="57"/>
      <c r="X252" s="57"/>
      <c r="Y252" s="57"/>
    </row>
    <row r="253" spans="2:25" s="17" customFormat="1" x14ac:dyDescent="0.2">
      <c r="B253" s="48" t="s">
        <v>478</v>
      </c>
      <c r="C253" s="17" t="s">
        <v>479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f t="shared" si="34"/>
        <v>0</v>
      </c>
      <c r="J253" s="18">
        <f t="shared" si="35"/>
        <v>0</v>
      </c>
      <c r="K253" s="39" t="str">
        <f t="shared" si="36"/>
        <v>NA</v>
      </c>
      <c r="L253" s="39" t="str">
        <f t="shared" si="37"/>
        <v>NA</v>
      </c>
      <c r="M253" s="39" t="str">
        <f t="shared" si="38"/>
        <v>NA</v>
      </c>
      <c r="O253" s="57"/>
      <c r="P253" s="57"/>
      <c r="Q253" s="57"/>
      <c r="R253" s="60"/>
      <c r="S253" s="60"/>
      <c r="T253" s="60"/>
      <c r="U253" s="60"/>
      <c r="V253" s="60"/>
      <c r="W253" s="57"/>
      <c r="X253" s="57"/>
      <c r="Y253" s="57"/>
    </row>
    <row r="254" spans="2:25" s="17" customFormat="1" x14ac:dyDescent="0.2">
      <c r="B254" s="48" t="s">
        <v>258</v>
      </c>
      <c r="C254" s="17" t="s">
        <v>259</v>
      </c>
      <c r="D254" s="18">
        <v>8000</v>
      </c>
      <c r="E254" s="18">
        <v>8000</v>
      </c>
      <c r="F254" s="18">
        <v>0</v>
      </c>
      <c r="G254" s="18">
        <v>0</v>
      </c>
      <c r="H254" s="18">
        <v>0</v>
      </c>
      <c r="I254" s="18">
        <f t="shared" si="34"/>
        <v>0</v>
      </c>
      <c r="J254" s="18">
        <f t="shared" si="35"/>
        <v>8000</v>
      </c>
      <c r="K254" s="39">
        <f t="shared" si="36"/>
        <v>1</v>
      </c>
      <c r="L254" s="39">
        <f t="shared" si="37"/>
        <v>-1</v>
      </c>
      <c r="M254" s="39">
        <f t="shared" si="38"/>
        <v>-1</v>
      </c>
      <c r="O254" s="57"/>
      <c r="P254" s="57"/>
      <c r="Q254" s="57"/>
      <c r="R254" s="60"/>
      <c r="S254" s="60"/>
      <c r="T254" s="60"/>
      <c r="U254" s="60"/>
      <c r="V254" s="60"/>
      <c r="W254" s="57"/>
      <c r="X254" s="57"/>
      <c r="Y254" s="57"/>
    </row>
    <row r="255" spans="2:25" s="17" customFormat="1" x14ac:dyDescent="0.2">
      <c r="B255" s="48" t="s">
        <v>480</v>
      </c>
      <c r="C255" s="17" t="s">
        <v>481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f t="shared" si="34"/>
        <v>0</v>
      </c>
      <c r="J255" s="18">
        <f t="shared" si="35"/>
        <v>0</v>
      </c>
      <c r="K255" s="39" t="str">
        <f t="shared" si="36"/>
        <v>NA</v>
      </c>
      <c r="L255" s="39" t="str">
        <f t="shared" si="37"/>
        <v>NA</v>
      </c>
      <c r="M255" s="39" t="str">
        <f t="shared" si="38"/>
        <v>NA</v>
      </c>
      <c r="O255" s="57"/>
      <c r="P255" s="57"/>
      <c r="Q255" s="57"/>
      <c r="R255" s="60"/>
      <c r="S255" s="60"/>
      <c r="T255" s="60"/>
      <c r="U255" s="60"/>
      <c r="V255" s="60"/>
      <c r="W255" s="57"/>
      <c r="X255" s="57"/>
      <c r="Y255" s="57"/>
    </row>
    <row r="256" spans="2:25" s="17" customFormat="1" x14ac:dyDescent="0.2">
      <c r="B256" s="48" t="s">
        <v>260</v>
      </c>
      <c r="C256" s="17" t="s">
        <v>261</v>
      </c>
      <c r="D256" s="18">
        <v>8000</v>
      </c>
      <c r="E256" s="18">
        <v>8000</v>
      </c>
      <c r="F256" s="18">
        <v>0</v>
      </c>
      <c r="G256" s="18">
        <v>0</v>
      </c>
      <c r="H256" s="18">
        <v>0</v>
      </c>
      <c r="I256" s="18">
        <f t="shared" si="34"/>
        <v>0</v>
      </c>
      <c r="J256" s="18">
        <f t="shared" si="35"/>
        <v>8000</v>
      </c>
      <c r="K256" s="39">
        <f t="shared" si="36"/>
        <v>1</v>
      </c>
      <c r="L256" s="39">
        <f t="shared" si="37"/>
        <v>-1</v>
      </c>
      <c r="M256" s="39">
        <f t="shared" si="38"/>
        <v>-1</v>
      </c>
      <c r="O256" s="57"/>
      <c r="P256" s="57"/>
      <c r="Q256" s="57"/>
      <c r="R256" s="60"/>
      <c r="S256" s="60"/>
      <c r="T256" s="60"/>
      <c r="U256" s="60"/>
      <c r="V256" s="60"/>
      <c r="W256" s="57"/>
      <c r="X256" s="57"/>
      <c r="Y256" s="57"/>
    </row>
    <row r="257" spans="2:25" s="17" customFormat="1" x14ac:dyDescent="0.2">
      <c r="B257" s="48" t="s">
        <v>482</v>
      </c>
      <c r="C257" s="17" t="s">
        <v>483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f t="shared" si="34"/>
        <v>0</v>
      </c>
      <c r="J257" s="18">
        <f t="shared" si="35"/>
        <v>0</v>
      </c>
      <c r="K257" s="39" t="str">
        <f t="shared" si="36"/>
        <v>NA</v>
      </c>
      <c r="L257" s="39" t="str">
        <f t="shared" si="37"/>
        <v>NA</v>
      </c>
      <c r="M257" s="39" t="str">
        <f t="shared" si="38"/>
        <v>NA</v>
      </c>
      <c r="O257" s="57"/>
      <c r="P257" s="57"/>
      <c r="Q257" s="57"/>
      <c r="R257" s="60"/>
      <c r="S257" s="60"/>
      <c r="T257" s="60"/>
      <c r="U257" s="60"/>
      <c r="V257" s="60"/>
      <c r="W257" s="57"/>
      <c r="X257" s="57"/>
      <c r="Y257" s="57"/>
    </row>
    <row r="258" spans="2:25" s="17" customFormat="1" x14ac:dyDescent="0.2">
      <c r="B258" s="48" t="s">
        <v>262</v>
      </c>
      <c r="C258" s="17" t="s">
        <v>263</v>
      </c>
      <c r="D258" s="18">
        <v>8000</v>
      </c>
      <c r="E258" s="18">
        <v>8000</v>
      </c>
      <c r="F258" s="18">
        <v>0</v>
      </c>
      <c r="G258" s="18">
        <v>0</v>
      </c>
      <c r="H258" s="18">
        <v>0</v>
      </c>
      <c r="I258" s="18">
        <f t="shared" si="34"/>
        <v>0</v>
      </c>
      <c r="J258" s="18">
        <f t="shared" si="35"/>
        <v>8000</v>
      </c>
      <c r="K258" s="39">
        <f t="shared" si="36"/>
        <v>1</v>
      </c>
      <c r="L258" s="39">
        <f t="shared" si="37"/>
        <v>-1</v>
      </c>
      <c r="M258" s="39">
        <f t="shared" si="38"/>
        <v>-1</v>
      </c>
      <c r="O258" s="57"/>
      <c r="P258" s="57"/>
      <c r="Q258" s="57"/>
      <c r="R258" s="60"/>
      <c r="S258" s="60"/>
      <c r="T258" s="60"/>
      <c r="U258" s="60"/>
      <c r="V258" s="60"/>
      <c r="W258" s="57"/>
      <c r="X258" s="57"/>
      <c r="Y258" s="57"/>
    </row>
    <row r="259" spans="2:25" s="17" customFormat="1" x14ac:dyDescent="0.2">
      <c r="B259" s="48" t="s">
        <v>264</v>
      </c>
      <c r="C259" s="17" t="s">
        <v>265</v>
      </c>
      <c r="D259" s="18">
        <v>8000</v>
      </c>
      <c r="E259" s="18">
        <v>8000</v>
      </c>
      <c r="F259" s="18">
        <v>173.88</v>
      </c>
      <c r="G259" s="18">
        <v>173.88</v>
      </c>
      <c r="H259" s="18">
        <v>0</v>
      </c>
      <c r="I259" s="18">
        <f t="shared" si="34"/>
        <v>173.88</v>
      </c>
      <c r="J259" s="18">
        <f t="shared" si="35"/>
        <v>7826.12</v>
      </c>
      <c r="K259" s="39">
        <f t="shared" si="36"/>
        <v>0.97826499999999994</v>
      </c>
      <c r="L259" s="39">
        <f t="shared" si="37"/>
        <v>-0.97826499999999994</v>
      </c>
      <c r="M259" s="39">
        <f t="shared" si="38"/>
        <v>-0.91305999999999998</v>
      </c>
      <c r="O259" s="57"/>
      <c r="P259" s="57"/>
      <c r="Q259" s="57"/>
      <c r="R259" s="60"/>
      <c r="S259" s="60"/>
      <c r="T259" s="60"/>
      <c r="U259" s="60"/>
      <c r="V259" s="60"/>
      <c r="W259" s="57"/>
      <c r="X259" s="57"/>
      <c r="Y259" s="57"/>
    </row>
    <row r="260" spans="2:25" s="17" customFormat="1" x14ac:dyDescent="0.2">
      <c r="B260" s="48" t="s">
        <v>266</v>
      </c>
      <c r="C260" s="17" t="s">
        <v>267</v>
      </c>
      <c r="D260" s="18">
        <v>8000</v>
      </c>
      <c r="E260" s="18">
        <v>8000</v>
      </c>
      <c r="F260" s="18">
        <v>0</v>
      </c>
      <c r="G260" s="18">
        <v>0</v>
      </c>
      <c r="H260" s="18">
        <v>0</v>
      </c>
      <c r="I260" s="18">
        <f t="shared" si="34"/>
        <v>0</v>
      </c>
      <c r="J260" s="18">
        <f t="shared" si="35"/>
        <v>8000</v>
      </c>
      <c r="K260" s="39">
        <f t="shared" si="36"/>
        <v>1</v>
      </c>
      <c r="L260" s="39">
        <f t="shared" si="37"/>
        <v>-1</v>
      </c>
      <c r="M260" s="39">
        <f t="shared" si="38"/>
        <v>-1</v>
      </c>
      <c r="O260" s="57"/>
      <c r="P260" s="57"/>
      <c r="Q260" s="57"/>
      <c r="R260" s="60"/>
      <c r="S260" s="60"/>
      <c r="T260" s="60"/>
      <c r="U260" s="60"/>
      <c r="V260" s="60"/>
      <c r="W260" s="57"/>
      <c r="X260" s="57"/>
      <c r="Y260" s="57"/>
    </row>
    <row r="261" spans="2:25" s="17" customFormat="1" x14ac:dyDescent="0.2">
      <c r="B261" s="48" t="s">
        <v>328</v>
      </c>
      <c r="C261" s="17" t="s">
        <v>329</v>
      </c>
      <c r="D261" s="18">
        <v>8000</v>
      </c>
      <c r="E261" s="18">
        <v>8000</v>
      </c>
      <c r="F261" s="18">
        <v>0</v>
      </c>
      <c r="G261" s="18">
        <v>0</v>
      </c>
      <c r="H261" s="18">
        <v>0</v>
      </c>
      <c r="I261" s="18">
        <f t="shared" si="34"/>
        <v>0</v>
      </c>
      <c r="J261" s="18">
        <f t="shared" si="35"/>
        <v>8000</v>
      </c>
      <c r="K261" s="39">
        <f t="shared" si="36"/>
        <v>1</v>
      </c>
      <c r="L261" s="39">
        <f t="shared" si="37"/>
        <v>-1</v>
      </c>
      <c r="M261" s="39">
        <f t="shared" si="38"/>
        <v>-1</v>
      </c>
      <c r="O261" s="57"/>
      <c r="P261" s="57"/>
      <c r="Q261" s="57"/>
      <c r="R261" s="60"/>
      <c r="S261" s="60"/>
      <c r="T261" s="60"/>
      <c r="U261" s="60"/>
      <c r="V261" s="60"/>
      <c r="W261" s="57"/>
      <c r="X261" s="57"/>
      <c r="Y261" s="57"/>
    </row>
    <row r="262" spans="2:25" s="17" customFormat="1" x14ac:dyDescent="0.2">
      <c r="B262" s="48" t="s">
        <v>330</v>
      </c>
      <c r="C262" s="17" t="s">
        <v>331</v>
      </c>
      <c r="D262" s="18">
        <v>8000</v>
      </c>
      <c r="E262" s="18">
        <v>8000</v>
      </c>
      <c r="F262" s="18">
        <v>445.66</v>
      </c>
      <c r="G262" s="18">
        <v>445.66</v>
      </c>
      <c r="H262" s="18">
        <v>0</v>
      </c>
      <c r="I262" s="18">
        <f t="shared" si="34"/>
        <v>445.66</v>
      </c>
      <c r="J262" s="18">
        <f t="shared" si="35"/>
        <v>7554.34</v>
      </c>
      <c r="K262" s="39">
        <f t="shared" si="36"/>
        <v>0.94429249999999998</v>
      </c>
      <c r="L262" s="39">
        <f t="shared" si="37"/>
        <v>-0.94429249999999998</v>
      </c>
      <c r="M262" s="39">
        <f t="shared" si="38"/>
        <v>-0.77716999999999992</v>
      </c>
      <c r="O262" s="57"/>
      <c r="P262" s="57"/>
      <c r="Q262" s="57"/>
      <c r="R262" s="60"/>
      <c r="S262" s="60"/>
      <c r="T262" s="60"/>
      <c r="U262" s="60"/>
      <c r="V262" s="60"/>
      <c r="W262" s="57"/>
      <c r="X262" s="57"/>
      <c r="Y262" s="57"/>
    </row>
    <row r="263" spans="2:25" s="17" customFormat="1" x14ac:dyDescent="0.2">
      <c r="B263" s="48" t="s">
        <v>268</v>
      </c>
      <c r="C263" s="17" t="s">
        <v>269</v>
      </c>
      <c r="D263" s="18">
        <v>28000</v>
      </c>
      <c r="E263" s="18">
        <v>28000</v>
      </c>
      <c r="F263" s="18">
        <v>0</v>
      </c>
      <c r="G263" s="18">
        <v>7538.61</v>
      </c>
      <c r="H263" s="18">
        <v>0</v>
      </c>
      <c r="I263" s="18">
        <f t="shared" si="34"/>
        <v>7538.61</v>
      </c>
      <c r="J263" s="18">
        <f t="shared" si="35"/>
        <v>20461.39</v>
      </c>
      <c r="K263" s="39">
        <f t="shared" si="36"/>
        <v>0.73076392857142858</v>
      </c>
      <c r="L263" s="39">
        <f t="shared" si="37"/>
        <v>-1</v>
      </c>
      <c r="M263" s="39">
        <f t="shared" si="38"/>
        <v>7.6944285714285673E-2</v>
      </c>
      <c r="O263" s="57"/>
      <c r="P263" s="57"/>
      <c r="Q263" s="57"/>
      <c r="R263" s="60"/>
      <c r="S263" s="60"/>
      <c r="T263" s="60"/>
      <c r="U263" s="60"/>
      <c r="V263" s="60"/>
      <c r="W263" s="57"/>
      <c r="X263" s="57"/>
      <c r="Y263" s="57"/>
    </row>
    <row r="264" spans="2:25" s="17" customFormat="1" x14ac:dyDescent="0.2">
      <c r="B264" s="48" t="s">
        <v>53</v>
      </c>
      <c r="C264" s="17" t="s">
        <v>54</v>
      </c>
      <c r="D264" s="18">
        <v>412829</v>
      </c>
      <c r="E264" s="18">
        <v>407829</v>
      </c>
      <c r="F264" s="18">
        <v>6108.39</v>
      </c>
      <c r="G264" s="18">
        <v>14683.55</v>
      </c>
      <c r="H264" s="18">
        <v>10963.82</v>
      </c>
      <c r="I264" s="18">
        <f t="shared" si="34"/>
        <v>25647.37</v>
      </c>
      <c r="J264" s="18">
        <f t="shared" si="35"/>
        <v>382181.63</v>
      </c>
      <c r="K264" s="39">
        <f t="shared" si="36"/>
        <v>0.9371124417341582</v>
      </c>
      <c r="L264" s="39">
        <f t="shared" si="37"/>
        <v>-0.98502217841301132</v>
      </c>
      <c r="M264" s="39">
        <f t="shared" si="38"/>
        <v>-0.85598326749691656</v>
      </c>
      <c r="O264" s="57"/>
      <c r="P264" s="57"/>
      <c r="Q264" s="57"/>
      <c r="R264" s="60"/>
      <c r="S264" s="60"/>
      <c r="T264" s="60"/>
      <c r="U264" s="60"/>
      <c r="V264" s="60"/>
      <c r="W264" s="57"/>
      <c r="X264" s="57"/>
      <c r="Y264" s="57"/>
    </row>
    <row r="265" spans="2:25" s="17" customFormat="1" x14ac:dyDescent="0.2">
      <c r="B265" s="48" t="s">
        <v>55</v>
      </c>
      <c r="C265" s="17" t="s">
        <v>56</v>
      </c>
      <c r="D265" s="18">
        <v>9500</v>
      </c>
      <c r="E265" s="18">
        <v>10500</v>
      </c>
      <c r="F265" s="18">
        <v>796.7</v>
      </c>
      <c r="G265" s="18">
        <v>6119.46</v>
      </c>
      <c r="H265" s="18">
        <v>2746.32</v>
      </c>
      <c r="I265" s="18">
        <f t="shared" si="34"/>
        <v>8865.7800000000007</v>
      </c>
      <c r="J265" s="18">
        <f t="shared" si="35"/>
        <v>1634.2199999999993</v>
      </c>
      <c r="K265" s="39">
        <f t="shared" si="36"/>
        <v>0.15563999999999995</v>
      </c>
      <c r="L265" s="39">
        <f t="shared" si="37"/>
        <v>-0.92412380952380946</v>
      </c>
      <c r="M265" s="39">
        <f t="shared" si="38"/>
        <v>1.3312228571428573</v>
      </c>
      <c r="O265" s="57"/>
      <c r="P265" s="57"/>
      <c r="Q265" s="57"/>
      <c r="R265" s="60"/>
      <c r="S265" s="60"/>
      <c r="T265" s="60"/>
      <c r="U265" s="60"/>
      <c r="V265" s="60"/>
      <c r="W265" s="57"/>
      <c r="X265" s="57"/>
      <c r="Y265" s="57"/>
    </row>
    <row r="266" spans="2:25" s="17" customFormat="1" x14ac:dyDescent="0.2">
      <c r="B266" s="48" t="s">
        <v>57</v>
      </c>
      <c r="C266" s="17" t="s">
        <v>58</v>
      </c>
      <c r="D266" s="18">
        <v>121534</v>
      </c>
      <c r="E266" s="18">
        <v>121534</v>
      </c>
      <c r="F266" s="18">
        <v>0</v>
      </c>
      <c r="G266" s="18">
        <v>0</v>
      </c>
      <c r="H266" s="18">
        <v>1</v>
      </c>
      <c r="I266" s="18">
        <f t="shared" si="34"/>
        <v>1</v>
      </c>
      <c r="J266" s="18">
        <f t="shared" si="35"/>
        <v>121533</v>
      </c>
      <c r="K266" s="39">
        <f t="shared" si="36"/>
        <v>0.99999177184985266</v>
      </c>
      <c r="L266" s="39">
        <f t="shared" si="37"/>
        <v>-1</v>
      </c>
      <c r="M266" s="39">
        <f t="shared" si="38"/>
        <v>-1</v>
      </c>
      <c r="O266" s="57"/>
      <c r="P266" s="57"/>
      <c r="Q266" s="57"/>
      <c r="R266" s="60"/>
      <c r="S266" s="60"/>
      <c r="T266" s="60"/>
      <c r="U266" s="60"/>
      <c r="V266" s="60"/>
      <c r="W266" s="57"/>
      <c r="X266" s="57"/>
      <c r="Y266" s="57"/>
    </row>
    <row r="267" spans="2:25" s="17" customFormat="1" x14ac:dyDescent="0.2">
      <c r="B267" s="48" t="s">
        <v>59</v>
      </c>
      <c r="C267" s="17" t="s">
        <v>60</v>
      </c>
      <c r="D267" s="18">
        <v>83000</v>
      </c>
      <c r="E267" s="18">
        <v>84500</v>
      </c>
      <c r="F267" s="18">
        <v>0</v>
      </c>
      <c r="G267" s="18">
        <v>0</v>
      </c>
      <c r="H267" s="18">
        <v>0</v>
      </c>
      <c r="I267" s="18">
        <f t="shared" si="34"/>
        <v>0</v>
      </c>
      <c r="J267" s="18">
        <f t="shared" si="35"/>
        <v>84500</v>
      </c>
      <c r="K267" s="39">
        <f t="shared" si="36"/>
        <v>1</v>
      </c>
      <c r="L267" s="39">
        <f t="shared" si="37"/>
        <v>-1</v>
      </c>
      <c r="M267" s="39">
        <f t="shared" si="38"/>
        <v>-1</v>
      </c>
      <c r="O267" s="57"/>
      <c r="P267" s="57"/>
      <c r="Q267" s="57"/>
      <c r="R267" s="60"/>
      <c r="S267" s="60"/>
      <c r="T267" s="60"/>
      <c r="U267" s="60"/>
      <c r="V267" s="60"/>
      <c r="W267" s="57"/>
      <c r="X267" s="57"/>
      <c r="Y267" s="57"/>
    </row>
    <row r="268" spans="2:25" s="17" customFormat="1" x14ac:dyDescent="0.2">
      <c r="B268" s="48" t="s">
        <v>61</v>
      </c>
      <c r="C268" s="17" t="s">
        <v>62</v>
      </c>
      <c r="D268" s="18">
        <v>29600</v>
      </c>
      <c r="E268" s="18">
        <v>36100</v>
      </c>
      <c r="F268" s="18">
        <v>0</v>
      </c>
      <c r="G268" s="18">
        <v>787.49</v>
      </c>
      <c r="H268" s="18">
        <v>0</v>
      </c>
      <c r="I268" s="18">
        <f t="shared" si="34"/>
        <v>787.49</v>
      </c>
      <c r="J268" s="18">
        <f t="shared" si="35"/>
        <v>35312.51</v>
      </c>
      <c r="K268" s="39">
        <f t="shared" si="36"/>
        <v>0.9781858725761774</v>
      </c>
      <c r="L268" s="39">
        <f t="shared" si="37"/>
        <v>-1</v>
      </c>
      <c r="M268" s="39">
        <f t="shared" si="38"/>
        <v>-0.91274349030470914</v>
      </c>
      <c r="O268" s="57"/>
      <c r="P268" s="57"/>
      <c r="Q268" s="57"/>
      <c r="R268" s="60"/>
      <c r="S268" s="60"/>
      <c r="T268" s="60"/>
      <c r="U268" s="60"/>
      <c r="V268" s="60"/>
      <c r="W268" s="57"/>
      <c r="X268" s="57"/>
      <c r="Y268" s="57"/>
    </row>
    <row r="269" spans="2:25" s="17" customFormat="1" x14ac:dyDescent="0.2">
      <c r="B269" s="48" t="s">
        <v>322</v>
      </c>
      <c r="C269" s="17" t="s">
        <v>323</v>
      </c>
      <c r="D269" s="18">
        <v>3600</v>
      </c>
      <c r="E269" s="18">
        <v>3600</v>
      </c>
      <c r="F269" s="18">
        <v>0</v>
      </c>
      <c r="G269" s="18">
        <v>0</v>
      </c>
      <c r="H269" s="18">
        <v>0</v>
      </c>
      <c r="I269" s="18">
        <f t="shared" si="34"/>
        <v>0</v>
      </c>
      <c r="J269" s="18">
        <f t="shared" si="35"/>
        <v>3600</v>
      </c>
      <c r="K269" s="39">
        <f t="shared" si="36"/>
        <v>1</v>
      </c>
      <c r="L269" s="39">
        <f t="shared" si="37"/>
        <v>-1</v>
      </c>
      <c r="M269" s="39">
        <f t="shared" si="38"/>
        <v>-1</v>
      </c>
      <c r="O269" s="57"/>
      <c r="P269" s="57"/>
      <c r="Q269" s="57"/>
      <c r="R269" s="60"/>
      <c r="S269" s="60"/>
      <c r="T269" s="60"/>
      <c r="U269" s="60"/>
      <c r="V269" s="60"/>
      <c r="W269" s="57"/>
      <c r="X269" s="57"/>
      <c r="Y269" s="57"/>
    </row>
    <row r="270" spans="2:25" s="17" customFormat="1" x14ac:dyDescent="0.2">
      <c r="B270" s="48" t="s">
        <v>65</v>
      </c>
      <c r="C270" s="17" t="s">
        <v>66</v>
      </c>
      <c r="D270" s="18">
        <v>500</v>
      </c>
      <c r="E270" s="18">
        <v>500</v>
      </c>
      <c r="F270" s="18">
        <v>0</v>
      </c>
      <c r="G270" s="18">
        <v>0</v>
      </c>
      <c r="H270" s="18">
        <v>0</v>
      </c>
      <c r="I270" s="18">
        <f t="shared" si="34"/>
        <v>0</v>
      </c>
      <c r="J270" s="18">
        <f t="shared" si="35"/>
        <v>500</v>
      </c>
      <c r="K270" s="39">
        <f t="shared" si="36"/>
        <v>1</v>
      </c>
      <c r="L270" s="39">
        <f t="shared" si="37"/>
        <v>-1</v>
      </c>
      <c r="M270" s="39">
        <f t="shared" si="38"/>
        <v>-1</v>
      </c>
      <c r="O270" s="57"/>
      <c r="P270" s="57"/>
      <c r="Q270" s="57"/>
      <c r="R270" s="60"/>
      <c r="S270" s="60"/>
      <c r="T270" s="60"/>
      <c r="U270" s="60"/>
      <c r="V270" s="60"/>
      <c r="W270" s="57"/>
      <c r="X270" s="57"/>
      <c r="Y270" s="57"/>
    </row>
    <row r="271" spans="2:25" s="17" customFormat="1" x14ac:dyDescent="0.2">
      <c r="B271" s="48" t="s">
        <v>67</v>
      </c>
      <c r="C271" s="17" t="s">
        <v>68</v>
      </c>
      <c r="D271" s="18">
        <v>15787</v>
      </c>
      <c r="E271" s="18">
        <v>15787</v>
      </c>
      <c r="F271" s="18">
        <v>0</v>
      </c>
      <c r="G271" s="18">
        <v>0</v>
      </c>
      <c r="H271" s="18">
        <v>0</v>
      </c>
      <c r="I271" s="18">
        <f t="shared" si="34"/>
        <v>0</v>
      </c>
      <c r="J271" s="18">
        <f t="shared" si="35"/>
        <v>15787</v>
      </c>
      <c r="K271" s="39">
        <f t="shared" si="36"/>
        <v>1</v>
      </c>
      <c r="L271" s="39">
        <f t="shared" si="37"/>
        <v>-1</v>
      </c>
      <c r="M271" s="39">
        <f t="shared" si="38"/>
        <v>-1</v>
      </c>
      <c r="O271" s="57"/>
      <c r="P271" s="57"/>
      <c r="Q271" s="57"/>
      <c r="R271" s="60"/>
      <c r="S271" s="60"/>
      <c r="T271" s="60"/>
      <c r="U271" s="60"/>
      <c r="V271" s="60"/>
      <c r="W271" s="57"/>
      <c r="X271" s="57"/>
      <c r="Y271" s="57"/>
    </row>
    <row r="272" spans="2:25" s="17" customFormat="1" x14ac:dyDescent="0.2">
      <c r="B272" s="48" t="s">
        <v>69</v>
      </c>
      <c r="C272" s="17" t="s">
        <v>70</v>
      </c>
      <c r="D272" s="18">
        <v>21000</v>
      </c>
      <c r="E272" s="18">
        <v>21000</v>
      </c>
      <c r="F272" s="18">
        <v>0</v>
      </c>
      <c r="G272" s="18">
        <v>0</v>
      </c>
      <c r="H272" s="18">
        <v>0</v>
      </c>
      <c r="I272" s="18">
        <f t="shared" si="34"/>
        <v>0</v>
      </c>
      <c r="J272" s="18">
        <f t="shared" si="35"/>
        <v>21000</v>
      </c>
      <c r="K272" s="39">
        <f t="shared" si="36"/>
        <v>1</v>
      </c>
      <c r="L272" s="39">
        <f t="shared" si="37"/>
        <v>-1</v>
      </c>
      <c r="M272" s="39">
        <f t="shared" si="38"/>
        <v>-1</v>
      </c>
      <c r="O272" s="57"/>
      <c r="P272" s="57"/>
      <c r="Q272" s="57"/>
      <c r="R272" s="60"/>
      <c r="S272" s="60"/>
      <c r="T272" s="60"/>
      <c r="U272" s="60"/>
      <c r="V272" s="60"/>
      <c r="W272" s="57"/>
      <c r="X272" s="57"/>
      <c r="Y272" s="57"/>
    </row>
    <row r="273" spans="1:25" s="17" customFormat="1" x14ac:dyDescent="0.2">
      <c r="B273" s="48" t="s">
        <v>324</v>
      </c>
      <c r="C273" s="17" t="s">
        <v>325</v>
      </c>
      <c r="D273" s="18">
        <v>4500</v>
      </c>
      <c r="E273" s="18">
        <v>4500</v>
      </c>
      <c r="F273" s="18">
        <v>0</v>
      </c>
      <c r="G273" s="18">
        <v>0</v>
      </c>
      <c r="H273" s="18">
        <v>0</v>
      </c>
      <c r="I273" s="18">
        <f t="shared" si="34"/>
        <v>0</v>
      </c>
      <c r="J273" s="18">
        <f t="shared" si="35"/>
        <v>4500</v>
      </c>
      <c r="K273" s="39">
        <f t="shared" si="36"/>
        <v>1</v>
      </c>
      <c r="L273" s="39">
        <f t="shared" si="37"/>
        <v>-1</v>
      </c>
      <c r="M273" s="39">
        <f t="shared" si="38"/>
        <v>-1</v>
      </c>
      <c r="O273" s="57"/>
      <c r="P273" s="57"/>
      <c r="Q273" s="57"/>
      <c r="R273" s="60"/>
      <c r="S273" s="60"/>
      <c r="T273" s="60"/>
      <c r="U273" s="60"/>
      <c r="V273" s="60"/>
      <c r="W273" s="57"/>
      <c r="X273" s="57"/>
      <c r="Y273" s="57"/>
    </row>
    <row r="274" spans="1:25" s="17" customFormat="1" x14ac:dyDescent="0.2">
      <c r="B274" s="48" t="s">
        <v>71</v>
      </c>
      <c r="C274" s="17" t="s">
        <v>72</v>
      </c>
      <c r="D274" s="18">
        <v>111946</v>
      </c>
      <c r="E274" s="18">
        <v>111946</v>
      </c>
      <c r="F274" s="18">
        <v>65301.06</v>
      </c>
      <c r="G274" s="18">
        <v>69914.06</v>
      </c>
      <c r="H274" s="18">
        <v>19.12</v>
      </c>
      <c r="I274" s="18">
        <f t="shared" si="34"/>
        <v>69933.179999999993</v>
      </c>
      <c r="J274" s="18">
        <f t="shared" si="35"/>
        <v>42012.820000000007</v>
      </c>
      <c r="K274" s="39">
        <f t="shared" si="36"/>
        <v>0.37529541028710278</v>
      </c>
      <c r="L274" s="39">
        <f t="shared" si="37"/>
        <v>-0.41667357475925892</v>
      </c>
      <c r="M274" s="39">
        <f t="shared" si="38"/>
        <v>1.4981351723152234</v>
      </c>
      <c r="O274" s="57"/>
      <c r="P274" s="57"/>
      <c r="Q274" s="57"/>
      <c r="R274" s="60"/>
      <c r="S274" s="60"/>
      <c r="T274" s="60"/>
      <c r="U274" s="60"/>
      <c r="V274" s="60"/>
      <c r="W274" s="57"/>
      <c r="X274" s="57"/>
      <c r="Y274" s="57"/>
    </row>
    <row r="275" spans="1:25" s="17" customFormat="1" x14ac:dyDescent="0.2">
      <c r="B275" s="48" t="s">
        <v>73</v>
      </c>
      <c r="C275" s="17" t="s">
        <v>74</v>
      </c>
      <c r="D275" s="18">
        <v>1000000</v>
      </c>
      <c r="E275" s="18">
        <v>1000000</v>
      </c>
      <c r="F275" s="18">
        <v>0</v>
      </c>
      <c r="G275" s="18">
        <v>0</v>
      </c>
      <c r="H275" s="18">
        <v>0</v>
      </c>
      <c r="I275" s="18">
        <f t="shared" si="34"/>
        <v>0</v>
      </c>
      <c r="J275" s="18">
        <f t="shared" si="35"/>
        <v>1000000</v>
      </c>
      <c r="K275" s="39">
        <f t="shared" si="36"/>
        <v>1</v>
      </c>
      <c r="L275" s="39">
        <f t="shared" si="37"/>
        <v>-1</v>
      </c>
      <c r="M275" s="39">
        <f t="shared" si="38"/>
        <v>-1</v>
      </c>
      <c r="O275" s="57"/>
      <c r="P275" s="57"/>
      <c r="Q275" s="57"/>
      <c r="R275" s="60"/>
      <c r="S275" s="60"/>
      <c r="T275" s="60"/>
      <c r="U275" s="60"/>
      <c r="V275" s="60"/>
      <c r="W275" s="57"/>
      <c r="X275" s="57"/>
      <c r="Y275" s="57"/>
    </row>
    <row r="276" spans="1:25" s="17" customFormat="1" x14ac:dyDescent="0.2">
      <c r="A276" s="47" t="s">
        <v>107</v>
      </c>
      <c r="B276" s="49"/>
      <c r="C276" s="47"/>
      <c r="D276" s="23">
        <v>44507615.480000004</v>
      </c>
      <c r="E276" s="23">
        <v>44650819.480000004</v>
      </c>
      <c r="F276" s="23">
        <v>1327756.7</v>
      </c>
      <c r="G276" s="23">
        <v>3312994.830000001</v>
      </c>
      <c r="H276" s="23">
        <v>1103642.8500000001</v>
      </c>
      <c r="I276" s="23">
        <f t="shared" si="34"/>
        <v>4416637.6800000016</v>
      </c>
      <c r="J276" s="23">
        <f t="shared" si="35"/>
        <v>40234181.800000004</v>
      </c>
      <c r="K276" s="43">
        <f t="shared" si="36"/>
        <v>0.90108495809403233</v>
      </c>
      <c r="L276" s="43">
        <f t="shared" si="37"/>
        <v>-0.97026355360410055</v>
      </c>
      <c r="M276" s="43">
        <f t="shared" si="38"/>
        <v>-0.70320859786378986</v>
      </c>
      <c r="O276" s="57"/>
      <c r="P276" s="57"/>
      <c r="Q276" s="57"/>
      <c r="R276" s="60"/>
      <c r="S276" s="60"/>
      <c r="T276" s="60"/>
      <c r="U276" s="60"/>
      <c r="V276" s="60"/>
      <c r="W276" s="57"/>
      <c r="X276" s="57"/>
      <c r="Y276" s="57"/>
    </row>
    <row r="277" spans="1:25" s="17" customFormat="1" x14ac:dyDescent="0.2">
      <c r="A277" s="17" t="s">
        <v>108</v>
      </c>
      <c r="B277" s="48" t="s">
        <v>12</v>
      </c>
      <c r="C277" s="17" t="s">
        <v>13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34"/>
        <v>0</v>
      </c>
      <c r="J277" s="18">
        <f t="shared" si="35"/>
        <v>0</v>
      </c>
      <c r="K277" s="39" t="str">
        <f t="shared" si="36"/>
        <v>NA</v>
      </c>
      <c r="L277" s="39" t="str">
        <f t="shared" si="37"/>
        <v>NA</v>
      </c>
      <c r="M277" s="39" t="str">
        <f t="shared" si="38"/>
        <v>NA</v>
      </c>
      <c r="O277" s="57"/>
      <c r="P277" s="57"/>
      <c r="Q277" s="57"/>
      <c r="R277" s="60"/>
      <c r="S277" s="60"/>
      <c r="T277" s="60"/>
      <c r="U277" s="60"/>
      <c r="V277" s="60"/>
      <c r="W277" s="57"/>
      <c r="X277" s="57"/>
      <c r="Y277" s="57"/>
    </row>
    <row r="278" spans="1:25" s="17" customFormat="1" x14ac:dyDescent="0.2">
      <c r="B278" s="48" t="s">
        <v>14</v>
      </c>
      <c r="C278" s="17" t="s">
        <v>15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f t="shared" si="34"/>
        <v>0</v>
      </c>
      <c r="J278" s="18">
        <f t="shared" si="35"/>
        <v>0</v>
      </c>
      <c r="K278" s="39" t="str">
        <f t="shared" si="36"/>
        <v>NA</v>
      </c>
      <c r="L278" s="39" t="str">
        <f t="shared" si="37"/>
        <v>NA</v>
      </c>
      <c r="M278" s="39" t="str">
        <f t="shared" si="38"/>
        <v>NA</v>
      </c>
      <c r="O278" s="57"/>
      <c r="P278" s="57"/>
      <c r="Q278" s="57"/>
      <c r="R278" s="60"/>
      <c r="S278" s="60"/>
      <c r="T278" s="60"/>
      <c r="U278" s="60"/>
      <c r="V278" s="60"/>
      <c r="W278" s="57"/>
      <c r="X278" s="57"/>
      <c r="Y278" s="57"/>
    </row>
    <row r="279" spans="1:25" s="17" customFormat="1" x14ac:dyDescent="0.2">
      <c r="B279" s="48" t="s">
        <v>16</v>
      </c>
      <c r="C279" s="17" t="s">
        <v>15</v>
      </c>
      <c r="D279" s="18"/>
      <c r="E279" s="18"/>
      <c r="F279" s="18">
        <v>0</v>
      </c>
      <c r="G279" s="18">
        <v>0</v>
      </c>
      <c r="H279" s="18">
        <v>0</v>
      </c>
      <c r="I279" s="18">
        <f t="shared" si="34"/>
        <v>0</v>
      </c>
      <c r="J279" s="18">
        <f t="shared" si="35"/>
        <v>0</v>
      </c>
      <c r="K279" s="39" t="str">
        <f t="shared" si="36"/>
        <v>NA</v>
      </c>
      <c r="L279" s="39" t="str">
        <f t="shared" si="37"/>
        <v>NA</v>
      </c>
      <c r="M279" s="39" t="str">
        <f t="shared" si="38"/>
        <v>NA</v>
      </c>
      <c r="O279" s="57"/>
      <c r="P279" s="57"/>
      <c r="Q279" s="57"/>
      <c r="R279" s="60"/>
      <c r="S279" s="60"/>
      <c r="T279" s="60"/>
      <c r="U279" s="60"/>
      <c r="V279" s="60"/>
      <c r="W279" s="57"/>
      <c r="X279" s="57"/>
      <c r="Y279" s="57"/>
    </row>
    <row r="280" spans="1:25" s="17" customFormat="1" x14ac:dyDescent="0.2">
      <c r="B280" s="48" t="s">
        <v>19</v>
      </c>
      <c r="C280" s="17" t="s">
        <v>20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f t="shared" si="34"/>
        <v>0</v>
      </c>
      <c r="J280" s="18">
        <f t="shared" si="35"/>
        <v>0</v>
      </c>
      <c r="K280" s="39" t="str">
        <f t="shared" si="36"/>
        <v>NA</v>
      </c>
      <c r="L280" s="39" t="str">
        <f t="shared" si="37"/>
        <v>NA</v>
      </c>
      <c r="M280" s="39" t="str">
        <f t="shared" si="38"/>
        <v>NA</v>
      </c>
      <c r="O280" s="57"/>
      <c r="P280" s="57"/>
      <c r="Q280" s="57"/>
      <c r="R280" s="60"/>
      <c r="S280" s="60"/>
      <c r="T280" s="60"/>
      <c r="U280" s="60"/>
      <c r="V280" s="60"/>
      <c r="W280" s="57"/>
      <c r="X280" s="57"/>
      <c r="Y280" s="57"/>
    </row>
    <row r="281" spans="1:25" s="17" customFormat="1" x14ac:dyDescent="0.2">
      <c r="B281" s="48" t="s">
        <v>21</v>
      </c>
      <c r="C281" s="17" t="s">
        <v>22</v>
      </c>
      <c r="D281" s="18">
        <v>15266093.59</v>
      </c>
      <c r="E281" s="18">
        <v>15266093.59</v>
      </c>
      <c r="F281" s="18">
        <v>1719531.1999999997</v>
      </c>
      <c r="G281" s="18">
        <v>4383111.9700000025</v>
      </c>
      <c r="H281" s="18">
        <v>0</v>
      </c>
      <c r="I281" s="18">
        <f t="shared" si="34"/>
        <v>4383111.9700000025</v>
      </c>
      <c r="J281" s="18">
        <f t="shared" si="35"/>
        <v>10882981.619999997</v>
      </c>
      <c r="K281" s="39">
        <f t="shared" si="36"/>
        <v>0.71288581822456898</v>
      </c>
      <c r="L281" s="39">
        <f t="shared" si="37"/>
        <v>-0.88736272381256909</v>
      </c>
      <c r="M281" s="39">
        <f t="shared" si="38"/>
        <v>0.14845672710172414</v>
      </c>
      <c r="O281" s="57"/>
      <c r="P281" s="57"/>
      <c r="Q281" s="57"/>
      <c r="R281" s="60"/>
      <c r="S281" s="60"/>
      <c r="T281" s="60"/>
      <c r="U281" s="60"/>
      <c r="V281" s="60"/>
      <c r="W281" s="57"/>
      <c r="X281" s="57"/>
      <c r="Y281" s="57"/>
    </row>
    <row r="282" spans="1:25" s="17" customFormat="1" x14ac:dyDescent="0.2">
      <c r="B282" s="48" t="s">
        <v>270</v>
      </c>
      <c r="C282" s="17" t="s">
        <v>271</v>
      </c>
      <c r="D282" s="18">
        <v>24016283.259999998</v>
      </c>
      <c r="E282" s="18">
        <v>24016283.259999998</v>
      </c>
      <c r="F282" s="18">
        <v>2106328.100000001</v>
      </c>
      <c r="G282" s="18">
        <v>4196319.8300000019</v>
      </c>
      <c r="H282" s="18">
        <v>0</v>
      </c>
      <c r="I282" s="18">
        <f t="shared" si="34"/>
        <v>4196319.8300000019</v>
      </c>
      <c r="J282" s="18">
        <f t="shared" si="35"/>
        <v>19819963.429999996</v>
      </c>
      <c r="K282" s="39">
        <f t="shared" si="36"/>
        <v>0.82527188805317242</v>
      </c>
      <c r="L282" s="39">
        <f t="shared" si="37"/>
        <v>-0.91229583373926271</v>
      </c>
      <c r="M282" s="39">
        <f t="shared" si="38"/>
        <v>-0.30108755221268951</v>
      </c>
      <c r="O282" s="57"/>
      <c r="P282" s="57"/>
      <c r="Q282" s="57"/>
      <c r="R282" s="60"/>
      <c r="S282" s="60"/>
      <c r="T282" s="60"/>
      <c r="U282" s="60"/>
      <c r="V282" s="60"/>
      <c r="W282" s="57"/>
      <c r="X282" s="57"/>
      <c r="Y282" s="57"/>
    </row>
    <row r="283" spans="1:25" s="17" customFormat="1" x14ac:dyDescent="0.2">
      <c r="B283" s="48" t="s">
        <v>77</v>
      </c>
      <c r="C283" s="17" t="s">
        <v>78</v>
      </c>
      <c r="D283" s="18">
        <v>13604554.519999994</v>
      </c>
      <c r="E283" s="18">
        <v>13604554.519999994</v>
      </c>
      <c r="F283" s="18">
        <v>1199772.1800000006</v>
      </c>
      <c r="G283" s="18">
        <v>2895157.4400000013</v>
      </c>
      <c r="H283" s="18">
        <v>0</v>
      </c>
      <c r="I283" s="18">
        <f t="shared" si="34"/>
        <v>2895157.4400000013</v>
      </c>
      <c r="J283" s="18">
        <f t="shared" si="35"/>
        <v>10709397.079999993</v>
      </c>
      <c r="K283" s="39">
        <f t="shared" si="36"/>
        <v>0.78719204397734277</v>
      </c>
      <c r="L283" s="39">
        <f t="shared" si="37"/>
        <v>-0.91181099107389207</v>
      </c>
      <c r="M283" s="39">
        <f t="shared" si="38"/>
        <v>-0.14876817590937119</v>
      </c>
      <c r="O283" s="57"/>
      <c r="P283" s="57"/>
      <c r="Q283" s="57"/>
      <c r="R283" s="60"/>
      <c r="S283" s="60"/>
      <c r="T283" s="60"/>
      <c r="U283" s="60"/>
      <c r="V283" s="60"/>
      <c r="W283" s="57"/>
      <c r="X283" s="57"/>
      <c r="Y283" s="57"/>
    </row>
    <row r="284" spans="1:25" s="17" customFormat="1" x14ac:dyDescent="0.2">
      <c r="B284" s="48" t="s">
        <v>115</v>
      </c>
      <c r="C284" s="17" t="s">
        <v>116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8">
        <f t="shared" si="34"/>
        <v>0</v>
      </c>
      <c r="J284" s="18">
        <f t="shared" si="35"/>
        <v>0</v>
      </c>
      <c r="K284" s="39" t="str">
        <f t="shared" si="36"/>
        <v>NA</v>
      </c>
      <c r="L284" s="39" t="str">
        <f t="shared" si="37"/>
        <v>NA</v>
      </c>
      <c r="M284" s="39" t="str">
        <f t="shared" si="38"/>
        <v>NA</v>
      </c>
      <c r="O284" s="57"/>
      <c r="P284" s="57"/>
      <c r="Q284" s="57"/>
      <c r="R284" s="60"/>
      <c r="S284" s="60"/>
      <c r="T284" s="60"/>
      <c r="U284" s="60"/>
      <c r="V284" s="60"/>
      <c r="W284" s="57"/>
      <c r="X284" s="57"/>
      <c r="Y284" s="57"/>
    </row>
    <row r="285" spans="1:25" s="17" customFormat="1" x14ac:dyDescent="0.2">
      <c r="B285" s="48" t="s">
        <v>27</v>
      </c>
      <c r="C285" s="17" t="s">
        <v>28</v>
      </c>
      <c r="D285" s="18">
        <v>12957</v>
      </c>
      <c r="E285" s="18">
        <v>12957</v>
      </c>
      <c r="F285" s="18">
        <v>0</v>
      </c>
      <c r="G285" s="18">
        <v>0</v>
      </c>
      <c r="H285" s="18">
        <v>0</v>
      </c>
      <c r="I285" s="18">
        <f t="shared" si="34"/>
        <v>0</v>
      </c>
      <c r="J285" s="18">
        <f t="shared" si="35"/>
        <v>12957</v>
      </c>
      <c r="K285" s="39">
        <f t="shared" si="36"/>
        <v>1</v>
      </c>
      <c r="L285" s="39">
        <f t="shared" si="37"/>
        <v>-1</v>
      </c>
      <c r="M285" s="39">
        <f t="shared" si="38"/>
        <v>-1</v>
      </c>
      <c r="O285" s="57"/>
      <c r="P285" s="57"/>
      <c r="Q285" s="57"/>
      <c r="R285" s="60"/>
      <c r="S285" s="60"/>
      <c r="T285" s="60"/>
      <c r="U285" s="60"/>
      <c r="V285" s="60"/>
      <c r="W285" s="57"/>
      <c r="X285" s="57"/>
      <c r="Y285" s="57"/>
    </row>
    <row r="286" spans="1:25" s="17" customFormat="1" x14ac:dyDescent="0.2">
      <c r="B286" s="48" t="s">
        <v>29</v>
      </c>
      <c r="C286" s="17" t="s">
        <v>30</v>
      </c>
      <c r="D286" s="18">
        <v>851171</v>
      </c>
      <c r="E286" s="18">
        <v>851171</v>
      </c>
      <c r="F286" s="18">
        <v>1400</v>
      </c>
      <c r="G286" s="18">
        <v>1400</v>
      </c>
      <c r="H286" s="18">
        <v>0</v>
      </c>
      <c r="I286" s="18">
        <f t="shared" si="34"/>
        <v>1400</v>
      </c>
      <c r="J286" s="18">
        <f t="shared" si="35"/>
        <v>849771</v>
      </c>
      <c r="K286" s="39">
        <f t="shared" si="36"/>
        <v>0.99835520712054338</v>
      </c>
      <c r="L286" s="39">
        <f t="shared" si="37"/>
        <v>-0.99835520712054338</v>
      </c>
      <c r="M286" s="39">
        <f t="shared" si="38"/>
        <v>-0.99342082848217339</v>
      </c>
      <c r="O286" s="57"/>
      <c r="P286" s="57"/>
      <c r="Q286" s="57"/>
      <c r="R286" s="60"/>
      <c r="S286" s="60"/>
      <c r="T286" s="60"/>
      <c r="U286" s="60"/>
      <c r="V286" s="60"/>
      <c r="W286" s="57"/>
      <c r="X286" s="57"/>
      <c r="Y286" s="57"/>
    </row>
    <row r="287" spans="1:25" s="17" customFormat="1" x14ac:dyDescent="0.2">
      <c r="B287" s="48" t="s">
        <v>31</v>
      </c>
      <c r="C287" s="17" t="s">
        <v>32</v>
      </c>
      <c r="D287" s="18">
        <v>7325640</v>
      </c>
      <c r="E287" s="18">
        <v>7325640</v>
      </c>
      <c r="F287" s="18">
        <v>583065</v>
      </c>
      <c r="G287" s="18">
        <v>1373026.04</v>
      </c>
      <c r="H287" s="18">
        <v>0</v>
      </c>
      <c r="I287" s="18">
        <f t="shared" si="34"/>
        <v>1373026.04</v>
      </c>
      <c r="J287" s="18">
        <f t="shared" si="35"/>
        <v>5952613.96</v>
      </c>
      <c r="K287" s="39">
        <f t="shared" si="36"/>
        <v>0.81257254792755307</v>
      </c>
      <c r="L287" s="39">
        <f t="shared" si="37"/>
        <v>-0.92040763673890613</v>
      </c>
      <c r="M287" s="39">
        <f t="shared" si="38"/>
        <v>-0.25029019171021233</v>
      </c>
      <c r="O287" s="57"/>
      <c r="P287" s="57"/>
      <c r="Q287" s="57"/>
      <c r="R287" s="60"/>
      <c r="S287" s="60"/>
      <c r="T287" s="60"/>
      <c r="U287" s="60"/>
      <c r="V287" s="60"/>
      <c r="W287" s="57"/>
      <c r="X287" s="57"/>
      <c r="Y287" s="57"/>
    </row>
    <row r="288" spans="1:25" s="17" customFormat="1" x14ac:dyDescent="0.2">
      <c r="B288" s="48" t="s">
        <v>33</v>
      </c>
      <c r="C288" s="17" t="s">
        <v>34</v>
      </c>
      <c r="D288" s="18">
        <v>10624597.119999997</v>
      </c>
      <c r="E288" s="18">
        <v>10624597.119999997</v>
      </c>
      <c r="F288" s="18">
        <v>926173.09000000008</v>
      </c>
      <c r="G288" s="18">
        <v>2197687.79</v>
      </c>
      <c r="H288" s="18">
        <v>0</v>
      </c>
      <c r="I288" s="18">
        <f t="shared" si="34"/>
        <v>2197687.79</v>
      </c>
      <c r="J288" s="18">
        <f t="shared" si="35"/>
        <v>8426909.3299999982</v>
      </c>
      <c r="K288" s="39">
        <f t="shared" si="36"/>
        <v>0.79315095290879134</v>
      </c>
      <c r="L288" s="39">
        <f t="shared" si="37"/>
        <v>-0.91282746258147052</v>
      </c>
      <c r="M288" s="39">
        <f t="shared" si="38"/>
        <v>-0.17260381163516511</v>
      </c>
      <c r="O288" s="57"/>
      <c r="P288" s="57"/>
      <c r="Q288" s="57"/>
      <c r="R288" s="60"/>
      <c r="S288" s="60"/>
      <c r="T288" s="60"/>
      <c r="U288" s="60"/>
      <c r="V288" s="60"/>
      <c r="W288" s="57"/>
      <c r="X288" s="57"/>
      <c r="Y288" s="57"/>
    </row>
    <row r="289" spans="1:25" s="17" customFormat="1" x14ac:dyDescent="0.2">
      <c r="B289" s="48" t="s">
        <v>35</v>
      </c>
      <c r="C289" s="17" t="s">
        <v>36</v>
      </c>
      <c r="D289" s="18">
        <v>12200</v>
      </c>
      <c r="E289" s="18">
        <v>12200</v>
      </c>
      <c r="F289" s="18">
        <v>0</v>
      </c>
      <c r="G289" s="18">
        <v>0</v>
      </c>
      <c r="H289" s="18">
        <v>0</v>
      </c>
      <c r="I289" s="18">
        <f t="shared" si="34"/>
        <v>0</v>
      </c>
      <c r="J289" s="18">
        <f t="shared" si="35"/>
        <v>12200</v>
      </c>
      <c r="K289" s="39">
        <f t="shared" si="36"/>
        <v>1</v>
      </c>
      <c r="L289" s="39">
        <f t="shared" si="37"/>
        <v>-1</v>
      </c>
      <c r="M289" s="39">
        <f t="shared" si="38"/>
        <v>-1</v>
      </c>
      <c r="O289" s="57"/>
      <c r="P289" s="57"/>
      <c r="Q289" s="57"/>
      <c r="R289" s="60"/>
      <c r="S289" s="60"/>
      <c r="T289" s="60"/>
      <c r="U289" s="60"/>
      <c r="V289" s="60"/>
      <c r="W289" s="57"/>
      <c r="X289" s="57"/>
      <c r="Y289" s="57"/>
    </row>
    <row r="290" spans="1:25" s="17" customFormat="1" x14ac:dyDescent="0.2">
      <c r="B290" s="48" t="s">
        <v>39</v>
      </c>
      <c r="C290" s="17" t="s">
        <v>40</v>
      </c>
      <c r="D290" s="18">
        <v>1411407.1199999996</v>
      </c>
      <c r="E290" s="18">
        <v>1411407.1199999996</v>
      </c>
      <c r="F290" s="18">
        <v>182600.87999999989</v>
      </c>
      <c r="G290" s="18">
        <v>436196.7899999998</v>
      </c>
      <c r="H290" s="18">
        <v>0</v>
      </c>
      <c r="I290" s="18">
        <f t="shared" ref="I290:I353" si="44">SUM(G290:H290)</f>
        <v>436196.7899999998</v>
      </c>
      <c r="J290" s="18">
        <f t="shared" ref="J290:J353" si="45">E290-I290</f>
        <v>975210.32999999984</v>
      </c>
      <c r="K290" s="39">
        <f t="shared" ref="K290:K353" si="46">IF(E290=0,"NA",J290/E290)</f>
        <v>0.69094899422074618</v>
      </c>
      <c r="L290" s="39">
        <f t="shared" ref="L290:L353" si="47">IF(E290=0,"NA",(  ( F290 - (E290/$L$6)) / (E290/$L$6)))</f>
        <v>-0.87062494059120243</v>
      </c>
      <c r="M290" s="39">
        <f t="shared" ref="M290:M353" si="48">IF(E290=0,"NA",(  ( G290 - ($M$6*(E290/12))) / ($M$6*(E290/12))))</f>
        <v>0.23620402311701508</v>
      </c>
      <c r="O290" s="57"/>
      <c r="P290" s="57"/>
      <c r="Q290" s="57"/>
      <c r="R290" s="60"/>
      <c r="S290" s="60"/>
      <c r="T290" s="60"/>
      <c r="U290" s="60"/>
      <c r="V290" s="60"/>
      <c r="W290" s="57"/>
      <c r="X290" s="57"/>
      <c r="Y290" s="57"/>
    </row>
    <row r="291" spans="1:25" s="17" customFormat="1" x14ac:dyDescent="0.2">
      <c r="B291" s="48" t="s">
        <v>53</v>
      </c>
      <c r="C291" s="17" t="s">
        <v>54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f t="shared" si="44"/>
        <v>0</v>
      </c>
      <c r="J291" s="18">
        <f t="shared" si="45"/>
        <v>0</v>
      </c>
      <c r="K291" s="39" t="str">
        <f t="shared" si="46"/>
        <v>NA</v>
      </c>
      <c r="L291" s="39" t="str">
        <f t="shared" si="47"/>
        <v>NA</v>
      </c>
      <c r="M291" s="39" t="str">
        <f t="shared" si="48"/>
        <v>NA</v>
      </c>
      <c r="O291" s="57"/>
      <c r="P291" s="57"/>
      <c r="Q291" s="57"/>
      <c r="R291" s="60"/>
      <c r="S291" s="60"/>
      <c r="T291" s="60"/>
      <c r="U291" s="60"/>
      <c r="V291" s="60"/>
      <c r="W291" s="57"/>
      <c r="X291" s="57"/>
      <c r="Y291" s="57"/>
    </row>
    <row r="292" spans="1:25" s="17" customFormat="1" x14ac:dyDescent="0.2">
      <c r="B292" s="48" t="s">
        <v>55</v>
      </c>
      <c r="C292" s="17" t="s">
        <v>56</v>
      </c>
      <c r="D292" s="18">
        <v>0</v>
      </c>
      <c r="E292" s="18">
        <v>5000</v>
      </c>
      <c r="F292" s="18">
        <v>1691.86</v>
      </c>
      <c r="G292" s="18">
        <v>1691.86</v>
      </c>
      <c r="H292" s="18">
        <v>0</v>
      </c>
      <c r="I292" s="18">
        <f t="shared" si="44"/>
        <v>1691.86</v>
      </c>
      <c r="J292" s="18">
        <f t="shared" si="45"/>
        <v>3308.1400000000003</v>
      </c>
      <c r="K292" s="39">
        <f t="shared" si="46"/>
        <v>0.6616280000000001</v>
      </c>
      <c r="L292" s="39">
        <f t="shared" si="47"/>
        <v>-0.6616280000000001</v>
      </c>
      <c r="M292" s="39">
        <f t="shared" si="48"/>
        <v>0.35348799999999991</v>
      </c>
      <c r="O292" s="57"/>
      <c r="P292" s="57"/>
      <c r="Q292" s="57"/>
      <c r="R292" s="60"/>
      <c r="S292" s="60"/>
      <c r="T292" s="60"/>
      <c r="U292" s="60"/>
      <c r="V292" s="60"/>
      <c r="W292" s="57"/>
      <c r="X292" s="57"/>
      <c r="Y292" s="57"/>
    </row>
    <row r="293" spans="1:25" s="17" customFormat="1" x14ac:dyDescent="0.2">
      <c r="B293" s="48" t="s">
        <v>59</v>
      </c>
      <c r="C293" s="17" t="s">
        <v>60</v>
      </c>
      <c r="D293" s="18">
        <v>85540</v>
      </c>
      <c r="E293" s="18">
        <v>40540</v>
      </c>
      <c r="F293" s="18">
        <v>585.53</v>
      </c>
      <c r="G293" s="18">
        <v>585.53</v>
      </c>
      <c r="H293" s="18">
        <v>0</v>
      </c>
      <c r="I293" s="18">
        <f t="shared" si="44"/>
        <v>585.53</v>
      </c>
      <c r="J293" s="18">
        <f t="shared" si="45"/>
        <v>39954.47</v>
      </c>
      <c r="K293" s="39">
        <f t="shared" si="46"/>
        <v>0.98555673408978794</v>
      </c>
      <c r="L293" s="39">
        <f t="shared" si="47"/>
        <v>-0.98555673408978794</v>
      </c>
      <c r="M293" s="39">
        <f t="shared" si="48"/>
        <v>-0.94222693635915145</v>
      </c>
      <c r="O293" s="57"/>
      <c r="P293" s="57"/>
      <c r="Q293" s="57"/>
      <c r="R293" s="60"/>
      <c r="S293" s="60"/>
      <c r="T293" s="60"/>
      <c r="U293" s="60"/>
      <c r="V293" s="60"/>
      <c r="W293" s="57"/>
      <c r="X293" s="57"/>
      <c r="Y293" s="57"/>
    </row>
    <row r="294" spans="1:25" s="17" customFormat="1" x14ac:dyDescent="0.2">
      <c r="B294" s="48" t="s">
        <v>61</v>
      </c>
      <c r="C294" s="17" t="s">
        <v>62</v>
      </c>
      <c r="D294" s="18">
        <v>0</v>
      </c>
      <c r="E294" s="18">
        <v>5000</v>
      </c>
      <c r="F294" s="18">
        <v>643.95000000000005</v>
      </c>
      <c r="G294" s="18">
        <v>643.95000000000005</v>
      </c>
      <c r="H294" s="18">
        <v>899.98</v>
      </c>
      <c r="I294" s="18">
        <f t="shared" si="44"/>
        <v>1543.93</v>
      </c>
      <c r="J294" s="18">
        <f t="shared" si="45"/>
        <v>3456.0699999999997</v>
      </c>
      <c r="K294" s="39">
        <f t="shared" si="46"/>
        <v>0.691214</v>
      </c>
      <c r="L294" s="39">
        <f t="shared" si="47"/>
        <v>-0.87121000000000004</v>
      </c>
      <c r="M294" s="39">
        <f t="shared" si="48"/>
        <v>-0.48483999999999994</v>
      </c>
      <c r="O294" s="57"/>
      <c r="P294" s="57"/>
      <c r="Q294" s="57"/>
      <c r="R294" s="60"/>
      <c r="S294" s="60"/>
      <c r="T294" s="60"/>
      <c r="U294" s="60"/>
      <c r="V294" s="60"/>
      <c r="W294" s="57"/>
      <c r="X294" s="57"/>
      <c r="Y294" s="57"/>
    </row>
    <row r="295" spans="1:25" s="17" customFormat="1" x14ac:dyDescent="0.2">
      <c r="B295" s="48" t="s">
        <v>73</v>
      </c>
      <c r="C295" s="17" t="s">
        <v>74</v>
      </c>
      <c r="D295" s="18">
        <v>1000000</v>
      </c>
      <c r="E295" s="18">
        <v>1000000</v>
      </c>
      <c r="F295" s="18">
        <v>0</v>
      </c>
      <c r="G295" s="18">
        <v>0</v>
      </c>
      <c r="H295" s="18">
        <v>0</v>
      </c>
      <c r="I295" s="18">
        <f t="shared" si="44"/>
        <v>0</v>
      </c>
      <c r="J295" s="18">
        <f t="shared" si="45"/>
        <v>1000000</v>
      </c>
      <c r="K295" s="39">
        <f t="shared" si="46"/>
        <v>1</v>
      </c>
      <c r="L295" s="39">
        <f t="shared" si="47"/>
        <v>-1</v>
      </c>
      <c r="M295" s="39">
        <f t="shared" si="48"/>
        <v>-1</v>
      </c>
      <c r="O295" s="57"/>
      <c r="P295" s="57"/>
      <c r="Q295" s="57"/>
      <c r="R295" s="60"/>
      <c r="S295" s="60"/>
      <c r="T295" s="60"/>
      <c r="U295" s="60"/>
      <c r="V295" s="60"/>
      <c r="W295" s="57"/>
      <c r="X295" s="57"/>
      <c r="Y295" s="57"/>
    </row>
    <row r="296" spans="1:25" s="17" customFormat="1" x14ac:dyDescent="0.2">
      <c r="A296" s="47" t="s">
        <v>109</v>
      </c>
      <c r="B296" s="49"/>
      <c r="C296" s="47"/>
      <c r="D296" s="23">
        <v>74210443.609999985</v>
      </c>
      <c r="E296" s="23">
        <v>74175443.609999985</v>
      </c>
      <c r="F296" s="23">
        <v>6721791.7900000019</v>
      </c>
      <c r="G296" s="23">
        <v>15485821.200000001</v>
      </c>
      <c r="H296" s="23">
        <v>899.98</v>
      </c>
      <c r="I296" s="23">
        <f t="shared" si="44"/>
        <v>15486721.180000002</v>
      </c>
      <c r="J296" s="23">
        <f t="shared" si="45"/>
        <v>58688722.429999985</v>
      </c>
      <c r="K296" s="43">
        <f t="shared" si="46"/>
        <v>0.79121498401241575</v>
      </c>
      <c r="L296" s="43">
        <f t="shared" si="47"/>
        <v>-0.90937982352566871</v>
      </c>
      <c r="M296" s="43">
        <f t="shared" si="48"/>
        <v>-0.16490846855347824</v>
      </c>
      <c r="O296" s="57"/>
      <c r="P296" s="57"/>
      <c r="Q296" s="57"/>
      <c r="R296" s="60"/>
      <c r="S296" s="60"/>
      <c r="T296" s="60"/>
      <c r="U296" s="60"/>
      <c r="V296" s="60"/>
      <c r="W296" s="57"/>
      <c r="X296" s="57"/>
      <c r="Y296" s="57"/>
    </row>
    <row r="297" spans="1:25" s="17" customFormat="1" x14ac:dyDescent="0.2">
      <c r="A297" s="17" t="s">
        <v>110</v>
      </c>
      <c r="B297" s="48" t="s">
        <v>12</v>
      </c>
      <c r="C297" s="17" t="s">
        <v>13</v>
      </c>
      <c r="D297" s="18">
        <v>0</v>
      </c>
      <c r="E297" s="18">
        <v>0</v>
      </c>
      <c r="F297" s="18">
        <v>0</v>
      </c>
      <c r="G297" s="18">
        <v>0</v>
      </c>
      <c r="H297" s="18">
        <v>0</v>
      </c>
      <c r="I297" s="18">
        <f t="shared" si="44"/>
        <v>0</v>
      </c>
      <c r="J297" s="18">
        <f t="shared" si="45"/>
        <v>0</v>
      </c>
      <c r="K297" s="39" t="str">
        <f t="shared" si="46"/>
        <v>NA</v>
      </c>
      <c r="L297" s="39" t="str">
        <f t="shared" si="47"/>
        <v>NA</v>
      </c>
      <c r="M297" s="39" t="str">
        <f t="shared" si="48"/>
        <v>NA</v>
      </c>
      <c r="O297" s="57"/>
      <c r="P297" s="57"/>
      <c r="Q297" s="57"/>
      <c r="R297" s="60"/>
      <c r="S297" s="60"/>
      <c r="T297" s="60"/>
      <c r="U297" s="60"/>
      <c r="V297" s="60"/>
      <c r="W297" s="57"/>
      <c r="X297" s="57"/>
      <c r="Y297" s="57"/>
    </row>
    <row r="298" spans="1:25" s="17" customFormat="1" x14ac:dyDescent="0.2">
      <c r="B298" s="48" t="s">
        <v>77</v>
      </c>
      <c r="C298" s="17" t="s">
        <v>78</v>
      </c>
      <c r="D298" s="18">
        <v>0</v>
      </c>
      <c r="E298" s="18">
        <v>0</v>
      </c>
      <c r="F298" s="18">
        <v>15135.619999999999</v>
      </c>
      <c r="G298" s="18">
        <v>46651.759999999995</v>
      </c>
      <c r="H298" s="18">
        <v>0</v>
      </c>
      <c r="I298" s="18">
        <f t="shared" si="44"/>
        <v>46651.759999999995</v>
      </c>
      <c r="J298" s="18">
        <f t="shared" si="45"/>
        <v>-46651.759999999995</v>
      </c>
      <c r="K298" s="39" t="str">
        <f t="shared" si="46"/>
        <v>NA</v>
      </c>
      <c r="L298" s="39" t="str">
        <f t="shared" si="47"/>
        <v>NA</v>
      </c>
      <c r="M298" s="39" t="str">
        <f t="shared" si="48"/>
        <v>NA</v>
      </c>
      <c r="O298" s="57"/>
      <c r="P298" s="57"/>
      <c r="Q298" s="57"/>
      <c r="R298" s="60"/>
      <c r="S298" s="60"/>
      <c r="T298" s="60"/>
      <c r="U298" s="60"/>
      <c r="V298" s="60"/>
      <c r="W298" s="57"/>
      <c r="X298" s="57"/>
      <c r="Y298" s="57"/>
    </row>
    <row r="299" spans="1:25" s="17" customFormat="1" x14ac:dyDescent="0.2">
      <c r="B299" s="48" t="s">
        <v>111</v>
      </c>
      <c r="C299" s="17" t="s">
        <v>112</v>
      </c>
      <c r="D299" s="18">
        <v>3380774.75</v>
      </c>
      <c r="E299" s="18">
        <v>3380774.75</v>
      </c>
      <c r="F299" s="18">
        <v>252308.99</v>
      </c>
      <c r="G299" s="18">
        <v>731021.07000000007</v>
      </c>
      <c r="H299" s="18">
        <v>0</v>
      </c>
      <c r="I299" s="18">
        <f t="shared" si="44"/>
        <v>731021.07000000007</v>
      </c>
      <c r="J299" s="18">
        <f t="shared" si="45"/>
        <v>2649753.6799999997</v>
      </c>
      <c r="K299" s="39">
        <f t="shared" si="46"/>
        <v>0.7837711400323254</v>
      </c>
      <c r="L299" s="39">
        <f t="shared" si="47"/>
        <v>-0.92536947633083211</v>
      </c>
      <c r="M299" s="39">
        <f t="shared" si="48"/>
        <v>-0.13508456012930165</v>
      </c>
      <c r="O299" s="57"/>
      <c r="P299" s="57"/>
      <c r="Q299" s="57"/>
      <c r="R299" s="60"/>
      <c r="S299" s="60"/>
      <c r="T299" s="60"/>
      <c r="U299" s="60"/>
      <c r="V299" s="60"/>
      <c r="W299" s="57"/>
      <c r="X299" s="57"/>
      <c r="Y299" s="57"/>
    </row>
    <row r="300" spans="1:25" s="17" customFormat="1" x14ac:dyDescent="0.2">
      <c r="B300" s="48" t="s">
        <v>247</v>
      </c>
      <c r="C300" s="17" t="s">
        <v>248</v>
      </c>
      <c r="D300" s="18">
        <v>54204</v>
      </c>
      <c r="E300" s="18">
        <v>54204</v>
      </c>
      <c r="F300" s="18">
        <v>0</v>
      </c>
      <c r="G300" s="18">
        <v>0</v>
      </c>
      <c r="H300" s="18">
        <v>0</v>
      </c>
      <c r="I300" s="18">
        <f t="shared" si="44"/>
        <v>0</v>
      </c>
      <c r="J300" s="18">
        <f t="shared" si="45"/>
        <v>54204</v>
      </c>
      <c r="K300" s="39">
        <f t="shared" si="46"/>
        <v>1</v>
      </c>
      <c r="L300" s="39">
        <f t="shared" si="47"/>
        <v>-1</v>
      </c>
      <c r="M300" s="39">
        <f t="shared" si="48"/>
        <v>-1</v>
      </c>
      <c r="O300" s="57"/>
      <c r="P300" s="57"/>
      <c r="Q300" s="57"/>
      <c r="R300" s="60"/>
      <c r="S300" s="60"/>
      <c r="T300" s="60"/>
      <c r="U300" s="60"/>
      <c r="V300" s="60"/>
      <c r="W300" s="57"/>
      <c r="X300" s="57"/>
      <c r="Y300" s="57"/>
    </row>
    <row r="301" spans="1:25" s="17" customFormat="1" x14ac:dyDescent="0.2">
      <c r="B301" s="48" t="s">
        <v>272</v>
      </c>
      <c r="C301" s="17" t="s">
        <v>273</v>
      </c>
      <c r="D301" s="18">
        <v>87402</v>
      </c>
      <c r="E301" s="18">
        <v>87402</v>
      </c>
      <c r="F301" s="18">
        <v>19500.04</v>
      </c>
      <c r="G301" s="18">
        <v>59435.66</v>
      </c>
      <c r="H301" s="18">
        <v>0</v>
      </c>
      <c r="I301" s="18">
        <f t="shared" si="44"/>
        <v>59435.66</v>
      </c>
      <c r="J301" s="18">
        <f t="shared" si="45"/>
        <v>27966.339999999997</v>
      </c>
      <c r="K301" s="39">
        <f t="shared" si="46"/>
        <v>0.3199736848127045</v>
      </c>
      <c r="L301" s="39">
        <f t="shared" si="47"/>
        <v>-0.77689251962197647</v>
      </c>
      <c r="M301" s="39">
        <f t="shared" si="48"/>
        <v>1.720105260749182</v>
      </c>
      <c r="O301" s="57"/>
      <c r="P301" s="57"/>
      <c r="Q301" s="57"/>
      <c r="R301" s="60"/>
      <c r="S301" s="60"/>
      <c r="T301" s="60"/>
      <c r="U301" s="60"/>
      <c r="V301" s="60"/>
      <c r="W301" s="57"/>
      <c r="X301" s="57"/>
      <c r="Y301" s="57"/>
    </row>
    <row r="302" spans="1:25" s="17" customFormat="1" x14ac:dyDescent="0.2">
      <c r="B302" s="48" t="s">
        <v>27</v>
      </c>
      <c r="C302" s="17" t="s">
        <v>28</v>
      </c>
      <c r="D302" s="18">
        <v>2143005.0700000003</v>
      </c>
      <c r="E302" s="18">
        <v>1979801.07</v>
      </c>
      <c r="F302" s="18">
        <v>139229.75000000003</v>
      </c>
      <c r="G302" s="18">
        <v>409806.53</v>
      </c>
      <c r="H302" s="18">
        <v>0</v>
      </c>
      <c r="I302" s="18">
        <f t="shared" si="44"/>
        <v>409806.53</v>
      </c>
      <c r="J302" s="18">
        <f t="shared" si="45"/>
        <v>1569994.54</v>
      </c>
      <c r="K302" s="39">
        <f t="shared" si="46"/>
        <v>0.7930062084469931</v>
      </c>
      <c r="L302" s="39">
        <f t="shared" si="47"/>
        <v>-0.92967487890083822</v>
      </c>
      <c r="M302" s="39">
        <f t="shared" si="48"/>
        <v>-0.17202483378797251</v>
      </c>
      <c r="O302" s="57"/>
      <c r="P302" s="57"/>
      <c r="Q302" s="57"/>
      <c r="R302" s="60"/>
      <c r="S302" s="60"/>
      <c r="T302" s="60"/>
      <c r="U302" s="60"/>
      <c r="V302" s="60"/>
      <c r="W302" s="57"/>
      <c r="X302" s="57"/>
      <c r="Y302" s="57"/>
    </row>
    <row r="303" spans="1:25" s="17" customFormat="1" x14ac:dyDescent="0.2">
      <c r="B303" s="48" t="s">
        <v>91</v>
      </c>
      <c r="C303" s="17" t="s">
        <v>92</v>
      </c>
      <c r="D303" s="18">
        <v>1061797.3</v>
      </c>
      <c r="E303" s="18">
        <v>1061797.3</v>
      </c>
      <c r="F303" s="18">
        <v>87051.780000000013</v>
      </c>
      <c r="G303" s="18">
        <v>262388.51</v>
      </c>
      <c r="H303" s="18">
        <v>0</v>
      </c>
      <c r="I303" s="18">
        <f t="shared" si="44"/>
        <v>262388.51</v>
      </c>
      <c r="J303" s="18">
        <f t="shared" si="45"/>
        <v>799408.79</v>
      </c>
      <c r="K303" s="39">
        <f t="shared" si="46"/>
        <v>0.75288267355737293</v>
      </c>
      <c r="L303" s="39">
        <f t="shared" si="47"/>
        <v>-0.91801469075123843</v>
      </c>
      <c r="M303" s="39">
        <f t="shared" si="48"/>
        <v>-1.1530694229491833E-2</v>
      </c>
      <c r="O303" s="57"/>
      <c r="P303" s="57"/>
      <c r="Q303" s="57"/>
      <c r="R303" s="60"/>
      <c r="S303" s="60"/>
      <c r="T303" s="60"/>
      <c r="U303" s="60"/>
      <c r="V303" s="60"/>
      <c r="W303" s="57"/>
      <c r="X303" s="57"/>
      <c r="Y303" s="57"/>
    </row>
    <row r="304" spans="1:25" s="17" customFormat="1" x14ac:dyDescent="0.2">
      <c r="B304" s="48" t="s">
        <v>29</v>
      </c>
      <c r="C304" s="17" t="s">
        <v>30</v>
      </c>
      <c r="D304" s="18">
        <v>119770</v>
      </c>
      <c r="E304" s="18">
        <v>119770</v>
      </c>
      <c r="F304" s="18">
        <v>0</v>
      </c>
      <c r="G304" s="18">
        <v>0</v>
      </c>
      <c r="H304" s="18">
        <v>0</v>
      </c>
      <c r="I304" s="18">
        <f t="shared" si="44"/>
        <v>0</v>
      </c>
      <c r="J304" s="18">
        <f t="shared" si="45"/>
        <v>119770</v>
      </c>
      <c r="K304" s="39">
        <f t="shared" si="46"/>
        <v>1</v>
      </c>
      <c r="L304" s="39">
        <f t="shared" si="47"/>
        <v>-1</v>
      </c>
      <c r="M304" s="39">
        <f t="shared" si="48"/>
        <v>-1</v>
      </c>
      <c r="O304" s="57"/>
      <c r="P304" s="57"/>
      <c r="Q304" s="57"/>
      <c r="R304" s="60"/>
      <c r="S304" s="60"/>
      <c r="T304" s="60"/>
      <c r="U304" s="60"/>
      <c r="V304" s="60"/>
      <c r="W304" s="57"/>
      <c r="X304" s="57"/>
      <c r="Y304" s="57"/>
    </row>
    <row r="305" spans="2:25" s="17" customFormat="1" x14ac:dyDescent="0.2">
      <c r="B305" s="48" t="s">
        <v>31</v>
      </c>
      <c r="C305" s="17" t="s">
        <v>32</v>
      </c>
      <c r="D305" s="18">
        <v>969570</v>
      </c>
      <c r="E305" s="18">
        <v>969570</v>
      </c>
      <c r="F305" s="18">
        <v>62315.479999999996</v>
      </c>
      <c r="G305" s="18">
        <v>193575.97999999998</v>
      </c>
      <c r="H305" s="18">
        <v>0</v>
      </c>
      <c r="I305" s="18">
        <f t="shared" si="44"/>
        <v>193575.97999999998</v>
      </c>
      <c r="J305" s="18">
        <f t="shared" si="45"/>
        <v>775994.02</v>
      </c>
      <c r="K305" s="39">
        <f t="shared" si="46"/>
        <v>0.80034862877358004</v>
      </c>
      <c r="L305" s="39">
        <f t="shared" si="47"/>
        <v>-0.93572874573264442</v>
      </c>
      <c r="M305" s="39">
        <f t="shared" si="48"/>
        <v>-0.20139451509432024</v>
      </c>
      <c r="O305" s="57"/>
      <c r="P305" s="57"/>
      <c r="Q305" s="57"/>
      <c r="R305" s="60"/>
      <c r="S305" s="60"/>
      <c r="T305" s="60"/>
      <c r="U305" s="60"/>
      <c r="V305" s="60"/>
      <c r="W305" s="57"/>
      <c r="X305" s="57"/>
      <c r="Y305" s="57"/>
    </row>
    <row r="306" spans="2:25" s="17" customFormat="1" x14ac:dyDescent="0.2">
      <c r="B306" s="48" t="s">
        <v>33</v>
      </c>
      <c r="C306" s="17" t="s">
        <v>34</v>
      </c>
      <c r="D306" s="18">
        <v>1306387.23</v>
      </c>
      <c r="E306" s="18">
        <v>1306387.23</v>
      </c>
      <c r="F306" s="18">
        <v>102999.39000000001</v>
      </c>
      <c r="G306" s="18">
        <v>312926.17000000004</v>
      </c>
      <c r="H306" s="18">
        <v>0</v>
      </c>
      <c r="I306" s="18">
        <f t="shared" si="44"/>
        <v>312926.17000000004</v>
      </c>
      <c r="J306" s="18">
        <f t="shared" si="45"/>
        <v>993461.05999999994</v>
      </c>
      <c r="K306" s="39">
        <f t="shared" si="46"/>
        <v>0.76046446044944882</v>
      </c>
      <c r="L306" s="39">
        <f t="shared" si="47"/>
        <v>-0.92115707530300939</v>
      </c>
      <c r="M306" s="39">
        <f t="shared" si="48"/>
        <v>-4.1857841797795142E-2</v>
      </c>
      <c r="O306" s="57"/>
      <c r="P306" s="57"/>
      <c r="Q306" s="57"/>
      <c r="R306" s="60"/>
      <c r="S306" s="60"/>
      <c r="T306" s="60"/>
      <c r="U306" s="60"/>
      <c r="V306" s="60"/>
      <c r="W306" s="57"/>
      <c r="X306" s="57"/>
      <c r="Y306" s="57"/>
    </row>
    <row r="307" spans="2:25" s="17" customFormat="1" x14ac:dyDescent="0.2">
      <c r="B307" s="48" t="s">
        <v>332</v>
      </c>
      <c r="C307" s="17" t="s">
        <v>333</v>
      </c>
      <c r="D307" s="18">
        <v>66000</v>
      </c>
      <c r="E307" s="18">
        <v>66000</v>
      </c>
      <c r="F307" s="18">
        <v>0</v>
      </c>
      <c r="G307" s="18">
        <v>0</v>
      </c>
      <c r="H307" s="18">
        <v>0</v>
      </c>
      <c r="I307" s="18">
        <f t="shared" si="44"/>
        <v>0</v>
      </c>
      <c r="J307" s="18">
        <f t="shared" si="45"/>
        <v>66000</v>
      </c>
      <c r="K307" s="39">
        <f t="shared" si="46"/>
        <v>1</v>
      </c>
      <c r="L307" s="39">
        <f t="shared" si="47"/>
        <v>-1</v>
      </c>
      <c r="M307" s="39">
        <f t="shared" si="48"/>
        <v>-1</v>
      </c>
      <c r="O307" s="57"/>
      <c r="P307" s="57"/>
      <c r="Q307" s="57"/>
      <c r="R307" s="60"/>
      <c r="S307" s="60"/>
      <c r="T307" s="60"/>
      <c r="U307" s="60"/>
      <c r="V307" s="60"/>
      <c r="W307" s="57"/>
      <c r="X307" s="57"/>
      <c r="Y307" s="57"/>
    </row>
    <row r="308" spans="2:25" s="17" customFormat="1" ht="12" customHeight="1" x14ac:dyDescent="0.2">
      <c r="B308" s="48" t="s">
        <v>39</v>
      </c>
      <c r="C308" s="17" t="s">
        <v>40</v>
      </c>
      <c r="D308" s="18">
        <v>191154.31</v>
      </c>
      <c r="E308" s="18">
        <v>191154.31</v>
      </c>
      <c r="F308" s="18">
        <v>19678.43</v>
      </c>
      <c r="G308" s="18">
        <v>61683.14</v>
      </c>
      <c r="H308" s="18">
        <v>0</v>
      </c>
      <c r="I308" s="18">
        <f t="shared" si="44"/>
        <v>61683.14</v>
      </c>
      <c r="J308" s="18">
        <f t="shared" si="45"/>
        <v>129471.17</v>
      </c>
      <c r="K308" s="39">
        <f t="shared" si="46"/>
        <v>0.67731232426828358</v>
      </c>
      <c r="L308" s="39">
        <f t="shared" si="47"/>
        <v>-0.89705474074845604</v>
      </c>
      <c r="M308" s="39">
        <f t="shared" si="48"/>
        <v>0.29075070292686572</v>
      </c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</row>
    <row r="309" spans="2:25" s="17" customFormat="1" ht="12" customHeight="1" x14ac:dyDescent="0.2">
      <c r="B309" s="48" t="s">
        <v>41</v>
      </c>
      <c r="C309" s="17" t="s">
        <v>42</v>
      </c>
      <c r="D309" s="18">
        <v>4750000.1500000004</v>
      </c>
      <c r="E309" s="18">
        <v>4742000.1500000004</v>
      </c>
      <c r="F309" s="18">
        <v>356442.47</v>
      </c>
      <c r="G309" s="18">
        <v>950519.81</v>
      </c>
      <c r="H309" s="18">
        <v>996353.30999999994</v>
      </c>
      <c r="I309" s="18">
        <f t="shared" si="44"/>
        <v>1946873.12</v>
      </c>
      <c r="J309" s="18">
        <f t="shared" si="45"/>
        <v>2795127.0300000003</v>
      </c>
      <c r="K309" s="39">
        <f t="shared" si="46"/>
        <v>0.58944051910247197</v>
      </c>
      <c r="L309" s="39">
        <f t="shared" si="47"/>
        <v>-0.92483288512759754</v>
      </c>
      <c r="M309" s="39">
        <f t="shared" si="48"/>
        <v>-0.19821191064281179</v>
      </c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</row>
    <row r="310" spans="2:25" s="17" customFormat="1" ht="12" customHeight="1" x14ac:dyDescent="0.2">
      <c r="B310" s="48" t="s">
        <v>237</v>
      </c>
      <c r="C310" s="17" t="s">
        <v>238</v>
      </c>
      <c r="D310" s="18">
        <v>85355.55</v>
      </c>
      <c r="E310" s="18">
        <v>85355.55</v>
      </c>
      <c r="F310" s="18">
        <v>0</v>
      </c>
      <c r="G310" s="18">
        <v>0</v>
      </c>
      <c r="H310" s="18">
        <v>0</v>
      </c>
      <c r="I310" s="18">
        <f t="shared" si="44"/>
        <v>0</v>
      </c>
      <c r="J310" s="18">
        <f t="shared" si="45"/>
        <v>85355.55</v>
      </c>
      <c r="K310" s="39">
        <f t="shared" si="46"/>
        <v>1</v>
      </c>
      <c r="L310" s="39">
        <f t="shared" si="47"/>
        <v>-1</v>
      </c>
      <c r="M310" s="39">
        <f t="shared" si="48"/>
        <v>-1</v>
      </c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</row>
    <row r="311" spans="2:25" s="17" customFormat="1" ht="12" customHeight="1" x14ac:dyDescent="0.2">
      <c r="B311" s="48" t="s">
        <v>354</v>
      </c>
      <c r="C311" s="17" t="s">
        <v>355</v>
      </c>
      <c r="D311" s="18">
        <v>100000</v>
      </c>
      <c r="E311" s="18">
        <v>100000</v>
      </c>
      <c r="F311" s="18">
        <v>21271.25</v>
      </c>
      <c r="G311" s="18">
        <v>26871.25</v>
      </c>
      <c r="H311" s="18">
        <v>48528.75</v>
      </c>
      <c r="I311" s="18">
        <f t="shared" si="44"/>
        <v>75400</v>
      </c>
      <c r="J311" s="18">
        <f t="shared" si="45"/>
        <v>24600</v>
      </c>
      <c r="K311" s="39">
        <f t="shared" si="46"/>
        <v>0.246</v>
      </c>
      <c r="L311" s="39">
        <f t="shared" si="47"/>
        <v>-0.78728750000000003</v>
      </c>
      <c r="M311" s="39">
        <f t="shared" si="48"/>
        <v>7.485E-2</v>
      </c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</row>
    <row r="312" spans="2:25" s="17" customFormat="1" ht="12" customHeight="1" x14ac:dyDescent="0.2">
      <c r="B312" s="48" t="s">
        <v>239</v>
      </c>
      <c r="C312" s="17" t="s">
        <v>240</v>
      </c>
      <c r="D312" s="18">
        <v>80000</v>
      </c>
      <c r="E312" s="18">
        <v>0</v>
      </c>
      <c r="F312" s="18">
        <v>0</v>
      </c>
      <c r="G312" s="18">
        <v>0</v>
      </c>
      <c r="H312" s="18">
        <v>0</v>
      </c>
      <c r="I312" s="18">
        <f t="shared" si="44"/>
        <v>0</v>
      </c>
      <c r="J312" s="18">
        <f t="shared" si="45"/>
        <v>0</v>
      </c>
      <c r="K312" s="39" t="str">
        <f t="shared" si="46"/>
        <v>NA</v>
      </c>
      <c r="L312" s="39" t="str">
        <f t="shared" si="47"/>
        <v>NA</v>
      </c>
      <c r="M312" s="39" t="str">
        <f t="shared" si="48"/>
        <v>NA</v>
      </c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</row>
    <row r="313" spans="2:25" s="17" customFormat="1" ht="12" customHeight="1" x14ac:dyDescent="0.2">
      <c r="B313" s="48" t="s">
        <v>256</v>
      </c>
      <c r="C313" s="17" t="s">
        <v>257</v>
      </c>
      <c r="D313" s="18">
        <v>2074359</v>
      </c>
      <c r="E313" s="18">
        <v>2074359</v>
      </c>
      <c r="F313" s="18">
        <v>122344.63</v>
      </c>
      <c r="G313" s="18">
        <v>422729.70999999996</v>
      </c>
      <c r="H313" s="18">
        <v>71.960000000000008</v>
      </c>
      <c r="I313" s="18">
        <f t="shared" si="44"/>
        <v>422801.67</v>
      </c>
      <c r="J313" s="18">
        <f t="shared" si="45"/>
        <v>1651557.33</v>
      </c>
      <c r="K313" s="39">
        <f t="shared" si="46"/>
        <v>0.79617719497926831</v>
      </c>
      <c r="L313" s="39">
        <f t="shared" si="47"/>
        <v>-0.94102051284276256</v>
      </c>
      <c r="M313" s="39">
        <f t="shared" si="48"/>
        <v>-0.18484754085478944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</row>
    <row r="314" spans="2:25" s="17" customFormat="1" ht="12" customHeight="1" x14ac:dyDescent="0.2">
      <c r="B314" s="48" t="s">
        <v>45</v>
      </c>
      <c r="C314" s="17" t="s">
        <v>46</v>
      </c>
      <c r="D314" s="18">
        <v>16000</v>
      </c>
      <c r="E314" s="18">
        <v>16000</v>
      </c>
      <c r="F314" s="18">
        <v>6545.88</v>
      </c>
      <c r="G314" s="18">
        <v>6545.88</v>
      </c>
      <c r="H314" s="18">
        <v>467.5</v>
      </c>
      <c r="I314" s="18">
        <f t="shared" si="44"/>
        <v>7013.38</v>
      </c>
      <c r="J314" s="18">
        <f t="shared" si="45"/>
        <v>8986.619999999999</v>
      </c>
      <c r="K314" s="39">
        <f t="shared" si="46"/>
        <v>0.56166374999999991</v>
      </c>
      <c r="L314" s="39">
        <f t="shared" si="47"/>
        <v>-0.59088249999999998</v>
      </c>
      <c r="M314" s="39">
        <f t="shared" si="48"/>
        <v>0.63646999999999998</v>
      </c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</row>
    <row r="315" spans="2:25" s="17" customFormat="1" ht="12" customHeight="1" x14ac:dyDescent="0.2">
      <c r="B315" s="48" t="s">
        <v>47</v>
      </c>
      <c r="C315" s="17" t="s">
        <v>48</v>
      </c>
      <c r="D315" s="18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f t="shared" si="44"/>
        <v>0</v>
      </c>
      <c r="J315" s="18">
        <f t="shared" si="45"/>
        <v>0</v>
      </c>
      <c r="K315" s="39" t="str">
        <f t="shared" si="46"/>
        <v>NA</v>
      </c>
      <c r="L315" s="39" t="str">
        <f t="shared" si="47"/>
        <v>NA</v>
      </c>
      <c r="M315" s="39" t="str">
        <f t="shared" si="48"/>
        <v>NA</v>
      </c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</row>
    <row r="316" spans="2:25" s="17" customFormat="1" ht="12" customHeight="1" x14ac:dyDescent="0.2">
      <c r="B316" s="48" t="s">
        <v>380</v>
      </c>
      <c r="C316" s="17" t="s">
        <v>381</v>
      </c>
      <c r="D316" s="18">
        <v>8000</v>
      </c>
      <c r="E316" s="18">
        <v>8000</v>
      </c>
      <c r="F316" s="18">
        <v>0</v>
      </c>
      <c r="G316" s="18">
        <v>0</v>
      </c>
      <c r="H316" s="18">
        <v>0</v>
      </c>
      <c r="I316" s="18">
        <f t="shared" si="44"/>
        <v>0</v>
      </c>
      <c r="J316" s="18">
        <f t="shared" si="45"/>
        <v>8000</v>
      </c>
      <c r="K316" s="39">
        <f t="shared" si="46"/>
        <v>1</v>
      </c>
      <c r="L316" s="39">
        <f t="shared" si="47"/>
        <v>-1</v>
      </c>
      <c r="M316" s="39">
        <f t="shared" si="48"/>
        <v>-1</v>
      </c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</row>
    <row r="317" spans="2:25" s="17" customFormat="1" ht="12" customHeight="1" x14ac:dyDescent="0.2">
      <c r="B317" s="48" t="s">
        <v>49</v>
      </c>
      <c r="C317" s="17" t="s">
        <v>50</v>
      </c>
      <c r="D317" s="18">
        <v>133546</v>
      </c>
      <c r="E317" s="18">
        <v>138546</v>
      </c>
      <c r="F317" s="18">
        <v>327.16000000000003</v>
      </c>
      <c r="G317" s="18">
        <v>4640.84</v>
      </c>
      <c r="H317" s="18">
        <v>0</v>
      </c>
      <c r="I317" s="18">
        <f t="shared" si="44"/>
        <v>4640.84</v>
      </c>
      <c r="J317" s="18">
        <f t="shared" si="45"/>
        <v>133905.16</v>
      </c>
      <c r="K317" s="39">
        <f t="shared" si="46"/>
        <v>0.96650325523652791</v>
      </c>
      <c r="L317" s="39">
        <f t="shared" si="47"/>
        <v>-0.99763861822066313</v>
      </c>
      <c r="M317" s="39">
        <f t="shared" si="48"/>
        <v>-0.86601302094611177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</row>
    <row r="318" spans="2:25" s="17" customFormat="1" ht="12" customHeight="1" x14ac:dyDescent="0.2">
      <c r="B318" s="48" t="s">
        <v>53</v>
      </c>
      <c r="C318" s="17" t="s">
        <v>54</v>
      </c>
      <c r="D318" s="18">
        <v>41200</v>
      </c>
      <c r="E318" s="18">
        <v>41200</v>
      </c>
      <c r="F318" s="18">
        <v>3092.3799999999997</v>
      </c>
      <c r="G318" s="18">
        <v>14809.34</v>
      </c>
      <c r="H318" s="18">
        <v>16316.269999999999</v>
      </c>
      <c r="I318" s="18">
        <f t="shared" si="44"/>
        <v>31125.61</v>
      </c>
      <c r="J318" s="18">
        <f t="shared" si="45"/>
        <v>10074.39</v>
      </c>
      <c r="K318" s="39">
        <f t="shared" si="46"/>
        <v>0.24452402912621357</v>
      </c>
      <c r="L318" s="39">
        <f t="shared" si="47"/>
        <v>-0.92494223300970879</v>
      </c>
      <c r="M318" s="39">
        <f t="shared" si="48"/>
        <v>0.43780000000000002</v>
      </c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</row>
    <row r="319" spans="2:25" s="17" customFormat="1" ht="12" customHeight="1" x14ac:dyDescent="0.2">
      <c r="B319" s="48" t="s">
        <v>55</v>
      </c>
      <c r="C319" s="17" t="s">
        <v>56</v>
      </c>
      <c r="D319" s="18">
        <v>10500</v>
      </c>
      <c r="E319" s="18">
        <v>10500</v>
      </c>
      <c r="F319" s="18">
        <v>0</v>
      </c>
      <c r="G319" s="18">
        <v>0</v>
      </c>
      <c r="H319" s="18">
        <v>6057.14</v>
      </c>
      <c r="I319" s="18">
        <f t="shared" si="44"/>
        <v>6057.14</v>
      </c>
      <c r="J319" s="18">
        <f t="shared" si="45"/>
        <v>4442.8599999999997</v>
      </c>
      <c r="K319" s="39">
        <f t="shared" si="46"/>
        <v>0.42312952380952379</v>
      </c>
      <c r="L319" s="39">
        <f t="shared" si="47"/>
        <v>-1</v>
      </c>
      <c r="M319" s="39">
        <f t="shared" si="48"/>
        <v>-1</v>
      </c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</row>
    <row r="320" spans="2:25" s="17" customFormat="1" ht="12" customHeight="1" x14ac:dyDescent="0.2">
      <c r="B320" s="48" t="s">
        <v>57</v>
      </c>
      <c r="C320" s="17" t="s">
        <v>58</v>
      </c>
      <c r="D320" s="18">
        <v>434537</v>
      </c>
      <c r="E320" s="18">
        <v>442537</v>
      </c>
      <c r="F320" s="18">
        <v>0</v>
      </c>
      <c r="G320" s="18">
        <v>0</v>
      </c>
      <c r="H320" s="18">
        <v>52800</v>
      </c>
      <c r="I320" s="18">
        <f t="shared" si="44"/>
        <v>52800</v>
      </c>
      <c r="J320" s="18">
        <f t="shared" si="45"/>
        <v>389737</v>
      </c>
      <c r="K320" s="39">
        <f t="shared" si="46"/>
        <v>0.88068794247712623</v>
      </c>
      <c r="L320" s="39">
        <f t="shared" si="47"/>
        <v>-1</v>
      </c>
      <c r="M320" s="39">
        <f t="shared" si="48"/>
        <v>-1</v>
      </c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</row>
    <row r="321" spans="1:25" s="17" customFormat="1" ht="12" customHeight="1" x14ac:dyDescent="0.2">
      <c r="B321" s="48" t="s">
        <v>59</v>
      </c>
      <c r="C321" s="17" t="s">
        <v>60</v>
      </c>
      <c r="D321" s="18">
        <v>13900</v>
      </c>
      <c r="E321" s="18">
        <v>13900</v>
      </c>
      <c r="F321" s="18">
        <v>0</v>
      </c>
      <c r="G321" s="18">
        <v>569.97</v>
      </c>
      <c r="H321" s="18">
        <v>53000.76</v>
      </c>
      <c r="I321" s="18">
        <f t="shared" si="44"/>
        <v>53570.73</v>
      </c>
      <c r="J321" s="18">
        <f t="shared" si="45"/>
        <v>-39670.730000000003</v>
      </c>
      <c r="K321" s="39">
        <f t="shared" si="46"/>
        <v>-2.8540093525179859</v>
      </c>
      <c r="L321" s="39">
        <f t="shared" si="47"/>
        <v>-1</v>
      </c>
      <c r="M321" s="39">
        <f t="shared" si="48"/>
        <v>-0.83597985611510783</v>
      </c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</row>
    <row r="322" spans="1:25" s="17" customFormat="1" ht="12" customHeight="1" x14ac:dyDescent="0.2">
      <c r="B322" s="48" t="s">
        <v>61</v>
      </c>
      <c r="C322" s="17" t="s">
        <v>62</v>
      </c>
      <c r="D322" s="18">
        <v>2000</v>
      </c>
      <c r="E322" s="18">
        <v>2000</v>
      </c>
      <c r="F322" s="18">
        <v>0</v>
      </c>
      <c r="G322" s="18">
        <v>0</v>
      </c>
      <c r="H322" s="18">
        <v>803.87</v>
      </c>
      <c r="I322" s="18">
        <f t="shared" si="44"/>
        <v>803.87</v>
      </c>
      <c r="J322" s="18">
        <f t="shared" si="45"/>
        <v>1196.1300000000001</v>
      </c>
      <c r="K322" s="39">
        <f t="shared" si="46"/>
        <v>0.59806500000000007</v>
      </c>
      <c r="L322" s="39">
        <f t="shared" si="47"/>
        <v>-1</v>
      </c>
      <c r="M322" s="39">
        <f t="shared" si="48"/>
        <v>-1</v>
      </c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</row>
    <row r="323" spans="1:25" s="17" customFormat="1" ht="12" customHeight="1" x14ac:dyDescent="0.2">
      <c r="B323" s="48" t="s">
        <v>65</v>
      </c>
      <c r="C323" s="17" t="s">
        <v>66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44"/>
        <v>0</v>
      </c>
      <c r="J323" s="18">
        <f t="shared" si="45"/>
        <v>0</v>
      </c>
      <c r="K323" s="39" t="str">
        <f t="shared" si="46"/>
        <v>NA</v>
      </c>
      <c r="L323" s="39" t="str">
        <f t="shared" si="47"/>
        <v>NA</v>
      </c>
      <c r="M323" s="39" t="str">
        <f t="shared" si="48"/>
        <v>NA</v>
      </c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</row>
    <row r="324" spans="1:25" s="17" customFormat="1" ht="12" customHeight="1" x14ac:dyDescent="0.2">
      <c r="B324" s="48" t="s">
        <v>67</v>
      </c>
      <c r="C324" s="17" t="s">
        <v>68</v>
      </c>
      <c r="D324" s="18">
        <v>170200</v>
      </c>
      <c r="E324" s="18">
        <v>170200</v>
      </c>
      <c r="F324" s="18">
        <v>0</v>
      </c>
      <c r="G324" s="18">
        <v>0</v>
      </c>
      <c r="H324" s="18">
        <v>1150</v>
      </c>
      <c r="I324" s="18">
        <f t="shared" si="44"/>
        <v>1150</v>
      </c>
      <c r="J324" s="18">
        <f t="shared" si="45"/>
        <v>169050</v>
      </c>
      <c r="K324" s="39">
        <f t="shared" si="46"/>
        <v>0.9932432432432432</v>
      </c>
      <c r="L324" s="39">
        <f t="shared" si="47"/>
        <v>-1</v>
      </c>
      <c r="M324" s="39">
        <f t="shared" si="48"/>
        <v>-1</v>
      </c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</row>
    <row r="325" spans="1:25" s="17" customFormat="1" ht="12" customHeight="1" x14ac:dyDescent="0.2">
      <c r="B325" s="48" t="s">
        <v>69</v>
      </c>
      <c r="C325" s="17" t="s">
        <v>70</v>
      </c>
      <c r="D325" s="18">
        <v>10000</v>
      </c>
      <c r="E325" s="18">
        <v>10000</v>
      </c>
      <c r="F325" s="18">
        <v>0</v>
      </c>
      <c r="G325" s="18">
        <v>0</v>
      </c>
      <c r="H325" s="18">
        <v>0</v>
      </c>
      <c r="I325" s="18">
        <f t="shared" si="44"/>
        <v>0</v>
      </c>
      <c r="J325" s="18">
        <f t="shared" si="45"/>
        <v>10000</v>
      </c>
      <c r="K325" s="39">
        <f t="shared" si="46"/>
        <v>1</v>
      </c>
      <c r="L325" s="39">
        <f t="shared" si="47"/>
        <v>-1</v>
      </c>
      <c r="M325" s="39">
        <f t="shared" si="48"/>
        <v>-1</v>
      </c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</row>
    <row r="326" spans="1:25" s="17" customFormat="1" ht="12" customHeight="1" x14ac:dyDescent="0.2">
      <c r="B326" s="48" t="s">
        <v>71</v>
      </c>
      <c r="C326" s="17" t="s">
        <v>72</v>
      </c>
      <c r="D326" s="18">
        <v>161804</v>
      </c>
      <c r="E326" s="18">
        <v>166804</v>
      </c>
      <c r="F326" s="18">
        <v>5792.74</v>
      </c>
      <c r="G326" s="18">
        <v>50509.56</v>
      </c>
      <c r="H326" s="18">
        <v>1150</v>
      </c>
      <c r="I326" s="18">
        <f t="shared" si="44"/>
        <v>51659.56</v>
      </c>
      <c r="J326" s="18">
        <f t="shared" si="45"/>
        <v>115144.44</v>
      </c>
      <c r="K326" s="39">
        <f t="shared" si="46"/>
        <v>0.69029783458430249</v>
      </c>
      <c r="L326" s="39">
        <f t="shared" si="47"/>
        <v>-0.96527217572720081</v>
      </c>
      <c r="M326" s="39">
        <f t="shared" si="48"/>
        <v>0.21123138533848104</v>
      </c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</row>
    <row r="327" spans="1:25" s="17" customFormat="1" ht="12" customHeight="1" x14ac:dyDescent="0.2">
      <c r="B327" s="48" t="s">
        <v>139</v>
      </c>
      <c r="C327" s="17" t="s">
        <v>140</v>
      </c>
      <c r="D327" s="18"/>
      <c r="E327" s="18"/>
      <c r="F327" s="18">
        <v>0</v>
      </c>
      <c r="G327" s="18">
        <v>0</v>
      </c>
      <c r="H327" s="18">
        <v>0</v>
      </c>
      <c r="I327" s="18">
        <f t="shared" si="44"/>
        <v>0</v>
      </c>
      <c r="J327" s="18">
        <f t="shared" si="45"/>
        <v>0</v>
      </c>
      <c r="K327" s="39" t="str">
        <f t="shared" si="46"/>
        <v>NA</v>
      </c>
      <c r="L327" s="39" t="str">
        <f t="shared" si="47"/>
        <v>NA</v>
      </c>
      <c r="M327" s="39" t="str">
        <f t="shared" si="48"/>
        <v>NA</v>
      </c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</row>
    <row r="328" spans="1:25" s="17" customFormat="1" ht="12" customHeight="1" x14ac:dyDescent="0.2">
      <c r="B328" s="48" t="s">
        <v>73</v>
      </c>
      <c r="C328" s="17" t="s">
        <v>74</v>
      </c>
      <c r="D328" s="18">
        <v>1000000</v>
      </c>
      <c r="E328" s="18">
        <v>1000000</v>
      </c>
      <c r="F328" s="18">
        <v>0</v>
      </c>
      <c r="G328" s="18">
        <v>988587.7</v>
      </c>
      <c r="H328" s="18">
        <v>523457.84</v>
      </c>
      <c r="I328" s="18">
        <f t="shared" si="44"/>
        <v>1512045.54</v>
      </c>
      <c r="J328" s="18">
        <f t="shared" si="45"/>
        <v>-512045.54000000004</v>
      </c>
      <c r="K328" s="39">
        <f t="shared" si="46"/>
        <v>-0.51204554000000002</v>
      </c>
      <c r="L328" s="39">
        <f t="shared" si="47"/>
        <v>-1</v>
      </c>
      <c r="M328" s="39">
        <f t="shared" si="48"/>
        <v>2.9543507999999998</v>
      </c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</row>
    <row r="329" spans="1:25" s="17" customFormat="1" ht="12" customHeight="1" x14ac:dyDescent="0.2">
      <c r="A329" s="47" t="s">
        <v>113</v>
      </c>
      <c r="B329" s="49"/>
      <c r="C329" s="47"/>
      <c r="D329" s="23">
        <v>18471466.359999999</v>
      </c>
      <c r="E329" s="23">
        <v>18238262.359999999</v>
      </c>
      <c r="F329" s="23">
        <v>1214035.9899999998</v>
      </c>
      <c r="G329" s="23">
        <v>4543272.88</v>
      </c>
      <c r="H329" s="23">
        <v>1700157.4</v>
      </c>
      <c r="I329" s="23">
        <f t="shared" si="44"/>
        <v>6243430.2799999993</v>
      </c>
      <c r="J329" s="23">
        <f t="shared" si="45"/>
        <v>11994832.08</v>
      </c>
      <c r="K329" s="43">
        <f t="shared" si="46"/>
        <v>0.65767406144496321</v>
      </c>
      <c r="L329" s="43">
        <f t="shared" si="47"/>
        <v>-0.93343466795046159</v>
      </c>
      <c r="M329" s="43">
        <f t="shared" si="48"/>
        <v>-3.573303131274829E-3</v>
      </c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</row>
    <row r="330" spans="1:25" s="17" customFormat="1" ht="12" customHeight="1" x14ac:dyDescent="0.2">
      <c r="A330" s="17" t="s">
        <v>114</v>
      </c>
      <c r="B330" s="48" t="s">
        <v>12</v>
      </c>
      <c r="C330" s="17" t="s">
        <v>13</v>
      </c>
      <c r="D330" s="18">
        <v>0</v>
      </c>
      <c r="E330" s="18">
        <v>0</v>
      </c>
      <c r="F330" s="18">
        <v>78893</v>
      </c>
      <c r="G330" s="18">
        <v>78893</v>
      </c>
      <c r="H330" s="18">
        <v>0</v>
      </c>
      <c r="I330" s="18">
        <f t="shared" si="44"/>
        <v>78893</v>
      </c>
      <c r="J330" s="18">
        <f t="shared" si="45"/>
        <v>-78893</v>
      </c>
      <c r="K330" s="39" t="str">
        <f t="shared" si="46"/>
        <v>NA</v>
      </c>
      <c r="L330" s="39" t="str">
        <f t="shared" si="47"/>
        <v>NA</v>
      </c>
      <c r="M330" s="39" t="str">
        <f t="shared" si="48"/>
        <v>NA</v>
      </c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</row>
    <row r="331" spans="1:25" s="17" customFormat="1" ht="12" customHeight="1" x14ac:dyDescent="0.2">
      <c r="B331" s="48" t="s">
        <v>77</v>
      </c>
      <c r="C331" s="17" t="s">
        <v>78</v>
      </c>
      <c r="D331" s="18">
        <v>0</v>
      </c>
      <c r="E331" s="18">
        <v>0</v>
      </c>
      <c r="F331" s="18">
        <v>0</v>
      </c>
      <c r="G331" s="18">
        <v>0</v>
      </c>
      <c r="H331" s="18">
        <v>0</v>
      </c>
      <c r="I331" s="18">
        <f t="shared" si="44"/>
        <v>0</v>
      </c>
      <c r="J331" s="18">
        <f t="shared" si="45"/>
        <v>0</v>
      </c>
      <c r="K331" s="39" t="str">
        <f t="shared" si="46"/>
        <v>NA</v>
      </c>
      <c r="L331" s="39" t="str">
        <f t="shared" si="47"/>
        <v>NA</v>
      </c>
      <c r="M331" s="39" t="str">
        <f t="shared" si="48"/>
        <v>NA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</row>
    <row r="332" spans="1:25" s="17" customFormat="1" ht="12" customHeight="1" x14ac:dyDescent="0.2">
      <c r="B332" s="48" t="s">
        <v>111</v>
      </c>
      <c r="C332" s="17" t="s">
        <v>112</v>
      </c>
      <c r="D332" s="18">
        <v>150944.54999999999</v>
      </c>
      <c r="E332" s="18">
        <v>150944.54999999999</v>
      </c>
      <c r="F332" s="18">
        <v>0</v>
      </c>
      <c r="G332" s="18">
        <v>0</v>
      </c>
      <c r="H332" s="18">
        <v>0</v>
      </c>
      <c r="I332" s="18">
        <f t="shared" si="44"/>
        <v>0</v>
      </c>
      <c r="J332" s="18">
        <f t="shared" si="45"/>
        <v>150944.54999999999</v>
      </c>
      <c r="K332" s="39">
        <f t="shared" si="46"/>
        <v>1</v>
      </c>
      <c r="L332" s="39">
        <f t="shared" si="47"/>
        <v>-1</v>
      </c>
      <c r="M332" s="39">
        <f t="shared" si="48"/>
        <v>-1</v>
      </c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</row>
    <row r="333" spans="1:25" s="17" customFormat="1" ht="12" customHeight="1" x14ac:dyDescent="0.2">
      <c r="B333" s="48" t="s">
        <v>272</v>
      </c>
      <c r="C333" s="17" t="s">
        <v>273</v>
      </c>
      <c r="D333" s="18">
        <v>22261747.630000003</v>
      </c>
      <c r="E333" s="18">
        <v>22261747.630000003</v>
      </c>
      <c r="F333" s="18">
        <v>1353330.0599999989</v>
      </c>
      <c r="G333" s="18">
        <v>3472158.6500000004</v>
      </c>
      <c r="H333" s="18">
        <v>0</v>
      </c>
      <c r="I333" s="18">
        <f t="shared" si="44"/>
        <v>3472158.6500000004</v>
      </c>
      <c r="J333" s="18">
        <f t="shared" si="45"/>
        <v>18789588.980000004</v>
      </c>
      <c r="K333" s="39">
        <f t="shared" si="46"/>
        <v>0.84403027526370367</v>
      </c>
      <c r="L333" s="39">
        <f t="shared" si="47"/>
        <v>-0.93920827409900887</v>
      </c>
      <c r="M333" s="39">
        <f t="shared" si="48"/>
        <v>-0.37612110105481417</v>
      </c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</row>
    <row r="334" spans="1:25" s="17" customFormat="1" ht="12" customHeight="1" x14ac:dyDescent="0.2">
      <c r="B334" s="48" t="s">
        <v>115</v>
      </c>
      <c r="C334" s="17" t="s">
        <v>116</v>
      </c>
      <c r="D334" s="18">
        <v>19555393.779999997</v>
      </c>
      <c r="E334" s="18">
        <v>19555393.779999997</v>
      </c>
      <c r="F334" s="18">
        <v>1841319.7700000005</v>
      </c>
      <c r="G334" s="18">
        <v>5359878.74</v>
      </c>
      <c r="H334" s="18">
        <v>0</v>
      </c>
      <c r="I334" s="18">
        <f t="shared" si="44"/>
        <v>5359878.74</v>
      </c>
      <c r="J334" s="18">
        <f t="shared" si="45"/>
        <v>14195515.039999997</v>
      </c>
      <c r="K334" s="39">
        <f t="shared" si="46"/>
        <v>0.72591302428889259</v>
      </c>
      <c r="L334" s="39">
        <f t="shared" si="47"/>
        <v>-0.90584082372796892</v>
      </c>
      <c r="M334" s="39">
        <f t="shared" si="48"/>
        <v>9.6347902844429636E-2</v>
      </c>
      <c r="O334" s="57"/>
      <c r="P334" s="57"/>
      <c r="Q334" s="57"/>
      <c r="R334" s="60"/>
      <c r="S334" s="60"/>
      <c r="T334" s="60"/>
      <c r="U334" s="60"/>
      <c r="V334" s="60"/>
      <c r="W334" s="57"/>
      <c r="X334" s="57"/>
      <c r="Y334" s="57"/>
    </row>
    <row r="335" spans="1:25" s="17" customFormat="1" ht="12" customHeight="1" x14ac:dyDescent="0.2">
      <c r="B335" s="48" t="s">
        <v>27</v>
      </c>
      <c r="C335" s="17" t="s">
        <v>28</v>
      </c>
      <c r="D335" s="18">
        <v>6937835.4500000002</v>
      </c>
      <c r="E335" s="18">
        <v>6937835.4500000002</v>
      </c>
      <c r="F335" s="18">
        <v>264943.55</v>
      </c>
      <c r="G335" s="18">
        <v>778674.45</v>
      </c>
      <c r="H335" s="18">
        <v>0</v>
      </c>
      <c r="I335" s="18">
        <f t="shared" si="44"/>
        <v>778674.45</v>
      </c>
      <c r="J335" s="18">
        <f t="shared" si="45"/>
        <v>6159161</v>
      </c>
      <c r="K335" s="39">
        <f t="shared" si="46"/>
        <v>0.88776406479920189</v>
      </c>
      <c r="L335" s="39">
        <f t="shared" si="47"/>
        <v>-0.96181178525933475</v>
      </c>
      <c r="M335" s="39">
        <f t="shared" si="48"/>
        <v>-0.55105625919680767</v>
      </c>
      <c r="O335" s="57"/>
      <c r="P335" s="57"/>
      <c r="Q335" s="57"/>
      <c r="R335" s="60"/>
      <c r="S335" s="60"/>
      <c r="T335" s="60"/>
      <c r="U335" s="60"/>
      <c r="V335" s="60"/>
      <c r="W335" s="57"/>
      <c r="X335" s="57"/>
      <c r="Y335" s="57"/>
    </row>
    <row r="336" spans="1:25" s="17" customFormat="1" ht="12" customHeight="1" x14ac:dyDescent="0.2">
      <c r="B336" s="48" t="s">
        <v>91</v>
      </c>
      <c r="C336" s="17" t="s">
        <v>92</v>
      </c>
      <c r="D336" s="18">
        <v>3848310.92</v>
      </c>
      <c r="E336" s="18">
        <v>3848310.92</v>
      </c>
      <c r="F336" s="18">
        <v>278524.83</v>
      </c>
      <c r="G336" s="18">
        <v>809463.81</v>
      </c>
      <c r="H336" s="18">
        <v>1164</v>
      </c>
      <c r="I336" s="18">
        <f t="shared" si="44"/>
        <v>810627.81</v>
      </c>
      <c r="J336" s="18">
        <f t="shared" si="45"/>
        <v>3037683.11</v>
      </c>
      <c r="K336" s="39">
        <f t="shared" si="46"/>
        <v>0.78935490742520353</v>
      </c>
      <c r="L336" s="39">
        <f t="shared" si="47"/>
        <v>-0.92762413542198918</v>
      </c>
      <c r="M336" s="39">
        <f t="shared" si="48"/>
        <v>-0.15862951115186913</v>
      </c>
      <c r="O336" s="57"/>
      <c r="P336" s="57"/>
      <c r="Q336" s="57"/>
      <c r="R336" s="60"/>
      <c r="S336" s="60"/>
      <c r="T336" s="60"/>
      <c r="U336" s="60"/>
      <c r="V336" s="60"/>
      <c r="W336" s="57"/>
      <c r="X336" s="57"/>
      <c r="Y336" s="57"/>
    </row>
    <row r="337" spans="2:25" s="17" customFormat="1" x14ac:dyDescent="0.2">
      <c r="B337" s="48" t="s">
        <v>29</v>
      </c>
      <c r="C337" s="17" t="s">
        <v>30</v>
      </c>
      <c r="D337" s="18">
        <v>881020</v>
      </c>
      <c r="E337" s="18">
        <v>881020</v>
      </c>
      <c r="F337" s="18">
        <v>139674.82999999999</v>
      </c>
      <c r="G337" s="18">
        <v>244363.13</v>
      </c>
      <c r="H337" s="18">
        <v>0</v>
      </c>
      <c r="I337" s="18">
        <f t="shared" si="44"/>
        <v>244363.13</v>
      </c>
      <c r="J337" s="18">
        <f t="shared" si="45"/>
        <v>636656.87</v>
      </c>
      <c r="K337" s="39">
        <f t="shared" si="46"/>
        <v>0.72263611495766267</v>
      </c>
      <c r="L337" s="39">
        <f t="shared" si="47"/>
        <v>-0.84146236180790457</v>
      </c>
      <c r="M337" s="39">
        <f t="shared" si="48"/>
        <v>0.10945554016934919</v>
      </c>
      <c r="O337" s="57"/>
      <c r="P337" s="57"/>
      <c r="Q337" s="57"/>
      <c r="R337" s="60"/>
      <c r="S337" s="60"/>
      <c r="T337" s="60"/>
      <c r="U337" s="60"/>
      <c r="V337" s="60"/>
      <c r="W337" s="57"/>
      <c r="X337" s="57"/>
      <c r="Y337" s="57"/>
    </row>
    <row r="338" spans="2:25" s="17" customFormat="1" x14ac:dyDescent="0.2">
      <c r="B338" s="48" t="s">
        <v>31</v>
      </c>
      <c r="C338" s="17" t="s">
        <v>32</v>
      </c>
      <c r="D338" s="18">
        <v>11044593</v>
      </c>
      <c r="E338" s="18">
        <v>11044593</v>
      </c>
      <c r="F338" s="18">
        <v>694384</v>
      </c>
      <c r="G338" s="18">
        <v>1965702.14</v>
      </c>
      <c r="H338" s="18">
        <v>0</v>
      </c>
      <c r="I338" s="18">
        <f t="shared" si="44"/>
        <v>1965702.14</v>
      </c>
      <c r="J338" s="18">
        <f t="shared" si="45"/>
        <v>9078890.8599999994</v>
      </c>
      <c r="K338" s="39">
        <f t="shared" si="46"/>
        <v>0.82202131486420549</v>
      </c>
      <c r="L338" s="39">
        <f t="shared" si="47"/>
        <v>-0.93712905491401988</v>
      </c>
      <c r="M338" s="39">
        <f t="shared" si="48"/>
        <v>-0.28808525945682201</v>
      </c>
      <c r="O338" s="57"/>
      <c r="P338" s="57"/>
      <c r="Q338" s="57"/>
      <c r="R338" s="60"/>
      <c r="S338" s="60"/>
      <c r="T338" s="60"/>
      <c r="U338" s="60"/>
      <c r="V338" s="60"/>
      <c r="W338" s="57"/>
      <c r="X338" s="57"/>
      <c r="Y338" s="57"/>
    </row>
    <row r="339" spans="2:25" s="17" customFormat="1" x14ac:dyDescent="0.2">
      <c r="B339" s="48" t="s">
        <v>33</v>
      </c>
      <c r="C339" s="17" t="s">
        <v>34</v>
      </c>
      <c r="D339" s="18">
        <v>6216484.5300000003</v>
      </c>
      <c r="E339" s="18">
        <v>6216484.5300000003</v>
      </c>
      <c r="F339" s="18">
        <v>399476.86000000022</v>
      </c>
      <c r="G339" s="18">
        <v>1049147.81</v>
      </c>
      <c r="H339" s="18">
        <v>0</v>
      </c>
      <c r="I339" s="18">
        <f t="shared" si="44"/>
        <v>1049147.81</v>
      </c>
      <c r="J339" s="18">
        <f t="shared" si="45"/>
        <v>5167336.7200000007</v>
      </c>
      <c r="K339" s="39">
        <f t="shared" si="46"/>
        <v>0.83123133260656579</v>
      </c>
      <c r="L339" s="39">
        <f t="shared" si="47"/>
        <v>-0.93573910494393198</v>
      </c>
      <c r="M339" s="39">
        <f t="shared" si="48"/>
        <v>-0.32492533042626265</v>
      </c>
      <c r="O339" s="57"/>
      <c r="P339" s="57"/>
      <c r="Q339" s="57"/>
      <c r="R339" s="60"/>
      <c r="S339" s="60"/>
      <c r="T339" s="60"/>
      <c r="U339" s="60"/>
      <c r="V339" s="60"/>
      <c r="W339" s="57"/>
      <c r="X339" s="57"/>
      <c r="Y339" s="57"/>
    </row>
    <row r="340" spans="2:25" s="17" customFormat="1" x14ac:dyDescent="0.2">
      <c r="B340" s="48" t="s">
        <v>35</v>
      </c>
      <c r="C340" s="17" t="s">
        <v>36</v>
      </c>
      <c r="D340" s="18">
        <v>12000</v>
      </c>
      <c r="E340" s="18">
        <v>12000</v>
      </c>
      <c r="F340" s="18">
        <v>0</v>
      </c>
      <c r="G340" s="18">
        <v>0</v>
      </c>
      <c r="H340" s="18">
        <v>0</v>
      </c>
      <c r="I340" s="18">
        <f t="shared" si="44"/>
        <v>0</v>
      </c>
      <c r="J340" s="18">
        <f t="shared" si="45"/>
        <v>12000</v>
      </c>
      <c r="K340" s="39">
        <f t="shared" si="46"/>
        <v>1</v>
      </c>
      <c r="L340" s="39">
        <f t="shared" si="47"/>
        <v>-1</v>
      </c>
      <c r="M340" s="39">
        <f t="shared" si="48"/>
        <v>-1</v>
      </c>
      <c r="O340" s="57"/>
      <c r="P340" s="57"/>
      <c r="Q340" s="57"/>
      <c r="R340" s="60"/>
      <c r="S340" s="60"/>
      <c r="T340" s="60"/>
      <c r="U340" s="60"/>
      <c r="V340" s="60"/>
      <c r="W340" s="57"/>
      <c r="X340" s="57"/>
      <c r="Y340" s="57"/>
    </row>
    <row r="341" spans="2:25" s="17" customFormat="1" x14ac:dyDescent="0.2">
      <c r="B341" s="48" t="s">
        <v>332</v>
      </c>
      <c r="C341" s="17" t="s">
        <v>333</v>
      </c>
      <c r="D341" s="18">
        <v>2250000</v>
      </c>
      <c r="E341" s="18">
        <v>2250000</v>
      </c>
      <c r="F341" s="18">
        <v>0</v>
      </c>
      <c r="G341" s="18">
        <v>0</v>
      </c>
      <c r="H341" s="18">
        <v>0</v>
      </c>
      <c r="I341" s="18">
        <f t="shared" si="44"/>
        <v>0</v>
      </c>
      <c r="J341" s="18">
        <f t="shared" si="45"/>
        <v>2250000</v>
      </c>
      <c r="K341" s="39">
        <f t="shared" si="46"/>
        <v>1</v>
      </c>
      <c r="L341" s="39">
        <f t="shared" si="47"/>
        <v>-1</v>
      </c>
      <c r="M341" s="39">
        <f t="shared" si="48"/>
        <v>-1</v>
      </c>
      <c r="O341" s="57"/>
      <c r="P341" s="57"/>
      <c r="Q341" s="57"/>
      <c r="R341" s="60"/>
      <c r="S341" s="60"/>
      <c r="T341" s="60"/>
      <c r="U341" s="60"/>
      <c r="V341" s="60"/>
      <c r="W341" s="57"/>
      <c r="X341" s="57"/>
      <c r="Y341" s="57"/>
    </row>
    <row r="342" spans="2:25" s="17" customFormat="1" x14ac:dyDescent="0.2">
      <c r="B342" s="48" t="s">
        <v>39</v>
      </c>
      <c r="C342" s="17" t="s">
        <v>40</v>
      </c>
      <c r="D342" s="18">
        <v>2561235.2799999998</v>
      </c>
      <c r="E342" s="18">
        <v>2561235.2799999998</v>
      </c>
      <c r="F342" s="18">
        <v>222946.19999999972</v>
      </c>
      <c r="G342" s="18">
        <v>628119.56999999983</v>
      </c>
      <c r="H342" s="18">
        <v>0</v>
      </c>
      <c r="I342" s="18">
        <f t="shared" si="44"/>
        <v>628119.56999999983</v>
      </c>
      <c r="J342" s="18">
        <f t="shared" si="45"/>
        <v>1933115.71</v>
      </c>
      <c r="K342" s="39">
        <f t="shared" si="46"/>
        <v>0.75475912935261458</v>
      </c>
      <c r="L342" s="39">
        <f t="shared" si="47"/>
        <v>-0.91295364321234884</v>
      </c>
      <c r="M342" s="39">
        <f t="shared" si="48"/>
        <v>-1.9036517410458469E-2</v>
      </c>
      <c r="O342" s="57"/>
      <c r="P342" s="57"/>
      <c r="Q342" s="57"/>
      <c r="R342" s="60"/>
      <c r="S342" s="60"/>
      <c r="T342" s="60"/>
      <c r="U342" s="60"/>
      <c r="V342" s="60"/>
      <c r="W342" s="57"/>
      <c r="X342" s="57"/>
      <c r="Y342" s="57"/>
    </row>
    <row r="343" spans="2:25" s="17" customFormat="1" x14ac:dyDescent="0.2">
      <c r="B343" s="48" t="s">
        <v>41</v>
      </c>
      <c r="C343" s="17" t="s">
        <v>42</v>
      </c>
      <c r="D343" s="18">
        <v>1867500</v>
      </c>
      <c r="E343" s="18">
        <v>1634500</v>
      </c>
      <c r="F343" s="18">
        <v>2587.6799999999998</v>
      </c>
      <c r="G343" s="18">
        <v>15371.6</v>
      </c>
      <c r="H343" s="18">
        <v>127040.71000000002</v>
      </c>
      <c r="I343" s="18">
        <f t="shared" si="44"/>
        <v>142412.31000000003</v>
      </c>
      <c r="J343" s="18">
        <f t="shared" si="45"/>
        <v>1492087.69</v>
      </c>
      <c r="K343" s="39">
        <f t="shared" si="46"/>
        <v>0.91287102477821958</v>
      </c>
      <c r="L343" s="39">
        <f t="shared" si="47"/>
        <v>-0.99841683695319672</v>
      </c>
      <c r="M343" s="39">
        <f t="shared" si="48"/>
        <v>-0.9623821352095443</v>
      </c>
      <c r="O343" s="57"/>
      <c r="P343" s="57"/>
      <c r="Q343" s="57"/>
      <c r="R343" s="60"/>
      <c r="S343" s="60"/>
      <c r="T343" s="60"/>
      <c r="U343" s="60"/>
      <c r="V343" s="60"/>
      <c r="W343" s="57"/>
      <c r="X343" s="57"/>
      <c r="Y343" s="57"/>
    </row>
    <row r="344" spans="2:25" s="17" customFormat="1" x14ac:dyDescent="0.2">
      <c r="B344" s="48" t="s">
        <v>382</v>
      </c>
      <c r="C344" s="17" t="s">
        <v>383</v>
      </c>
      <c r="D344" s="18">
        <v>50000</v>
      </c>
      <c r="E344" s="18">
        <v>50000</v>
      </c>
      <c r="F344" s="18">
        <v>0</v>
      </c>
      <c r="G344" s="18">
        <v>0</v>
      </c>
      <c r="H344" s="18">
        <v>0</v>
      </c>
      <c r="I344" s="18">
        <f t="shared" si="44"/>
        <v>0</v>
      </c>
      <c r="J344" s="18">
        <f t="shared" si="45"/>
        <v>50000</v>
      </c>
      <c r="K344" s="39">
        <f t="shared" si="46"/>
        <v>1</v>
      </c>
      <c r="L344" s="39">
        <f t="shared" si="47"/>
        <v>-1</v>
      </c>
      <c r="M344" s="39">
        <f t="shared" si="48"/>
        <v>-1</v>
      </c>
      <c r="O344" s="57"/>
      <c r="P344" s="57"/>
      <c r="Q344" s="57"/>
      <c r="R344" s="60"/>
      <c r="S344" s="60"/>
      <c r="T344" s="60"/>
      <c r="U344" s="60"/>
      <c r="V344" s="60"/>
      <c r="W344" s="57"/>
      <c r="X344" s="57"/>
      <c r="Y344" s="57"/>
    </row>
    <row r="345" spans="2:25" s="17" customFormat="1" x14ac:dyDescent="0.2">
      <c r="B345" s="48" t="s">
        <v>334</v>
      </c>
      <c r="C345" s="17" t="s">
        <v>335</v>
      </c>
      <c r="D345" s="18">
        <v>450000</v>
      </c>
      <c r="E345" s="18">
        <v>450000</v>
      </c>
      <c r="F345" s="18">
        <v>0</v>
      </c>
      <c r="G345" s="18">
        <v>0</v>
      </c>
      <c r="H345" s="18">
        <v>0</v>
      </c>
      <c r="I345" s="18">
        <f t="shared" si="44"/>
        <v>0</v>
      </c>
      <c r="J345" s="18">
        <f t="shared" si="45"/>
        <v>450000</v>
      </c>
      <c r="K345" s="39">
        <f t="shared" si="46"/>
        <v>1</v>
      </c>
      <c r="L345" s="39">
        <f t="shared" si="47"/>
        <v>-1</v>
      </c>
      <c r="M345" s="39">
        <f t="shared" si="48"/>
        <v>-1</v>
      </c>
      <c r="O345" s="57"/>
      <c r="P345" s="57"/>
      <c r="Q345" s="57"/>
      <c r="R345" s="60"/>
      <c r="S345" s="60"/>
      <c r="T345" s="60"/>
      <c r="U345" s="60"/>
      <c r="V345" s="60"/>
      <c r="W345" s="57"/>
      <c r="X345" s="57"/>
      <c r="Y345" s="57"/>
    </row>
    <row r="346" spans="2:25" s="17" customFormat="1" x14ac:dyDescent="0.2">
      <c r="B346" s="48" t="s">
        <v>484</v>
      </c>
      <c r="C346" s="17" t="s">
        <v>485</v>
      </c>
      <c r="D346" s="18">
        <v>0</v>
      </c>
      <c r="E346" s="18">
        <v>0</v>
      </c>
      <c r="F346" s="18">
        <v>0</v>
      </c>
      <c r="G346" s="18">
        <v>0</v>
      </c>
      <c r="H346" s="18">
        <v>0</v>
      </c>
      <c r="I346" s="18">
        <f t="shared" si="44"/>
        <v>0</v>
      </c>
      <c r="J346" s="18">
        <f t="shared" si="45"/>
        <v>0</v>
      </c>
      <c r="K346" s="39" t="str">
        <f t="shared" si="46"/>
        <v>NA</v>
      </c>
      <c r="L346" s="39" t="str">
        <f t="shared" si="47"/>
        <v>NA</v>
      </c>
      <c r="M346" s="39" t="str">
        <f t="shared" si="48"/>
        <v>NA</v>
      </c>
      <c r="O346" s="57"/>
      <c r="P346" s="57"/>
      <c r="Q346" s="57"/>
      <c r="R346" s="60"/>
      <c r="S346" s="60"/>
      <c r="T346" s="60"/>
      <c r="U346" s="60"/>
      <c r="V346" s="60"/>
      <c r="W346" s="57"/>
      <c r="X346" s="57"/>
      <c r="Y346" s="57"/>
    </row>
    <row r="347" spans="2:25" s="17" customFormat="1" x14ac:dyDescent="0.2">
      <c r="B347" s="48" t="s">
        <v>486</v>
      </c>
      <c r="C347" s="17" t="s">
        <v>487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f t="shared" si="44"/>
        <v>0</v>
      </c>
      <c r="J347" s="18">
        <f t="shared" si="45"/>
        <v>0</v>
      </c>
      <c r="K347" s="39" t="str">
        <f t="shared" si="46"/>
        <v>NA</v>
      </c>
      <c r="L347" s="39" t="str">
        <f t="shared" si="47"/>
        <v>NA</v>
      </c>
      <c r="M347" s="39" t="str">
        <f t="shared" si="48"/>
        <v>NA</v>
      </c>
      <c r="O347" s="57"/>
      <c r="P347" s="57"/>
      <c r="Q347" s="57"/>
      <c r="R347" s="60"/>
      <c r="S347" s="60"/>
      <c r="T347" s="60"/>
      <c r="U347" s="60"/>
      <c r="V347" s="60"/>
      <c r="W347" s="57"/>
      <c r="X347" s="57"/>
      <c r="Y347" s="57"/>
    </row>
    <row r="348" spans="2:25" s="17" customFormat="1" x14ac:dyDescent="0.2">
      <c r="B348" s="48" t="s">
        <v>488</v>
      </c>
      <c r="C348" s="17" t="s">
        <v>489</v>
      </c>
      <c r="D348" s="18">
        <v>0</v>
      </c>
      <c r="E348" s="18">
        <v>0</v>
      </c>
      <c r="F348" s="18">
        <v>0</v>
      </c>
      <c r="G348" s="18">
        <v>0</v>
      </c>
      <c r="H348" s="18">
        <v>0</v>
      </c>
      <c r="I348" s="18">
        <f t="shared" si="44"/>
        <v>0</v>
      </c>
      <c r="J348" s="18">
        <f t="shared" si="45"/>
        <v>0</v>
      </c>
      <c r="K348" s="39" t="str">
        <f t="shared" si="46"/>
        <v>NA</v>
      </c>
      <c r="L348" s="39" t="str">
        <f t="shared" si="47"/>
        <v>NA</v>
      </c>
      <c r="M348" s="39" t="str">
        <f t="shared" si="48"/>
        <v>NA</v>
      </c>
      <c r="O348" s="57"/>
      <c r="P348" s="57"/>
      <c r="Q348" s="57"/>
      <c r="R348" s="60"/>
      <c r="S348" s="60"/>
      <c r="T348" s="60"/>
      <c r="U348" s="60"/>
      <c r="V348" s="60"/>
      <c r="W348" s="57"/>
      <c r="X348" s="57"/>
      <c r="Y348" s="57"/>
    </row>
    <row r="349" spans="2:25" s="17" customFormat="1" x14ac:dyDescent="0.2">
      <c r="B349" s="48" t="s">
        <v>117</v>
      </c>
      <c r="C349" s="17" t="s">
        <v>118</v>
      </c>
      <c r="D349" s="18">
        <v>6000000</v>
      </c>
      <c r="E349" s="18">
        <v>6030000</v>
      </c>
      <c r="F349" s="18">
        <v>547805.04</v>
      </c>
      <c r="G349" s="18">
        <v>1802252.49</v>
      </c>
      <c r="H349" s="18">
        <v>2642494.2799999998</v>
      </c>
      <c r="I349" s="18">
        <f t="shared" si="44"/>
        <v>4444746.7699999996</v>
      </c>
      <c r="J349" s="18">
        <f t="shared" si="45"/>
        <v>1585253.2300000004</v>
      </c>
      <c r="K349" s="39">
        <f t="shared" si="46"/>
        <v>0.26289439966832512</v>
      </c>
      <c r="L349" s="39">
        <f t="shared" si="47"/>
        <v>-0.9091533930348259</v>
      </c>
      <c r="M349" s="39">
        <f t="shared" si="48"/>
        <v>0.19552403980099503</v>
      </c>
      <c r="O349" s="57"/>
      <c r="P349" s="57"/>
      <c r="Q349" s="57"/>
      <c r="R349" s="60"/>
      <c r="S349" s="60"/>
      <c r="T349" s="60"/>
      <c r="U349" s="60"/>
      <c r="V349" s="60"/>
      <c r="W349" s="57"/>
      <c r="X349" s="57"/>
      <c r="Y349" s="57"/>
    </row>
    <row r="350" spans="2:25" s="17" customFormat="1" x14ac:dyDescent="0.2">
      <c r="B350" s="48" t="s">
        <v>336</v>
      </c>
      <c r="C350" s="17" t="s">
        <v>337</v>
      </c>
      <c r="D350" s="18">
        <v>1500000</v>
      </c>
      <c r="E350" s="18">
        <v>1500000</v>
      </c>
      <c r="F350" s="18">
        <v>4500</v>
      </c>
      <c r="G350" s="18">
        <v>32689.599999999999</v>
      </c>
      <c r="H350" s="18">
        <v>136993.51</v>
      </c>
      <c r="I350" s="18">
        <f t="shared" si="44"/>
        <v>169683.11000000002</v>
      </c>
      <c r="J350" s="18">
        <f t="shared" si="45"/>
        <v>1330316.8899999999</v>
      </c>
      <c r="K350" s="39">
        <f t="shared" si="46"/>
        <v>0.88687792666666665</v>
      </c>
      <c r="L350" s="39">
        <f t="shared" si="47"/>
        <v>-0.997</v>
      </c>
      <c r="M350" s="39">
        <f t="shared" si="48"/>
        <v>-0.91282773333333345</v>
      </c>
      <c r="O350" s="57"/>
      <c r="P350" s="57"/>
      <c r="Q350" s="57"/>
      <c r="R350" s="60"/>
      <c r="S350" s="60"/>
      <c r="T350" s="60"/>
      <c r="U350" s="60"/>
      <c r="V350" s="60"/>
      <c r="W350" s="57"/>
      <c r="X350" s="57"/>
      <c r="Y350" s="57"/>
    </row>
    <row r="351" spans="2:25" s="17" customFormat="1" x14ac:dyDescent="0.2">
      <c r="B351" s="48" t="s">
        <v>338</v>
      </c>
      <c r="C351" s="17" t="s">
        <v>339</v>
      </c>
      <c r="D351" s="18">
        <v>1600000</v>
      </c>
      <c r="E351" s="18">
        <v>1600000</v>
      </c>
      <c r="F351" s="18">
        <v>0</v>
      </c>
      <c r="G351" s="18">
        <v>0</v>
      </c>
      <c r="H351" s="18">
        <v>0</v>
      </c>
      <c r="I351" s="18">
        <f t="shared" si="44"/>
        <v>0</v>
      </c>
      <c r="J351" s="18">
        <f t="shared" si="45"/>
        <v>1600000</v>
      </c>
      <c r="K351" s="39">
        <f t="shared" si="46"/>
        <v>1</v>
      </c>
      <c r="L351" s="39">
        <f t="shared" si="47"/>
        <v>-1</v>
      </c>
      <c r="M351" s="39">
        <f t="shared" si="48"/>
        <v>-1</v>
      </c>
      <c r="O351" s="57"/>
      <c r="P351" s="57"/>
      <c r="Q351" s="57"/>
      <c r="R351" s="60"/>
      <c r="S351" s="60"/>
      <c r="T351" s="60"/>
      <c r="U351" s="60"/>
      <c r="V351" s="60"/>
      <c r="W351" s="57"/>
      <c r="X351" s="57"/>
      <c r="Y351" s="57"/>
    </row>
    <row r="352" spans="2:25" s="17" customFormat="1" x14ac:dyDescent="0.2">
      <c r="B352" s="48" t="s">
        <v>43</v>
      </c>
      <c r="C352" s="17" t="s">
        <v>44</v>
      </c>
      <c r="D352" s="18">
        <v>9050000</v>
      </c>
      <c r="E352" s="18">
        <v>8243000</v>
      </c>
      <c r="F352" s="18">
        <v>880192.81</v>
      </c>
      <c r="G352" s="18">
        <v>1314805.21</v>
      </c>
      <c r="H352" s="18">
        <v>4092958.6199999996</v>
      </c>
      <c r="I352" s="18">
        <f t="shared" si="44"/>
        <v>5407763.8300000001</v>
      </c>
      <c r="J352" s="18">
        <f t="shared" si="45"/>
        <v>2835236.17</v>
      </c>
      <c r="K352" s="39">
        <f t="shared" si="46"/>
        <v>0.34395683246390873</v>
      </c>
      <c r="L352" s="39">
        <f t="shared" si="47"/>
        <v>-0.89321936066965901</v>
      </c>
      <c r="M352" s="39">
        <f t="shared" si="48"/>
        <v>-0.36197733349508676</v>
      </c>
      <c r="O352" s="57"/>
      <c r="P352" s="57"/>
      <c r="Q352" s="57"/>
      <c r="R352" s="60"/>
      <c r="S352" s="60"/>
      <c r="T352" s="60"/>
      <c r="U352" s="60"/>
      <c r="V352" s="60"/>
      <c r="W352" s="57"/>
      <c r="X352" s="57"/>
      <c r="Y352" s="57"/>
    </row>
    <row r="353" spans="2:25" s="17" customFormat="1" x14ac:dyDescent="0.2">
      <c r="B353" s="48" t="s">
        <v>202</v>
      </c>
      <c r="C353" s="17" t="s">
        <v>203</v>
      </c>
      <c r="D353" s="18">
        <v>300000</v>
      </c>
      <c r="E353" s="18">
        <v>300000</v>
      </c>
      <c r="F353" s="18">
        <v>0</v>
      </c>
      <c r="G353" s="18">
        <v>39820.620000000003</v>
      </c>
      <c r="H353" s="18">
        <v>0</v>
      </c>
      <c r="I353" s="18">
        <f t="shared" si="44"/>
        <v>39820.620000000003</v>
      </c>
      <c r="J353" s="18">
        <f t="shared" si="45"/>
        <v>260179.38</v>
      </c>
      <c r="K353" s="39">
        <f t="shared" si="46"/>
        <v>0.86726460000000005</v>
      </c>
      <c r="L353" s="39">
        <f t="shared" si="47"/>
        <v>-1</v>
      </c>
      <c r="M353" s="39">
        <f t="shared" si="48"/>
        <v>-0.46905839999999999</v>
      </c>
      <c r="O353" s="57"/>
      <c r="P353" s="57"/>
      <c r="Q353" s="57"/>
      <c r="R353" s="60"/>
      <c r="S353" s="60"/>
      <c r="T353" s="60"/>
      <c r="U353" s="60"/>
      <c r="V353" s="60"/>
      <c r="W353" s="57"/>
      <c r="X353" s="57"/>
      <c r="Y353" s="57"/>
    </row>
    <row r="354" spans="2:25" s="17" customFormat="1" x14ac:dyDescent="0.2">
      <c r="B354" s="48" t="s">
        <v>274</v>
      </c>
      <c r="C354" s="17" t="s">
        <v>275</v>
      </c>
      <c r="D354" s="18">
        <v>300000</v>
      </c>
      <c r="E354" s="18">
        <v>300000</v>
      </c>
      <c r="F354" s="18">
        <v>0</v>
      </c>
      <c r="G354" s="18">
        <v>25115.03</v>
      </c>
      <c r="H354" s="18">
        <v>6488</v>
      </c>
      <c r="I354" s="18">
        <f t="shared" ref="I354:I396" si="49">SUM(G354:H354)</f>
        <v>31603.03</v>
      </c>
      <c r="J354" s="18">
        <f t="shared" ref="J354:J396" si="50">E354-I354</f>
        <v>268396.96999999997</v>
      </c>
      <c r="K354" s="39">
        <f t="shared" ref="K354:K396" si="51">IF(E354=0,"NA",J354/E354)</f>
        <v>0.8946565666666666</v>
      </c>
      <c r="L354" s="39">
        <f t="shared" ref="L354:L396" si="52">IF(E354=0,"NA",(  ( F354 - (E354/$L$6)) / (E354/$L$6)))</f>
        <v>-1</v>
      </c>
      <c r="M354" s="39">
        <f t="shared" ref="M354:M396" si="53">IF(E354=0,"NA",(  ( G354 - ($M$6*(E354/12))) / ($M$6*(E354/12))))</f>
        <v>-0.66513293333333334</v>
      </c>
      <c r="O354" s="57"/>
      <c r="P354" s="57"/>
      <c r="Q354" s="57"/>
      <c r="R354" s="60"/>
      <c r="S354" s="60"/>
      <c r="T354" s="60"/>
      <c r="U354" s="60"/>
      <c r="V354" s="60"/>
      <c r="W354" s="57"/>
      <c r="X354" s="57"/>
      <c r="Y354" s="57"/>
    </row>
    <row r="355" spans="2:25" s="17" customFormat="1" x14ac:dyDescent="0.2">
      <c r="B355" s="48" t="s">
        <v>276</v>
      </c>
      <c r="C355" s="17" t="s">
        <v>277</v>
      </c>
      <c r="D355" s="18">
        <v>300000</v>
      </c>
      <c r="E355" s="18">
        <v>300000</v>
      </c>
      <c r="F355" s="18">
        <v>0</v>
      </c>
      <c r="G355" s="18">
        <v>31123.19</v>
      </c>
      <c r="H355" s="18">
        <v>1190</v>
      </c>
      <c r="I355" s="18">
        <f t="shared" si="49"/>
        <v>32313.19</v>
      </c>
      <c r="J355" s="18">
        <f t="shared" si="50"/>
        <v>267686.81</v>
      </c>
      <c r="K355" s="39">
        <f t="shared" si="51"/>
        <v>0.89228936666666669</v>
      </c>
      <c r="L355" s="39">
        <f t="shared" si="52"/>
        <v>-1</v>
      </c>
      <c r="M355" s="39">
        <f t="shared" si="53"/>
        <v>-0.58502413333333325</v>
      </c>
      <c r="O355" s="57"/>
      <c r="P355" s="57"/>
      <c r="Q355" s="57"/>
      <c r="R355" s="60"/>
      <c r="S355" s="60"/>
      <c r="T355" s="60"/>
      <c r="U355" s="60"/>
      <c r="V355" s="60"/>
      <c r="W355" s="57"/>
      <c r="X355" s="57"/>
      <c r="Y355" s="57"/>
    </row>
    <row r="356" spans="2:25" s="17" customFormat="1" x14ac:dyDescent="0.2">
      <c r="B356" s="48" t="s">
        <v>278</v>
      </c>
      <c r="C356" s="17" t="s">
        <v>279</v>
      </c>
      <c r="D356" s="18">
        <v>300000</v>
      </c>
      <c r="E356" s="18">
        <v>300000</v>
      </c>
      <c r="F356" s="18">
        <v>0</v>
      </c>
      <c r="G356" s="18">
        <v>39758.53</v>
      </c>
      <c r="H356" s="18">
        <v>6194</v>
      </c>
      <c r="I356" s="18">
        <f t="shared" si="49"/>
        <v>45952.53</v>
      </c>
      <c r="J356" s="18">
        <f t="shared" si="50"/>
        <v>254047.47</v>
      </c>
      <c r="K356" s="39">
        <f t="shared" si="51"/>
        <v>0.84682489999999999</v>
      </c>
      <c r="L356" s="39">
        <f t="shared" si="52"/>
        <v>-1</v>
      </c>
      <c r="M356" s="39">
        <f t="shared" si="53"/>
        <v>-0.46988626666666666</v>
      </c>
      <c r="O356" s="57"/>
      <c r="P356" s="57"/>
      <c r="Q356" s="57"/>
      <c r="R356" s="60"/>
      <c r="S356" s="60"/>
      <c r="T356" s="60"/>
      <c r="U356" s="60"/>
      <c r="V356" s="60"/>
      <c r="W356" s="57"/>
      <c r="X356" s="57"/>
      <c r="Y356" s="57"/>
    </row>
    <row r="357" spans="2:25" s="17" customFormat="1" x14ac:dyDescent="0.2">
      <c r="B357" s="48" t="s">
        <v>204</v>
      </c>
      <c r="C357" s="17" t="s">
        <v>205</v>
      </c>
      <c r="D357" s="18">
        <v>300000</v>
      </c>
      <c r="E357" s="18">
        <v>300000</v>
      </c>
      <c r="F357" s="18">
        <v>0</v>
      </c>
      <c r="G357" s="18">
        <v>39769.47</v>
      </c>
      <c r="H357" s="18">
        <v>5158.42</v>
      </c>
      <c r="I357" s="18">
        <f t="shared" si="49"/>
        <v>44927.89</v>
      </c>
      <c r="J357" s="18">
        <f t="shared" si="50"/>
        <v>255072.11</v>
      </c>
      <c r="K357" s="39">
        <f t="shared" si="51"/>
        <v>0.85024036666666658</v>
      </c>
      <c r="L357" s="39">
        <f t="shared" si="52"/>
        <v>-1</v>
      </c>
      <c r="M357" s="39">
        <f t="shared" si="53"/>
        <v>-0.4697404</v>
      </c>
      <c r="O357" s="57"/>
      <c r="P357" s="57"/>
      <c r="Q357" s="57"/>
      <c r="R357" s="60"/>
      <c r="S357" s="60"/>
      <c r="T357" s="60"/>
      <c r="U357" s="60"/>
      <c r="V357" s="60"/>
      <c r="W357" s="57"/>
      <c r="X357" s="57"/>
      <c r="Y357" s="57"/>
    </row>
    <row r="358" spans="2:25" s="17" customFormat="1" x14ac:dyDescent="0.2">
      <c r="B358" s="48" t="s">
        <v>280</v>
      </c>
      <c r="C358" s="17" t="s">
        <v>281</v>
      </c>
      <c r="D358" s="18">
        <v>300000</v>
      </c>
      <c r="E358" s="18">
        <v>300000</v>
      </c>
      <c r="F358" s="18">
        <v>0</v>
      </c>
      <c r="G358" s="18">
        <v>19880.55</v>
      </c>
      <c r="H358" s="18">
        <v>10672.5</v>
      </c>
      <c r="I358" s="18">
        <f t="shared" si="49"/>
        <v>30553.05</v>
      </c>
      <c r="J358" s="18">
        <f t="shared" si="50"/>
        <v>269446.95</v>
      </c>
      <c r="K358" s="39">
        <f t="shared" si="51"/>
        <v>0.89815650000000002</v>
      </c>
      <c r="L358" s="39">
        <f t="shared" si="52"/>
        <v>-1</v>
      </c>
      <c r="M358" s="39">
        <f t="shared" si="53"/>
        <v>-0.73492599999999997</v>
      </c>
      <c r="O358" s="57"/>
      <c r="P358" s="57"/>
      <c r="Q358" s="57"/>
      <c r="R358" s="60"/>
      <c r="S358" s="60"/>
      <c r="T358" s="60"/>
      <c r="U358" s="60"/>
      <c r="V358" s="60"/>
      <c r="W358" s="57"/>
      <c r="X358" s="57"/>
      <c r="Y358" s="57"/>
    </row>
    <row r="359" spans="2:25" s="17" customFormat="1" x14ac:dyDescent="0.2">
      <c r="B359" s="48" t="s">
        <v>282</v>
      </c>
      <c r="C359" s="17" t="s">
        <v>283</v>
      </c>
      <c r="D359" s="18">
        <v>300000</v>
      </c>
      <c r="E359" s="18">
        <v>300000</v>
      </c>
      <c r="F359" s="18">
        <v>0</v>
      </c>
      <c r="G359" s="18">
        <v>19895.34</v>
      </c>
      <c r="H359" s="18">
        <v>19000.57</v>
      </c>
      <c r="I359" s="18">
        <f t="shared" si="49"/>
        <v>38895.910000000003</v>
      </c>
      <c r="J359" s="18">
        <f t="shared" si="50"/>
        <v>261104.09</v>
      </c>
      <c r="K359" s="39">
        <f t="shared" si="51"/>
        <v>0.87034696666666667</v>
      </c>
      <c r="L359" s="39">
        <f t="shared" si="52"/>
        <v>-1</v>
      </c>
      <c r="M359" s="39">
        <f t="shared" si="53"/>
        <v>-0.73472880000000007</v>
      </c>
      <c r="O359" s="57"/>
      <c r="P359" s="57"/>
      <c r="Q359" s="57"/>
      <c r="R359" s="60"/>
      <c r="S359" s="60"/>
      <c r="T359" s="60"/>
      <c r="U359" s="60"/>
      <c r="V359" s="60"/>
      <c r="W359" s="57"/>
      <c r="X359" s="57"/>
      <c r="Y359" s="57"/>
    </row>
    <row r="360" spans="2:25" s="17" customFormat="1" x14ac:dyDescent="0.2">
      <c r="B360" s="48" t="s">
        <v>384</v>
      </c>
      <c r="C360" s="17" t="s">
        <v>385</v>
      </c>
      <c r="D360" s="18">
        <v>2000000</v>
      </c>
      <c r="E360" s="18">
        <v>2000000</v>
      </c>
      <c r="F360" s="18">
        <v>0</v>
      </c>
      <c r="G360" s="18">
        <v>0</v>
      </c>
      <c r="H360" s="18">
        <v>0</v>
      </c>
      <c r="I360" s="18">
        <f t="shared" si="49"/>
        <v>0</v>
      </c>
      <c r="J360" s="18">
        <f t="shared" si="50"/>
        <v>2000000</v>
      </c>
      <c r="K360" s="39">
        <f t="shared" si="51"/>
        <v>1</v>
      </c>
      <c r="L360" s="39">
        <f t="shared" si="52"/>
        <v>-1</v>
      </c>
      <c r="M360" s="39">
        <f t="shared" si="53"/>
        <v>-1</v>
      </c>
      <c r="O360" s="57"/>
      <c r="P360" s="57"/>
      <c r="Q360" s="57"/>
      <c r="R360" s="60"/>
      <c r="S360" s="60"/>
      <c r="T360" s="60"/>
      <c r="U360" s="60"/>
      <c r="V360" s="60"/>
      <c r="W360" s="57"/>
      <c r="X360" s="57"/>
      <c r="Y360" s="57"/>
    </row>
    <row r="361" spans="2:25" s="17" customFormat="1" x14ac:dyDescent="0.2">
      <c r="B361" s="48" t="s">
        <v>386</v>
      </c>
      <c r="C361" s="17" t="s">
        <v>387</v>
      </c>
      <c r="D361" s="18">
        <v>22425000</v>
      </c>
      <c r="E361" s="18">
        <v>22425000</v>
      </c>
      <c r="F361" s="18">
        <v>0</v>
      </c>
      <c r="G361" s="18">
        <v>0</v>
      </c>
      <c r="H361" s="18">
        <v>43500</v>
      </c>
      <c r="I361" s="18">
        <f t="shared" si="49"/>
        <v>43500</v>
      </c>
      <c r="J361" s="18">
        <f t="shared" si="50"/>
        <v>22381500</v>
      </c>
      <c r="K361" s="39">
        <f t="shared" si="51"/>
        <v>0.99806020066889634</v>
      </c>
      <c r="L361" s="39">
        <f t="shared" si="52"/>
        <v>-1</v>
      </c>
      <c r="M361" s="39">
        <f t="shared" si="53"/>
        <v>-1</v>
      </c>
      <c r="O361" s="57"/>
      <c r="P361" s="57"/>
      <c r="Q361" s="57"/>
      <c r="R361" s="60"/>
      <c r="S361" s="60"/>
      <c r="T361" s="60"/>
      <c r="U361" s="60"/>
      <c r="V361" s="60"/>
      <c r="W361" s="57"/>
      <c r="X361" s="57"/>
      <c r="Y361" s="57"/>
    </row>
    <row r="362" spans="2:25" s="17" customFormat="1" x14ac:dyDescent="0.2">
      <c r="B362" s="48" t="s">
        <v>340</v>
      </c>
      <c r="C362" s="17" t="s">
        <v>341</v>
      </c>
      <c r="D362" s="18">
        <v>3500000</v>
      </c>
      <c r="E362" s="18">
        <v>3500000</v>
      </c>
      <c r="F362" s="18">
        <v>248426.47</v>
      </c>
      <c r="G362" s="18">
        <v>263854.81</v>
      </c>
      <c r="H362" s="18">
        <v>609503.52</v>
      </c>
      <c r="I362" s="18">
        <f t="shared" si="49"/>
        <v>873358.33000000007</v>
      </c>
      <c r="J362" s="18">
        <f t="shared" si="50"/>
        <v>2626641.67</v>
      </c>
      <c r="K362" s="39">
        <f t="shared" si="51"/>
        <v>0.7504690485714286</v>
      </c>
      <c r="L362" s="39">
        <f t="shared" si="52"/>
        <v>-0.92902100857142855</v>
      </c>
      <c r="M362" s="39">
        <f t="shared" si="53"/>
        <v>-0.69845164571428564</v>
      </c>
      <c r="O362" s="57"/>
      <c r="P362" s="57"/>
      <c r="Q362" s="57"/>
      <c r="R362" s="60"/>
      <c r="S362" s="60"/>
      <c r="T362" s="60"/>
      <c r="U362" s="60"/>
      <c r="V362" s="60"/>
      <c r="W362" s="57"/>
      <c r="X362" s="57"/>
      <c r="Y362" s="57"/>
    </row>
    <row r="363" spans="2:25" s="17" customFormat="1" x14ac:dyDescent="0.2">
      <c r="B363" s="48" t="s">
        <v>388</v>
      </c>
      <c r="C363" s="17" t="s">
        <v>389</v>
      </c>
      <c r="D363" s="18">
        <v>1250000</v>
      </c>
      <c r="E363" s="18">
        <v>1250000</v>
      </c>
      <c r="F363" s="18">
        <v>0</v>
      </c>
      <c r="G363" s="18">
        <v>0</v>
      </c>
      <c r="H363" s="18">
        <v>0</v>
      </c>
      <c r="I363" s="18">
        <f t="shared" si="49"/>
        <v>0</v>
      </c>
      <c r="J363" s="18">
        <f t="shared" si="50"/>
        <v>1250000</v>
      </c>
      <c r="K363" s="39">
        <f t="shared" si="51"/>
        <v>1</v>
      </c>
      <c r="L363" s="39">
        <f t="shared" si="52"/>
        <v>-1</v>
      </c>
      <c r="M363" s="39">
        <f t="shared" si="53"/>
        <v>-1</v>
      </c>
      <c r="O363" s="57"/>
      <c r="P363" s="57"/>
      <c r="Q363" s="57"/>
      <c r="R363" s="60"/>
      <c r="S363" s="60"/>
      <c r="T363" s="60"/>
      <c r="U363" s="60"/>
      <c r="V363" s="60"/>
      <c r="W363" s="57"/>
      <c r="X363" s="57"/>
      <c r="Y363" s="57"/>
    </row>
    <row r="364" spans="2:25" s="17" customFormat="1" x14ac:dyDescent="0.2">
      <c r="B364" s="48" t="s">
        <v>390</v>
      </c>
      <c r="C364" s="17" t="s">
        <v>391</v>
      </c>
      <c r="D364" s="18">
        <v>3500000</v>
      </c>
      <c r="E364" s="18">
        <v>2600000</v>
      </c>
      <c r="F364" s="18">
        <v>0</v>
      </c>
      <c r="G364" s="18">
        <v>0</v>
      </c>
      <c r="H364" s="18">
        <v>0</v>
      </c>
      <c r="I364" s="18">
        <f t="shared" si="49"/>
        <v>0</v>
      </c>
      <c r="J364" s="18">
        <f t="shared" si="50"/>
        <v>2600000</v>
      </c>
      <c r="K364" s="39">
        <f t="shared" si="51"/>
        <v>1</v>
      </c>
      <c r="L364" s="39">
        <f t="shared" si="52"/>
        <v>-1</v>
      </c>
      <c r="M364" s="39">
        <f t="shared" si="53"/>
        <v>-1</v>
      </c>
      <c r="O364" s="57"/>
      <c r="P364" s="57"/>
      <c r="Q364" s="57"/>
      <c r="R364" s="60"/>
      <c r="S364" s="60"/>
      <c r="T364" s="60"/>
      <c r="U364" s="60"/>
      <c r="V364" s="60"/>
      <c r="W364" s="57"/>
      <c r="X364" s="57"/>
      <c r="Y364" s="57"/>
    </row>
    <row r="365" spans="2:25" s="17" customFormat="1" x14ac:dyDescent="0.2">
      <c r="B365" s="48" t="s">
        <v>206</v>
      </c>
      <c r="C365" s="17" t="s">
        <v>207</v>
      </c>
      <c r="D365" s="18">
        <v>10000000</v>
      </c>
      <c r="E365" s="18">
        <v>9850000</v>
      </c>
      <c r="F365" s="18">
        <v>36495</v>
      </c>
      <c r="G365" s="18">
        <v>1134839.81</v>
      </c>
      <c r="H365" s="18">
        <v>1768527.57</v>
      </c>
      <c r="I365" s="18">
        <f t="shared" si="49"/>
        <v>2903367.38</v>
      </c>
      <c r="J365" s="18">
        <f t="shared" si="50"/>
        <v>6946632.6200000001</v>
      </c>
      <c r="K365" s="39">
        <f t="shared" si="51"/>
        <v>0.70524189035532991</v>
      </c>
      <c r="L365" s="39">
        <f t="shared" si="52"/>
        <v>-0.996294923857868</v>
      </c>
      <c r="M365" s="39">
        <f t="shared" si="53"/>
        <v>-0.5391513461928934</v>
      </c>
      <c r="O365" s="57"/>
      <c r="P365" s="57"/>
      <c r="Q365" s="57"/>
      <c r="R365" s="60"/>
      <c r="S365" s="60"/>
      <c r="T365" s="60"/>
      <c r="U365" s="60"/>
      <c r="V365" s="60"/>
      <c r="W365" s="57"/>
      <c r="X365" s="57"/>
      <c r="Y365" s="57"/>
    </row>
    <row r="366" spans="2:25" s="17" customFormat="1" x14ac:dyDescent="0.2">
      <c r="B366" s="48" t="s">
        <v>490</v>
      </c>
      <c r="C366" s="17" t="s">
        <v>491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f t="shared" si="49"/>
        <v>0</v>
      </c>
      <c r="J366" s="18">
        <f t="shared" si="50"/>
        <v>0</v>
      </c>
      <c r="K366" s="39" t="str">
        <f t="shared" si="51"/>
        <v>NA</v>
      </c>
      <c r="L366" s="39" t="str">
        <f t="shared" si="52"/>
        <v>NA</v>
      </c>
      <c r="M366" s="39" t="str">
        <f t="shared" si="53"/>
        <v>NA</v>
      </c>
      <c r="O366" s="57"/>
      <c r="P366" s="57"/>
      <c r="Q366" s="57"/>
      <c r="R366" s="60"/>
      <c r="S366" s="60"/>
      <c r="T366" s="60"/>
      <c r="U366" s="60"/>
      <c r="V366" s="60"/>
      <c r="W366" s="57"/>
      <c r="X366" s="57"/>
      <c r="Y366" s="57"/>
    </row>
    <row r="367" spans="2:25" s="17" customFormat="1" x14ac:dyDescent="0.2">
      <c r="B367" s="48" t="s">
        <v>492</v>
      </c>
      <c r="C367" s="17" t="s">
        <v>493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f t="shared" si="49"/>
        <v>0</v>
      </c>
      <c r="J367" s="18">
        <f t="shared" si="50"/>
        <v>0</v>
      </c>
      <c r="K367" s="39" t="str">
        <f t="shared" si="51"/>
        <v>NA</v>
      </c>
      <c r="L367" s="39" t="str">
        <f t="shared" si="52"/>
        <v>NA</v>
      </c>
      <c r="M367" s="39" t="str">
        <f t="shared" si="53"/>
        <v>NA</v>
      </c>
      <c r="O367" s="57"/>
      <c r="P367" s="57"/>
      <c r="Q367" s="57"/>
      <c r="R367" s="60"/>
      <c r="S367" s="60"/>
      <c r="T367" s="60"/>
      <c r="U367" s="60"/>
      <c r="V367" s="60"/>
      <c r="W367" s="57"/>
      <c r="X367" s="57"/>
      <c r="Y367" s="57"/>
    </row>
    <row r="368" spans="2:25" s="17" customFormat="1" x14ac:dyDescent="0.2">
      <c r="B368" s="48" t="s">
        <v>392</v>
      </c>
      <c r="C368" s="17" t="s">
        <v>393</v>
      </c>
      <c r="D368" s="18">
        <v>500000</v>
      </c>
      <c r="E368" s="18">
        <v>500000</v>
      </c>
      <c r="F368" s="18">
        <v>0</v>
      </c>
      <c r="G368" s="18">
        <v>0</v>
      </c>
      <c r="H368" s="18">
        <v>0</v>
      </c>
      <c r="I368" s="18">
        <f t="shared" si="49"/>
        <v>0</v>
      </c>
      <c r="J368" s="18">
        <f t="shared" si="50"/>
        <v>500000</v>
      </c>
      <c r="K368" s="39">
        <f t="shared" si="51"/>
        <v>1</v>
      </c>
      <c r="L368" s="39">
        <f t="shared" si="52"/>
        <v>-1</v>
      </c>
      <c r="M368" s="39">
        <f t="shared" si="53"/>
        <v>-1</v>
      </c>
      <c r="O368" s="57"/>
      <c r="P368" s="57"/>
      <c r="Q368" s="57"/>
      <c r="R368" s="60"/>
      <c r="S368" s="60"/>
      <c r="T368" s="60"/>
      <c r="U368" s="60"/>
      <c r="V368" s="60"/>
      <c r="W368" s="57"/>
      <c r="X368" s="57"/>
      <c r="Y368" s="57"/>
    </row>
    <row r="369" spans="2:25" s="17" customFormat="1" x14ac:dyDescent="0.2">
      <c r="B369" s="48" t="s">
        <v>374</v>
      </c>
      <c r="C369" s="17" t="s">
        <v>375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f t="shared" si="49"/>
        <v>0</v>
      </c>
      <c r="J369" s="18">
        <f t="shared" si="50"/>
        <v>0</v>
      </c>
      <c r="K369" s="39" t="str">
        <f t="shared" si="51"/>
        <v>NA</v>
      </c>
      <c r="L369" s="39" t="str">
        <f t="shared" si="52"/>
        <v>NA</v>
      </c>
      <c r="M369" s="39" t="str">
        <f t="shared" si="53"/>
        <v>NA</v>
      </c>
      <c r="O369" s="57"/>
      <c r="P369" s="57"/>
      <c r="Q369" s="57"/>
      <c r="R369" s="60"/>
      <c r="S369" s="60"/>
      <c r="T369" s="60"/>
      <c r="U369" s="60"/>
      <c r="V369" s="60"/>
      <c r="W369" s="57"/>
      <c r="X369" s="57"/>
      <c r="Y369" s="57"/>
    </row>
    <row r="370" spans="2:25" s="17" customFormat="1" x14ac:dyDescent="0.2">
      <c r="B370" s="48" t="s">
        <v>93</v>
      </c>
      <c r="C370" s="17" t="s">
        <v>94</v>
      </c>
      <c r="D370" s="18">
        <v>185300</v>
      </c>
      <c r="E370" s="18">
        <v>185300</v>
      </c>
      <c r="F370" s="18">
        <v>0</v>
      </c>
      <c r="G370" s="18">
        <v>0</v>
      </c>
      <c r="H370" s="18">
        <v>0</v>
      </c>
      <c r="I370" s="18">
        <f t="shared" si="49"/>
        <v>0</v>
      </c>
      <c r="J370" s="18">
        <f t="shared" si="50"/>
        <v>185300</v>
      </c>
      <c r="K370" s="39">
        <f t="shared" si="51"/>
        <v>1</v>
      </c>
      <c r="L370" s="39">
        <f t="shared" si="52"/>
        <v>-1</v>
      </c>
      <c r="M370" s="39">
        <f t="shared" si="53"/>
        <v>-1</v>
      </c>
      <c r="O370" s="57"/>
      <c r="P370" s="57"/>
      <c r="Q370" s="57"/>
      <c r="R370" s="60"/>
      <c r="S370" s="60"/>
      <c r="T370" s="60"/>
      <c r="U370" s="60"/>
      <c r="V370" s="60"/>
      <c r="W370" s="57"/>
      <c r="X370" s="57"/>
      <c r="Y370" s="57"/>
    </row>
    <row r="371" spans="2:25" s="17" customFormat="1" x14ac:dyDescent="0.2">
      <c r="B371" s="48" t="s">
        <v>239</v>
      </c>
      <c r="C371" s="17" t="s">
        <v>240</v>
      </c>
      <c r="D371" s="18">
        <v>2225000</v>
      </c>
      <c r="E371" s="18">
        <v>2125000</v>
      </c>
      <c r="F371" s="18">
        <v>52928.22</v>
      </c>
      <c r="G371" s="18">
        <v>109474.97</v>
      </c>
      <c r="H371" s="18">
        <v>814940.21</v>
      </c>
      <c r="I371" s="18">
        <f t="shared" si="49"/>
        <v>924415.17999999993</v>
      </c>
      <c r="J371" s="18">
        <f t="shared" si="50"/>
        <v>1200584.82</v>
      </c>
      <c r="K371" s="39">
        <f t="shared" si="51"/>
        <v>0.5649810917647059</v>
      </c>
      <c r="L371" s="39">
        <f t="shared" si="52"/>
        <v>-0.97509260235294115</v>
      </c>
      <c r="M371" s="39">
        <f t="shared" si="53"/>
        <v>-0.7939294682352942</v>
      </c>
      <c r="O371" s="57"/>
      <c r="P371" s="57"/>
      <c r="Q371" s="57"/>
      <c r="R371" s="60"/>
      <c r="S371" s="60"/>
      <c r="T371" s="60"/>
      <c r="U371" s="60"/>
      <c r="V371" s="60"/>
      <c r="W371" s="57"/>
      <c r="X371" s="57"/>
      <c r="Y371" s="57"/>
    </row>
    <row r="372" spans="2:25" s="17" customFormat="1" x14ac:dyDescent="0.2">
      <c r="B372" s="48" t="s">
        <v>474</v>
      </c>
      <c r="C372" s="17" t="s">
        <v>475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f t="shared" si="49"/>
        <v>0</v>
      </c>
      <c r="J372" s="18">
        <f t="shared" si="50"/>
        <v>0</v>
      </c>
      <c r="K372" s="39" t="str">
        <f t="shared" si="51"/>
        <v>NA</v>
      </c>
      <c r="L372" s="39" t="str">
        <f t="shared" si="52"/>
        <v>NA</v>
      </c>
      <c r="M372" s="39" t="str">
        <f t="shared" si="53"/>
        <v>NA</v>
      </c>
      <c r="O372" s="57"/>
      <c r="P372" s="57"/>
      <c r="Q372" s="57"/>
      <c r="R372" s="60"/>
      <c r="S372" s="60"/>
      <c r="T372" s="60"/>
      <c r="U372" s="60"/>
      <c r="V372" s="60"/>
      <c r="W372" s="57"/>
      <c r="X372" s="57"/>
      <c r="Y372" s="57"/>
    </row>
    <row r="373" spans="2:25" s="17" customFormat="1" x14ac:dyDescent="0.2">
      <c r="B373" s="48" t="s">
        <v>372</v>
      </c>
      <c r="C373" s="17" t="s">
        <v>373</v>
      </c>
      <c r="D373" s="18">
        <v>1593260</v>
      </c>
      <c r="E373" s="18">
        <v>1593260</v>
      </c>
      <c r="F373" s="18">
        <v>52487.5</v>
      </c>
      <c r="G373" s="18">
        <v>71637.5</v>
      </c>
      <c r="H373" s="18">
        <v>26686</v>
      </c>
      <c r="I373" s="18">
        <f t="shared" si="49"/>
        <v>98323.5</v>
      </c>
      <c r="J373" s="18">
        <f t="shared" si="50"/>
        <v>1494936.5</v>
      </c>
      <c r="K373" s="39">
        <f t="shared" si="51"/>
        <v>0.9382878500684132</v>
      </c>
      <c r="L373" s="39">
        <f t="shared" si="52"/>
        <v>-0.96705653816702863</v>
      </c>
      <c r="M373" s="39">
        <f t="shared" si="53"/>
        <v>-0.82014862608739314</v>
      </c>
      <c r="O373" s="57"/>
      <c r="P373" s="57"/>
      <c r="Q373" s="57"/>
      <c r="R373" s="60"/>
      <c r="S373" s="60"/>
      <c r="T373" s="60"/>
      <c r="U373" s="60"/>
      <c r="V373" s="60"/>
      <c r="W373" s="57"/>
      <c r="X373" s="57"/>
      <c r="Y373" s="57"/>
    </row>
    <row r="374" spans="2:25" s="17" customFormat="1" x14ac:dyDescent="0.2">
      <c r="B374" s="48" t="s">
        <v>256</v>
      </c>
      <c r="C374" s="17" t="s">
        <v>257</v>
      </c>
      <c r="D374" s="18">
        <v>2887691.65</v>
      </c>
      <c r="E374" s="18">
        <v>2887691.65</v>
      </c>
      <c r="F374" s="18">
        <v>0</v>
      </c>
      <c r="G374" s="18">
        <v>2203131.0299999998</v>
      </c>
      <c r="H374" s="18">
        <v>31580</v>
      </c>
      <c r="I374" s="18">
        <f t="shared" si="49"/>
        <v>2234711.0299999998</v>
      </c>
      <c r="J374" s="18">
        <f t="shared" si="50"/>
        <v>652980.62000000011</v>
      </c>
      <c r="K374" s="39">
        <f t="shared" si="51"/>
        <v>0.22612546599288055</v>
      </c>
      <c r="L374" s="39">
        <f t="shared" si="52"/>
        <v>-1</v>
      </c>
      <c r="M374" s="39">
        <f t="shared" si="53"/>
        <v>2.0517538532897026</v>
      </c>
      <c r="O374" s="57"/>
      <c r="P374" s="57"/>
      <c r="Q374" s="57"/>
      <c r="R374" s="60"/>
      <c r="S374" s="60"/>
      <c r="T374" s="60"/>
      <c r="U374" s="60"/>
      <c r="V374" s="60"/>
      <c r="W374" s="57"/>
      <c r="X374" s="57"/>
      <c r="Y374" s="57"/>
    </row>
    <row r="375" spans="2:25" s="17" customFormat="1" x14ac:dyDescent="0.2">
      <c r="B375" s="48" t="s">
        <v>45</v>
      </c>
      <c r="C375" s="17" t="s">
        <v>46</v>
      </c>
      <c r="D375" s="18">
        <v>37800</v>
      </c>
      <c r="E375" s="18">
        <v>39800</v>
      </c>
      <c r="F375" s="18">
        <v>299.10000000000002</v>
      </c>
      <c r="G375" s="18">
        <v>30281.95</v>
      </c>
      <c r="H375" s="18">
        <v>11589.75</v>
      </c>
      <c r="I375" s="18">
        <f t="shared" si="49"/>
        <v>41871.699999999997</v>
      </c>
      <c r="J375" s="18">
        <f t="shared" si="50"/>
        <v>-2071.6999999999971</v>
      </c>
      <c r="K375" s="39">
        <f t="shared" si="51"/>
        <v>-5.2052763819095405E-2</v>
      </c>
      <c r="L375" s="39">
        <f t="shared" si="52"/>
        <v>-0.99248492462311566</v>
      </c>
      <c r="M375" s="39">
        <f t="shared" si="53"/>
        <v>2.0434120603015078</v>
      </c>
      <c r="O375" s="57"/>
      <c r="P375" s="57"/>
      <c r="Q375" s="57"/>
      <c r="R375" s="60"/>
      <c r="S375" s="60"/>
      <c r="T375" s="60"/>
      <c r="U375" s="60"/>
      <c r="V375" s="60"/>
      <c r="W375" s="57"/>
      <c r="X375" s="57"/>
      <c r="Y375" s="57"/>
    </row>
    <row r="376" spans="2:25" s="17" customFormat="1" x14ac:dyDescent="0.2">
      <c r="B376" s="48" t="s">
        <v>49</v>
      </c>
      <c r="C376" s="17" t="s">
        <v>50</v>
      </c>
      <c r="D376" s="18">
        <v>400000</v>
      </c>
      <c r="E376" s="18">
        <v>400000</v>
      </c>
      <c r="F376" s="18">
        <v>4135.88</v>
      </c>
      <c r="G376" s="18">
        <v>23518.44</v>
      </c>
      <c r="H376" s="18">
        <v>0</v>
      </c>
      <c r="I376" s="18">
        <f t="shared" si="49"/>
        <v>23518.44</v>
      </c>
      <c r="J376" s="18">
        <f t="shared" si="50"/>
        <v>376481.56</v>
      </c>
      <c r="K376" s="39">
        <f t="shared" si="51"/>
        <v>0.94120389999999998</v>
      </c>
      <c r="L376" s="39">
        <f t="shared" si="52"/>
        <v>-0.98966029999999994</v>
      </c>
      <c r="M376" s="39">
        <f t="shared" si="53"/>
        <v>-0.76481559999999993</v>
      </c>
      <c r="O376" s="57"/>
      <c r="P376" s="57"/>
      <c r="Q376" s="57"/>
      <c r="R376" s="60"/>
      <c r="S376" s="60"/>
      <c r="T376" s="60"/>
      <c r="U376" s="60"/>
      <c r="V376" s="60"/>
      <c r="W376" s="57"/>
      <c r="X376" s="57"/>
      <c r="Y376" s="57"/>
    </row>
    <row r="377" spans="2:25" s="17" customFormat="1" x14ac:dyDescent="0.2">
      <c r="B377" s="48" t="s">
        <v>241</v>
      </c>
      <c r="C377" s="17" t="s">
        <v>242</v>
      </c>
      <c r="D377" s="18">
        <v>0</v>
      </c>
      <c r="E377" s="18">
        <v>0</v>
      </c>
      <c r="F377" s="18">
        <v>0</v>
      </c>
      <c r="G377" s="18">
        <v>0</v>
      </c>
      <c r="H377" s="18">
        <v>0</v>
      </c>
      <c r="I377" s="18">
        <f t="shared" si="49"/>
        <v>0</v>
      </c>
      <c r="J377" s="18">
        <f t="shared" si="50"/>
        <v>0</v>
      </c>
      <c r="K377" s="39" t="str">
        <f t="shared" si="51"/>
        <v>NA</v>
      </c>
      <c r="L377" s="39" t="str">
        <f t="shared" si="52"/>
        <v>NA</v>
      </c>
      <c r="M377" s="39" t="str">
        <f t="shared" si="53"/>
        <v>NA</v>
      </c>
      <c r="O377" s="57"/>
      <c r="P377" s="57"/>
      <c r="Q377" s="57"/>
      <c r="R377" s="60"/>
      <c r="S377" s="60"/>
      <c r="T377" s="60"/>
      <c r="U377" s="60"/>
      <c r="V377" s="60"/>
      <c r="W377" s="57"/>
      <c r="X377" s="57"/>
      <c r="Y377" s="57"/>
    </row>
    <row r="378" spans="2:25" s="17" customFormat="1" x14ac:dyDescent="0.2">
      <c r="B378" s="48" t="s">
        <v>51</v>
      </c>
      <c r="C378" s="17" t="s">
        <v>52</v>
      </c>
      <c r="D378" s="18">
        <v>0</v>
      </c>
      <c r="E378" s="18">
        <v>100000</v>
      </c>
      <c r="F378" s="18">
        <v>1935</v>
      </c>
      <c r="G378" s="18">
        <v>1935</v>
      </c>
      <c r="H378" s="18">
        <v>0</v>
      </c>
      <c r="I378" s="18">
        <f t="shared" si="49"/>
        <v>1935</v>
      </c>
      <c r="J378" s="18">
        <f t="shared" si="50"/>
        <v>98065</v>
      </c>
      <c r="K378" s="39">
        <f t="shared" si="51"/>
        <v>0.98065000000000002</v>
      </c>
      <c r="L378" s="39">
        <f t="shared" si="52"/>
        <v>-0.98065000000000002</v>
      </c>
      <c r="M378" s="39">
        <f t="shared" si="53"/>
        <v>-0.92259999999999998</v>
      </c>
      <c r="O378" s="57"/>
      <c r="P378" s="57"/>
      <c r="Q378" s="57"/>
      <c r="R378" s="60"/>
      <c r="S378" s="60"/>
      <c r="T378" s="60"/>
      <c r="U378" s="60"/>
      <c r="V378" s="60"/>
      <c r="W378" s="57"/>
      <c r="X378" s="57"/>
      <c r="Y378" s="57"/>
    </row>
    <row r="379" spans="2:25" s="17" customFormat="1" x14ac:dyDescent="0.2">
      <c r="B379" s="48" t="s">
        <v>53</v>
      </c>
      <c r="C379" s="17" t="s">
        <v>54</v>
      </c>
      <c r="D379" s="18">
        <v>3665192.8200000003</v>
      </c>
      <c r="E379" s="18">
        <v>3657192.8200000003</v>
      </c>
      <c r="F379" s="18">
        <v>229043.71000000002</v>
      </c>
      <c r="G379" s="18">
        <v>393740.42</v>
      </c>
      <c r="H379" s="18">
        <v>580922.58000000007</v>
      </c>
      <c r="I379" s="18">
        <f t="shared" si="49"/>
        <v>974663</v>
      </c>
      <c r="J379" s="18">
        <f t="shared" si="50"/>
        <v>2682529.8200000003</v>
      </c>
      <c r="K379" s="39">
        <f t="shared" si="51"/>
        <v>0.7334942268644179</v>
      </c>
      <c r="L379" s="39">
        <f t="shared" si="52"/>
        <v>-0.93737171615687465</v>
      </c>
      <c r="M379" s="39">
        <f t="shared" si="53"/>
        <v>-0.56935229901277129</v>
      </c>
      <c r="O379" s="57"/>
      <c r="P379" s="57"/>
      <c r="Q379" s="57"/>
      <c r="R379" s="60"/>
      <c r="S379" s="60"/>
      <c r="T379" s="60"/>
      <c r="U379" s="60"/>
      <c r="V379" s="60"/>
      <c r="W379" s="57"/>
      <c r="X379" s="57"/>
      <c r="Y379" s="57"/>
    </row>
    <row r="380" spans="2:25" s="17" customFormat="1" x14ac:dyDescent="0.2">
      <c r="B380" s="48" t="s">
        <v>55</v>
      </c>
      <c r="C380" s="17" t="s">
        <v>56</v>
      </c>
      <c r="D380" s="18">
        <v>53000</v>
      </c>
      <c r="E380" s="18">
        <v>53000</v>
      </c>
      <c r="F380" s="18">
        <v>0</v>
      </c>
      <c r="G380" s="18">
        <v>252.2</v>
      </c>
      <c r="H380" s="18">
        <v>4160.07</v>
      </c>
      <c r="I380" s="18">
        <f t="shared" si="49"/>
        <v>4412.2699999999995</v>
      </c>
      <c r="J380" s="18">
        <f t="shared" si="50"/>
        <v>48587.73</v>
      </c>
      <c r="K380" s="39">
        <f t="shared" si="51"/>
        <v>0.9167496226415095</v>
      </c>
      <c r="L380" s="39">
        <f t="shared" si="52"/>
        <v>-1</v>
      </c>
      <c r="M380" s="39">
        <f t="shared" si="53"/>
        <v>-0.98096603773584901</v>
      </c>
      <c r="O380" s="57"/>
      <c r="P380" s="57"/>
      <c r="Q380" s="57"/>
      <c r="R380" s="60"/>
      <c r="S380" s="60"/>
      <c r="T380" s="60"/>
      <c r="U380" s="60"/>
      <c r="V380" s="60"/>
      <c r="W380" s="57"/>
      <c r="X380" s="57"/>
      <c r="Y380" s="57"/>
    </row>
    <row r="381" spans="2:25" s="17" customFormat="1" x14ac:dyDescent="0.2">
      <c r="B381" s="48" t="s">
        <v>57</v>
      </c>
      <c r="C381" s="17" t="s">
        <v>58</v>
      </c>
      <c r="D381" s="18">
        <v>45300</v>
      </c>
      <c r="E381" s="18">
        <v>45300</v>
      </c>
      <c r="F381" s="18">
        <v>0</v>
      </c>
      <c r="G381" s="18">
        <v>0</v>
      </c>
      <c r="H381" s="18">
        <v>0</v>
      </c>
      <c r="I381" s="18">
        <f t="shared" si="49"/>
        <v>0</v>
      </c>
      <c r="J381" s="18">
        <f t="shared" si="50"/>
        <v>45300</v>
      </c>
      <c r="K381" s="39">
        <f t="shared" si="51"/>
        <v>1</v>
      </c>
      <c r="L381" s="39">
        <f t="shared" si="52"/>
        <v>-1</v>
      </c>
      <c r="M381" s="39">
        <f t="shared" si="53"/>
        <v>-1</v>
      </c>
      <c r="O381" s="57"/>
      <c r="P381" s="57"/>
      <c r="Q381" s="57"/>
      <c r="R381" s="60"/>
      <c r="S381" s="60"/>
      <c r="T381" s="60"/>
      <c r="U381" s="60"/>
      <c r="V381" s="60"/>
      <c r="W381" s="57"/>
      <c r="X381" s="57"/>
      <c r="Y381" s="57"/>
    </row>
    <row r="382" spans="2:25" s="17" customFormat="1" x14ac:dyDescent="0.2">
      <c r="B382" s="48" t="s">
        <v>59</v>
      </c>
      <c r="C382" s="17" t="s">
        <v>60</v>
      </c>
      <c r="D382" s="18">
        <v>1690192.81</v>
      </c>
      <c r="E382" s="18">
        <v>4355192.8100000005</v>
      </c>
      <c r="F382" s="18">
        <v>336932.64</v>
      </c>
      <c r="G382" s="18">
        <v>597450.7699999999</v>
      </c>
      <c r="H382" s="18">
        <v>1428269.59</v>
      </c>
      <c r="I382" s="18">
        <f t="shared" si="49"/>
        <v>2025720.3599999999</v>
      </c>
      <c r="J382" s="18">
        <f t="shared" si="50"/>
        <v>2329472.4500000007</v>
      </c>
      <c r="K382" s="39">
        <f t="shared" si="51"/>
        <v>0.53487240442059791</v>
      </c>
      <c r="L382" s="39">
        <f t="shared" si="52"/>
        <v>-0.9226365732358931</v>
      </c>
      <c r="M382" s="39">
        <f t="shared" si="53"/>
        <v>-0.45127502173663825</v>
      </c>
      <c r="O382" s="57"/>
      <c r="P382" s="57"/>
      <c r="Q382" s="57"/>
      <c r="R382" s="60"/>
      <c r="S382" s="60"/>
      <c r="T382" s="60"/>
      <c r="U382" s="60"/>
      <c r="V382" s="60"/>
      <c r="W382" s="57"/>
      <c r="X382" s="57"/>
      <c r="Y382" s="57"/>
    </row>
    <row r="383" spans="2:25" s="17" customFormat="1" x14ac:dyDescent="0.2">
      <c r="B383" s="48" t="s">
        <v>61</v>
      </c>
      <c r="C383" s="17" t="s">
        <v>62</v>
      </c>
      <c r="D383" s="18">
        <v>45000</v>
      </c>
      <c r="E383" s="18">
        <v>45000</v>
      </c>
      <c r="F383" s="18">
        <v>2548</v>
      </c>
      <c r="G383" s="18">
        <v>2548</v>
      </c>
      <c r="H383" s="18">
        <v>0</v>
      </c>
      <c r="I383" s="18">
        <f t="shared" si="49"/>
        <v>2548</v>
      </c>
      <c r="J383" s="18">
        <f t="shared" si="50"/>
        <v>42452</v>
      </c>
      <c r="K383" s="39">
        <f t="shared" si="51"/>
        <v>0.94337777777777776</v>
      </c>
      <c r="L383" s="39">
        <f t="shared" si="52"/>
        <v>-0.94337777777777776</v>
      </c>
      <c r="M383" s="39">
        <f t="shared" si="53"/>
        <v>-0.77351111111111115</v>
      </c>
      <c r="O383" s="57"/>
      <c r="P383" s="57"/>
      <c r="Q383" s="57"/>
      <c r="R383" s="60"/>
      <c r="S383" s="60"/>
      <c r="T383" s="60"/>
      <c r="U383" s="60"/>
      <c r="V383" s="60"/>
      <c r="W383" s="57"/>
      <c r="X383" s="57"/>
      <c r="Y383" s="57"/>
    </row>
    <row r="384" spans="2:25" s="17" customFormat="1" x14ac:dyDescent="0.2">
      <c r="B384" s="48" t="s">
        <v>119</v>
      </c>
      <c r="C384" s="17" t="s">
        <v>120</v>
      </c>
      <c r="D384" s="18">
        <v>11805467</v>
      </c>
      <c r="E384" s="18">
        <v>11805467</v>
      </c>
      <c r="F384" s="18">
        <v>1894089.48</v>
      </c>
      <c r="G384" s="18">
        <v>5347895.04</v>
      </c>
      <c r="H384" s="18">
        <v>5802767.3899999997</v>
      </c>
      <c r="I384" s="18">
        <f t="shared" si="49"/>
        <v>11150662.43</v>
      </c>
      <c r="J384" s="18">
        <f t="shared" si="50"/>
        <v>654804.5700000003</v>
      </c>
      <c r="K384" s="39">
        <f t="shared" si="51"/>
        <v>5.5466214932454627E-2</v>
      </c>
      <c r="L384" s="39">
        <f t="shared" si="52"/>
        <v>-0.83955827583949028</v>
      </c>
      <c r="M384" s="39">
        <f t="shared" si="53"/>
        <v>0.81200626455522684</v>
      </c>
      <c r="O384" s="57"/>
      <c r="P384" s="57"/>
      <c r="Q384" s="57"/>
      <c r="R384" s="60"/>
      <c r="S384" s="60"/>
      <c r="T384" s="60"/>
      <c r="U384" s="60"/>
      <c r="V384" s="60"/>
      <c r="W384" s="57"/>
      <c r="X384" s="57"/>
      <c r="Y384" s="57"/>
    </row>
    <row r="385" spans="1:25" s="17" customFormat="1" x14ac:dyDescent="0.2">
      <c r="B385" s="48" t="s">
        <v>342</v>
      </c>
      <c r="C385" s="17" t="s">
        <v>343</v>
      </c>
      <c r="D385" s="18">
        <v>2500000</v>
      </c>
      <c r="E385" s="18">
        <v>2500000</v>
      </c>
      <c r="F385" s="18">
        <v>119586.95</v>
      </c>
      <c r="G385" s="18">
        <v>341436.73</v>
      </c>
      <c r="H385" s="18">
        <v>1658563.27</v>
      </c>
      <c r="I385" s="18">
        <f t="shared" si="49"/>
        <v>2000000</v>
      </c>
      <c r="J385" s="18">
        <f t="shared" si="50"/>
        <v>500000</v>
      </c>
      <c r="K385" s="39">
        <f t="shared" si="51"/>
        <v>0.2</v>
      </c>
      <c r="L385" s="39">
        <f t="shared" si="52"/>
        <v>-0.95216521999999992</v>
      </c>
      <c r="M385" s="39">
        <f t="shared" si="53"/>
        <v>-0.45370123200000001</v>
      </c>
      <c r="O385" s="57"/>
      <c r="P385" s="57"/>
      <c r="Q385" s="57"/>
      <c r="R385" s="60"/>
      <c r="S385" s="60"/>
      <c r="T385" s="60"/>
      <c r="U385" s="60"/>
      <c r="V385" s="60"/>
      <c r="W385" s="57"/>
      <c r="X385" s="57"/>
      <c r="Y385" s="57"/>
    </row>
    <row r="386" spans="1:25" s="17" customFormat="1" x14ac:dyDescent="0.2">
      <c r="B386" s="48" t="s">
        <v>494</v>
      </c>
      <c r="C386" s="17" t="s">
        <v>495</v>
      </c>
      <c r="D386" s="18">
        <v>0</v>
      </c>
      <c r="E386" s="18">
        <v>0</v>
      </c>
      <c r="F386" s="18">
        <v>0</v>
      </c>
      <c r="G386" s="18">
        <v>0</v>
      </c>
      <c r="H386" s="18">
        <v>0</v>
      </c>
      <c r="I386" s="18">
        <f t="shared" si="49"/>
        <v>0</v>
      </c>
      <c r="J386" s="18">
        <f t="shared" si="50"/>
        <v>0</v>
      </c>
      <c r="K386" s="39" t="str">
        <f t="shared" si="51"/>
        <v>NA</v>
      </c>
      <c r="L386" s="39" t="str">
        <f t="shared" si="52"/>
        <v>NA</v>
      </c>
      <c r="M386" s="39" t="str">
        <f t="shared" si="53"/>
        <v>NA</v>
      </c>
      <c r="O386" s="57"/>
      <c r="P386" s="57"/>
      <c r="Q386" s="57"/>
      <c r="R386" s="60"/>
      <c r="S386" s="60"/>
      <c r="T386" s="60"/>
      <c r="U386" s="60"/>
      <c r="V386" s="60"/>
      <c r="W386" s="57"/>
      <c r="X386" s="57"/>
      <c r="Y386" s="57"/>
    </row>
    <row r="387" spans="1:25" s="17" customFormat="1" x14ac:dyDescent="0.2">
      <c r="B387" s="48" t="s">
        <v>65</v>
      </c>
      <c r="C387" s="17" t="s">
        <v>66</v>
      </c>
      <c r="D387" s="18">
        <v>2000</v>
      </c>
      <c r="E387" s="18">
        <v>10000</v>
      </c>
      <c r="F387" s="18">
        <v>0</v>
      </c>
      <c r="G387" s="18">
        <v>0</v>
      </c>
      <c r="H387" s="18">
        <v>7938</v>
      </c>
      <c r="I387" s="18">
        <f t="shared" si="49"/>
        <v>7938</v>
      </c>
      <c r="J387" s="18">
        <f t="shared" si="50"/>
        <v>2062</v>
      </c>
      <c r="K387" s="39">
        <f t="shared" si="51"/>
        <v>0.20619999999999999</v>
      </c>
      <c r="L387" s="39">
        <f t="shared" si="52"/>
        <v>-1</v>
      </c>
      <c r="M387" s="39">
        <f t="shared" si="53"/>
        <v>-1</v>
      </c>
      <c r="O387" s="57"/>
      <c r="P387" s="57"/>
      <c r="Q387" s="57"/>
      <c r="R387" s="60"/>
      <c r="S387" s="60"/>
      <c r="T387" s="60"/>
      <c r="U387" s="60"/>
      <c r="V387" s="60"/>
      <c r="W387" s="57"/>
      <c r="X387" s="57"/>
      <c r="Y387" s="57"/>
    </row>
    <row r="388" spans="1:25" s="17" customFormat="1" x14ac:dyDescent="0.2">
      <c r="B388" s="48" t="s">
        <v>378</v>
      </c>
      <c r="C388" s="17" t="s">
        <v>379</v>
      </c>
      <c r="D388" s="18">
        <v>750000</v>
      </c>
      <c r="E388" s="18">
        <v>1000000</v>
      </c>
      <c r="F388" s="18">
        <v>0</v>
      </c>
      <c r="G388" s="18">
        <v>0</v>
      </c>
      <c r="H388" s="18">
        <v>162626.5</v>
      </c>
      <c r="I388" s="18">
        <f t="shared" si="49"/>
        <v>162626.5</v>
      </c>
      <c r="J388" s="18">
        <f t="shared" si="50"/>
        <v>837373.5</v>
      </c>
      <c r="K388" s="39">
        <f t="shared" si="51"/>
        <v>0.83737349999999999</v>
      </c>
      <c r="L388" s="39">
        <f t="shared" si="52"/>
        <v>-1</v>
      </c>
      <c r="M388" s="39">
        <f t="shared" si="53"/>
        <v>-1</v>
      </c>
      <c r="O388" s="57"/>
      <c r="P388" s="57"/>
      <c r="Q388" s="57"/>
      <c r="R388" s="60"/>
      <c r="S388" s="60"/>
      <c r="T388" s="60"/>
      <c r="U388" s="60"/>
      <c r="V388" s="60"/>
      <c r="W388" s="57"/>
      <c r="X388" s="57"/>
      <c r="Y388" s="57"/>
    </row>
    <row r="389" spans="1:25" s="17" customFormat="1" x14ac:dyDescent="0.2">
      <c r="B389" s="48" t="s">
        <v>184</v>
      </c>
      <c r="C389" s="17" t="s">
        <v>185</v>
      </c>
      <c r="D389" s="18">
        <v>0</v>
      </c>
      <c r="E389" s="18">
        <v>0</v>
      </c>
      <c r="F389" s="18">
        <v>19690.8</v>
      </c>
      <c r="G389" s="18">
        <v>169441.7</v>
      </c>
      <c r="H389" s="18">
        <v>168173.85</v>
      </c>
      <c r="I389" s="18">
        <f t="shared" si="49"/>
        <v>337615.55000000005</v>
      </c>
      <c r="J389" s="18">
        <f t="shared" si="50"/>
        <v>-337615.55000000005</v>
      </c>
      <c r="K389" s="39" t="str">
        <f t="shared" si="51"/>
        <v>NA</v>
      </c>
      <c r="L389" s="39" t="str">
        <f t="shared" si="52"/>
        <v>NA</v>
      </c>
      <c r="M389" s="39" t="str">
        <f t="shared" si="53"/>
        <v>NA</v>
      </c>
      <c r="O389" s="57"/>
      <c r="P389" s="57"/>
      <c r="Q389" s="57"/>
      <c r="R389" s="60"/>
      <c r="S389" s="60"/>
      <c r="T389" s="60"/>
      <c r="U389" s="60"/>
      <c r="V389" s="60"/>
      <c r="W389" s="57"/>
      <c r="X389" s="57"/>
      <c r="Y389" s="57"/>
    </row>
    <row r="390" spans="1:25" s="17" customFormat="1" x14ac:dyDescent="0.2">
      <c r="B390" s="48" t="s">
        <v>67</v>
      </c>
      <c r="C390" s="17" t="s">
        <v>68</v>
      </c>
      <c r="D390" s="18">
        <v>6220000</v>
      </c>
      <c r="E390" s="18">
        <v>5220000</v>
      </c>
      <c r="F390" s="18">
        <v>40322</v>
      </c>
      <c r="G390" s="18">
        <v>354892.21</v>
      </c>
      <c r="H390" s="18">
        <v>1527009.9200000002</v>
      </c>
      <c r="I390" s="18">
        <f t="shared" si="49"/>
        <v>1881902.1300000001</v>
      </c>
      <c r="J390" s="18">
        <f t="shared" si="50"/>
        <v>3338097.87</v>
      </c>
      <c r="K390" s="39">
        <f t="shared" si="51"/>
        <v>0.6394823505747127</v>
      </c>
      <c r="L390" s="39">
        <f t="shared" si="52"/>
        <v>-0.99227547892720303</v>
      </c>
      <c r="M390" s="39">
        <f t="shared" si="53"/>
        <v>-0.72805194636015325</v>
      </c>
      <c r="O390" s="57"/>
      <c r="P390" s="57"/>
      <c r="Q390" s="57"/>
      <c r="R390" s="60"/>
      <c r="S390" s="60"/>
      <c r="T390" s="60"/>
      <c r="U390" s="60"/>
      <c r="V390" s="60"/>
      <c r="W390" s="57"/>
      <c r="X390" s="57"/>
      <c r="Y390" s="57"/>
    </row>
    <row r="391" spans="1:25" s="17" customFormat="1" x14ac:dyDescent="0.2">
      <c r="B391" s="48" t="s">
        <v>344</v>
      </c>
      <c r="C391" s="17" t="s">
        <v>345</v>
      </c>
      <c r="D391" s="18">
        <v>500000</v>
      </c>
      <c r="E391" s="18">
        <v>500000</v>
      </c>
      <c r="F391" s="18">
        <v>0</v>
      </c>
      <c r="G391" s="18">
        <v>0</v>
      </c>
      <c r="H391" s="18">
        <v>0</v>
      </c>
      <c r="I391" s="18">
        <f t="shared" si="49"/>
        <v>0</v>
      </c>
      <c r="J391" s="18">
        <f t="shared" si="50"/>
        <v>500000</v>
      </c>
      <c r="K391" s="39">
        <f t="shared" si="51"/>
        <v>1</v>
      </c>
      <c r="L391" s="39">
        <f t="shared" si="52"/>
        <v>-1</v>
      </c>
      <c r="M391" s="39">
        <f t="shared" si="53"/>
        <v>-1</v>
      </c>
      <c r="O391" s="57"/>
      <c r="P391" s="57"/>
      <c r="Q391" s="57"/>
      <c r="R391" s="60"/>
      <c r="S391" s="60"/>
      <c r="T391" s="60"/>
      <c r="U391" s="60"/>
      <c r="V391" s="60"/>
      <c r="W391" s="57"/>
      <c r="X391" s="57"/>
      <c r="Y391" s="57"/>
    </row>
    <row r="392" spans="1:25" s="17" customFormat="1" x14ac:dyDescent="0.2">
      <c r="B392" s="48" t="s">
        <v>346</v>
      </c>
      <c r="C392" s="17" t="s">
        <v>347</v>
      </c>
      <c r="D392" s="18">
        <v>500000</v>
      </c>
      <c r="E392" s="18">
        <v>500000</v>
      </c>
      <c r="F392" s="18">
        <v>0</v>
      </c>
      <c r="G392" s="18">
        <v>0</v>
      </c>
      <c r="H392" s="18">
        <v>0</v>
      </c>
      <c r="I392" s="18">
        <f t="shared" si="49"/>
        <v>0</v>
      </c>
      <c r="J392" s="18">
        <f t="shared" si="50"/>
        <v>500000</v>
      </c>
      <c r="K392" s="39">
        <f t="shared" si="51"/>
        <v>1</v>
      </c>
      <c r="L392" s="39">
        <f t="shared" si="52"/>
        <v>-1</v>
      </c>
      <c r="M392" s="39">
        <f t="shared" si="53"/>
        <v>-1</v>
      </c>
      <c r="O392" s="57"/>
      <c r="P392" s="57"/>
      <c r="Q392" s="57"/>
      <c r="R392" s="60"/>
      <c r="S392" s="60"/>
      <c r="T392" s="60"/>
      <c r="U392" s="60"/>
      <c r="V392" s="60"/>
      <c r="W392" s="57"/>
      <c r="X392" s="57"/>
      <c r="Y392" s="57"/>
    </row>
    <row r="393" spans="1:25" s="17" customFormat="1" x14ac:dyDescent="0.2">
      <c r="B393" s="48" t="s">
        <v>69</v>
      </c>
      <c r="C393" s="17" t="s">
        <v>70</v>
      </c>
      <c r="D393" s="18">
        <v>3200000</v>
      </c>
      <c r="E393" s="18">
        <v>3200000</v>
      </c>
      <c r="F393" s="18">
        <v>0</v>
      </c>
      <c r="G393" s="18">
        <v>0</v>
      </c>
      <c r="H393" s="18">
        <v>0</v>
      </c>
      <c r="I393" s="18">
        <f t="shared" si="49"/>
        <v>0</v>
      </c>
      <c r="J393" s="18">
        <f t="shared" si="50"/>
        <v>3200000</v>
      </c>
      <c r="K393" s="39">
        <f t="shared" si="51"/>
        <v>1</v>
      </c>
      <c r="L393" s="39">
        <f t="shared" si="52"/>
        <v>-1</v>
      </c>
      <c r="M393" s="39">
        <f t="shared" si="53"/>
        <v>-1</v>
      </c>
      <c r="O393" s="57"/>
      <c r="P393" s="57"/>
      <c r="Q393" s="57"/>
      <c r="R393" s="60"/>
      <c r="S393" s="60"/>
      <c r="T393" s="60"/>
      <c r="U393" s="60"/>
      <c r="V393" s="60"/>
      <c r="W393" s="57"/>
      <c r="X393" s="57"/>
      <c r="Y393" s="57"/>
    </row>
    <row r="394" spans="1:25" s="17" customFormat="1" x14ac:dyDescent="0.2">
      <c r="B394" s="48" t="s">
        <v>71</v>
      </c>
      <c r="C394" s="17" t="s">
        <v>72</v>
      </c>
      <c r="D394" s="18">
        <v>165000</v>
      </c>
      <c r="E394" s="18">
        <v>165000</v>
      </c>
      <c r="F394" s="18">
        <v>2185</v>
      </c>
      <c r="G394" s="18">
        <v>8445</v>
      </c>
      <c r="H394" s="18">
        <v>0</v>
      </c>
      <c r="I394" s="18">
        <f t="shared" si="49"/>
        <v>8445</v>
      </c>
      <c r="J394" s="18">
        <f t="shared" si="50"/>
        <v>156555</v>
      </c>
      <c r="K394" s="39">
        <f t="shared" si="51"/>
        <v>0.94881818181818178</v>
      </c>
      <c r="L394" s="39">
        <f t="shared" si="52"/>
        <v>-0.98675757575757572</v>
      </c>
      <c r="M394" s="39">
        <f t="shared" si="53"/>
        <v>-0.79527272727272724</v>
      </c>
      <c r="O394" s="57"/>
      <c r="P394" s="57"/>
      <c r="Q394" s="57"/>
      <c r="R394" s="60"/>
      <c r="S394" s="60"/>
      <c r="T394" s="60"/>
      <c r="U394" s="60"/>
      <c r="V394" s="60"/>
      <c r="W394" s="57"/>
      <c r="X394" s="57"/>
      <c r="Y394" s="57"/>
    </row>
    <row r="395" spans="1:25" s="17" customFormat="1" ht="12" customHeight="1" x14ac:dyDescent="0.2">
      <c r="B395" s="48" t="s">
        <v>73</v>
      </c>
      <c r="C395" s="17" t="s">
        <v>74</v>
      </c>
      <c r="D395" s="18">
        <v>1000000</v>
      </c>
      <c r="E395" s="18">
        <v>1000000</v>
      </c>
      <c r="F395" s="18">
        <v>0</v>
      </c>
      <c r="G395" s="18">
        <v>0</v>
      </c>
      <c r="H395" s="18">
        <v>0</v>
      </c>
      <c r="I395" s="18">
        <f t="shared" si="49"/>
        <v>0</v>
      </c>
      <c r="J395" s="18">
        <f t="shared" si="50"/>
        <v>1000000</v>
      </c>
      <c r="K395" s="39">
        <f t="shared" si="51"/>
        <v>1</v>
      </c>
      <c r="L395" s="39">
        <f t="shared" si="52"/>
        <v>-1</v>
      </c>
      <c r="M395" s="39">
        <f t="shared" si="53"/>
        <v>-1</v>
      </c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</row>
    <row r="396" spans="1:25" s="17" customFormat="1" ht="12" customHeight="1" x14ac:dyDescent="0.2">
      <c r="A396" s="47" t="s">
        <v>121</v>
      </c>
      <c r="B396" s="49"/>
      <c r="C396" s="47"/>
      <c r="D396" s="23">
        <v>180982269.41999999</v>
      </c>
      <c r="E396" s="23">
        <v>180839269.41999999</v>
      </c>
      <c r="F396" s="23">
        <v>9749684.3799999971</v>
      </c>
      <c r="G396" s="23">
        <v>28821658.510000005</v>
      </c>
      <c r="H396" s="23">
        <v>21696112.830000002</v>
      </c>
      <c r="I396" s="23">
        <f t="shared" si="49"/>
        <v>50517771.340000004</v>
      </c>
      <c r="J396" s="23">
        <f t="shared" si="50"/>
        <v>130321498.07999998</v>
      </c>
      <c r="K396" s="43">
        <f t="shared" si="51"/>
        <v>0.72064822257895622</v>
      </c>
      <c r="L396" s="43">
        <f t="shared" si="52"/>
        <v>-0.94608646445393274</v>
      </c>
      <c r="M396" s="43">
        <f t="shared" si="53"/>
        <v>-0.36249115355445111</v>
      </c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</row>
    <row r="397" spans="1:25" s="17" customFormat="1" ht="12" customHeight="1" x14ac:dyDescent="0.2">
      <c r="A397" s="17" t="s">
        <v>122</v>
      </c>
      <c r="B397" s="48" t="s">
        <v>12</v>
      </c>
      <c r="C397" s="17" t="s">
        <v>13</v>
      </c>
      <c r="D397" s="18">
        <v>0</v>
      </c>
      <c r="E397" s="18">
        <v>0</v>
      </c>
      <c r="F397" s="18">
        <v>341438.4</v>
      </c>
      <c r="G397" s="18">
        <v>341438.4</v>
      </c>
      <c r="H397" s="18">
        <v>0</v>
      </c>
      <c r="I397" s="18">
        <f t="shared" si="34"/>
        <v>341438.4</v>
      </c>
      <c r="J397" s="18">
        <f t="shared" si="35"/>
        <v>-341438.4</v>
      </c>
      <c r="K397" s="39" t="str">
        <f t="shared" si="36"/>
        <v>NA</v>
      </c>
      <c r="L397" s="39" t="str">
        <f t="shared" si="37"/>
        <v>NA</v>
      </c>
      <c r="M397" s="39" t="str">
        <f t="shared" si="38"/>
        <v>NA</v>
      </c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</row>
    <row r="398" spans="1:25" s="17" customFormat="1" ht="12" customHeight="1" x14ac:dyDescent="0.2">
      <c r="B398" s="48" t="s">
        <v>14</v>
      </c>
      <c r="C398" s="17" t="s">
        <v>15</v>
      </c>
      <c r="D398" s="18"/>
      <c r="E398" s="18"/>
      <c r="F398" s="18">
        <v>0</v>
      </c>
      <c r="G398" s="18">
        <v>0</v>
      </c>
      <c r="H398" s="18">
        <v>0</v>
      </c>
      <c r="I398" s="18">
        <f t="shared" si="34"/>
        <v>0</v>
      </c>
      <c r="J398" s="18">
        <f t="shared" si="35"/>
        <v>0</v>
      </c>
      <c r="K398" s="39" t="str">
        <f t="shared" si="36"/>
        <v>NA</v>
      </c>
      <c r="L398" s="39" t="str">
        <f t="shared" si="37"/>
        <v>NA</v>
      </c>
      <c r="M398" s="39" t="str">
        <f t="shared" si="38"/>
        <v>NA</v>
      </c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</row>
    <row r="399" spans="1:25" s="17" customFormat="1" ht="12" customHeight="1" x14ac:dyDescent="0.2">
      <c r="B399" s="48" t="s">
        <v>97</v>
      </c>
      <c r="C399" s="17" t="s">
        <v>98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f t="shared" si="34"/>
        <v>0</v>
      </c>
      <c r="J399" s="18">
        <f t="shared" si="35"/>
        <v>0</v>
      </c>
      <c r="K399" s="39" t="str">
        <f t="shared" si="36"/>
        <v>NA</v>
      </c>
      <c r="L399" s="39" t="str">
        <f t="shared" si="37"/>
        <v>NA</v>
      </c>
      <c r="M399" s="39" t="str">
        <f t="shared" si="38"/>
        <v>NA</v>
      </c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</row>
    <row r="400" spans="1:25" s="17" customFormat="1" ht="12" customHeight="1" x14ac:dyDescent="0.2">
      <c r="B400" s="48" t="s">
        <v>123</v>
      </c>
      <c r="C400" s="17" t="s">
        <v>124</v>
      </c>
      <c r="D400" s="18">
        <v>18793666.02</v>
      </c>
      <c r="E400" s="18">
        <v>18644584.239999998</v>
      </c>
      <c r="F400" s="18">
        <v>1525122.08</v>
      </c>
      <c r="G400" s="18">
        <v>1735611.22</v>
      </c>
      <c r="H400" s="18">
        <v>20</v>
      </c>
      <c r="I400" s="18">
        <f t="shared" si="34"/>
        <v>1735631.22</v>
      </c>
      <c r="J400" s="18">
        <f t="shared" si="35"/>
        <v>16908953.02</v>
      </c>
      <c r="K400" s="39">
        <f t="shared" si="36"/>
        <v>0.90690963136220626</v>
      </c>
      <c r="L400" s="39">
        <f t="shared" si="37"/>
        <v>-0.91820026339187477</v>
      </c>
      <c r="M400" s="39">
        <f t="shared" si="38"/>
        <v>-0.62764281623906037</v>
      </c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</row>
    <row r="401" spans="2:25" s="17" customFormat="1" ht="12" customHeight="1" x14ac:dyDescent="0.2">
      <c r="B401" s="48" t="s">
        <v>272</v>
      </c>
      <c r="C401" s="17" t="s">
        <v>273</v>
      </c>
      <c r="D401" s="18">
        <v>10166648.550000001</v>
      </c>
      <c r="E401" s="18">
        <v>10166648.550000001</v>
      </c>
      <c r="F401" s="18">
        <v>1454970.4</v>
      </c>
      <c r="G401" s="18">
        <v>3495368.3200000003</v>
      </c>
      <c r="H401" s="18">
        <v>0</v>
      </c>
      <c r="I401" s="18">
        <f t="shared" si="34"/>
        <v>3495368.3200000003</v>
      </c>
      <c r="J401" s="18">
        <f t="shared" si="35"/>
        <v>6671280.2300000004</v>
      </c>
      <c r="K401" s="39">
        <f t="shared" si="36"/>
        <v>0.65619266734660553</v>
      </c>
      <c r="L401" s="39">
        <f t="shared" si="37"/>
        <v>-0.85688790235598333</v>
      </c>
      <c r="M401" s="39">
        <f t="shared" si="38"/>
        <v>0.37522933061357766</v>
      </c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</row>
    <row r="402" spans="2:25" s="17" customFormat="1" ht="12" customHeight="1" x14ac:dyDescent="0.2">
      <c r="B402" s="48" t="s">
        <v>27</v>
      </c>
      <c r="C402" s="17" t="s">
        <v>28</v>
      </c>
      <c r="D402" s="18">
        <v>10311878.02</v>
      </c>
      <c r="E402" s="18">
        <v>10610041.58</v>
      </c>
      <c r="F402" s="18">
        <v>134988.65000000002</v>
      </c>
      <c r="G402" s="18">
        <v>725359.25</v>
      </c>
      <c r="H402" s="18">
        <v>0</v>
      </c>
      <c r="I402" s="18">
        <f t="shared" si="34"/>
        <v>725359.25</v>
      </c>
      <c r="J402" s="18">
        <f t="shared" si="35"/>
        <v>9884682.3300000001</v>
      </c>
      <c r="K402" s="39">
        <f t="shared" si="36"/>
        <v>0.93163464586535583</v>
      </c>
      <c r="L402" s="39">
        <f t="shared" si="37"/>
        <v>-0.98727727417633737</v>
      </c>
      <c r="M402" s="39">
        <f t="shared" si="38"/>
        <v>-0.72653858346142319</v>
      </c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</row>
    <row r="403" spans="2:25" s="17" customFormat="1" ht="12" customHeight="1" x14ac:dyDescent="0.2">
      <c r="B403" s="48" t="s">
        <v>91</v>
      </c>
      <c r="C403" s="17" t="s">
        <v>92</v>
      </c>
      <c r="D403" s="18">
        <v>126803</v>
      </c>
      <c r="E403" s="18">
        <v>126803</v>
      </c>
      <c r="F403" s="18">
        <v>10883.96</v>
      </c>
      <c r="G403" s="18">
        <v>30020.2</v>
      </c>
      <c r="H403" s="18">
        <v>0</v>
      </c>
      <c r="I403" s="18">
        <f t="shared" si="34"/>
        <v>30020.2</v>
      </c>
      <c r="J403" s="18">
        <f t="shared" si="35"/>
        <v>96782.8</v>
      </c>
      <c r="K403" s="39">
        <f t="shared" si="36"/>
        <v>0.76325323533354894</v>
      </c>
      <c r="L403" s="39">
        <f t="shared" si="37"/>
        <v>-0.91416638407608664</v>
      </c>
      <c r="M403" s="39">
        <f t="shared" si="38"/>
        <v>-5.301294133419554E-2</v>
      </c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</row>
    <row r="404" spans="2:25" s="17" customFormat="1" ht="12" customHeight="1" x14ac:dyDescent="0.2">
      <c r="B404" s="48" t="s">
        <v>29</v>
      </c>
      <c r="C404" s="17" t="s">
        <v>30</v>
      </c>
      <c r="D404" s="18">
        <v>472450</v>
      </c>
      <c r="E404" s="18">
        <v>472450</v>
      </c>
      <c r="F404" s="18">
        <v>4200</v>
      </c>
      <c r="G404" s="18">
        <v>4200</v>
      </c>
      <c r="H404" s="18">
        <v>0</v>
      </c>
      <c r="I404" s="18">
        <f t="shared" si="34"/>
        <v>4200</v>
      </c>
      <c r="J404" s="18">
        <f t="shared" si="35"/>
        <v>468250</v>
      </c>
      <c r="K404" s="39">
        <f t="shared" si="36"/>
        <v>0.99111017038840088</v>
      </c>
      <c r="L404" s="39">
        <f t="shared" si="37"/>
        <v>-0.99111017038840088</v>
      </c>
      <c r="M404" s="39">
        <f t="shared" si="38"/>
        <v>-0.96444068155360352</v>
      </c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</row>
    <row r="405" spans="2:25" s="17" customFormat="1" ht="12" customHeight="1" x14ac:dyDescent="0.2">
      <c r="B405" s="48" t="s">
        <v>31</v>
      </c>
      <c r="C405" s="17" t="s">
        <v>32</v>
      </c>
      <c r="D405" s="18">
        <v>7541100</v>
      </c>
      <c r="E405" s="18">
        <v>7541100</v>
      </c>
      <c r="F405" s="18">
        <v>505883.07</v>
      </c>
      <c r="G405" s="18">
        <v>687323.07000000007</v>
      </c>
      <c r="H405" s="18">
        <v>0</v>
      </c>
      <c r="I405" s="18">
        <f t="shared" si="34"/>
        <v>687323.07000000007</v>
      </c>
      <c r="J405" s="18">
        <f t="shared" si="35"/>
        <v>6853776.9299999997</v>
      </c>
      <c r="K405" s="39">
        <f t="shared" si="36"/>
        <v>0.90885639097744353</v>
      </c>
      <c r="L405" s="39">
        <f t="shared" si="37"/>
        <v>-0.93291654135338342</v>
      </c>
      <c r="M405" s="39">
        <f t="shared" si="38"/>
        <v>-0.63542556390977445</v>
      </c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</row>
    <row r="406" spans="2:25" s="17" customFormat="1" ht="12" customHeight="1" x14ac:dyDescent="0.2">
      <c r="B406" s="48" t="s">
        <v>33</v>
      </c>
      <c r="C406" s="17" t="s">
        <v>34</v>
      </c>
      <c r="D406" s="18">
        <v>1707063.55</v>
      </c>
      <c r="E406" s="18">
        <v>1707063.55</v>
      </c>
      <c r="F406" s="18">
        <v>117707.19000000002</v>
      </c>
      <c r="G406" s="18">
        <v>340719.81000000006</v>
      </c>
      <c r="H406" s="18">
        <v>0</v>
      </c>
      <c r="I406" s="18">
        <f t="shared" si="34"/>
        <v>340719.81000000006</v>
      </c>
      <c r="J406" s="18">
        <f t="shared" si="35"/>
        <v>1366343.74</v>
      </c>
      <c r="K406" s="39">
        <f t="shared" si="36"/>
        <v>0.80040590170178494</v>
      </c>
      <c r="L406" s="39">
        <f t="shared" si="37"/>
        <v>-0.93104697830376615</v>
      </c>
      <c r="M406" s="39">
        <f t="shared" si="38"/>
        <v>-0.20162360680713956</v>
      </c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</row>
    <row r="407" spans="2:25" s="17" customFormat="1" ht="12" customHeight="1" x14ac:dyDescent="0.2">
      <c r="B407" s="48" t="s">
        <v>35</v>
      </c>
      <c r="C407" s="17" t="s">
        <v>36</v>
      </c>
      <c r="D407" s="18">
        <v>176000</v>
      </c>
      <c r="E407" s="18">
        <v>176000</v>
      </c>
      <c r="F407" s="18">
        <v>0</v>
      </c>
      <c r="G407" s="18">
        <v>0</v>
      </c>
      <c r="H407" s="18">
        <v>0</v>
      </c>
      <c r="I407" s="18">
        <f t="shared" si="34"/>
        <v>0</v>
      </c>
      <c r="J407" s="18">
        <f t="shared" si="35"/>
        <v>176000</v>
      </c>
      <c r="K407" s="39">
        <f t="shared" si="36"/>
        <v>1</v>
      </c>
      <c r="L407" s="39">
        <f t="shared" si="37"/>
        <v>-1</v>
      </c>
      <c r="M407" s="39">
        <f t="shared" si="38"/>
        <v>-1</v>
      </c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</row>
    <row r="408" spans="2:25" s="17" customFormat="1" ht="12" customHeight="1" x14ac:dyDescent="0.2">
      <c r="B408" s="48" t="s">
        <v>332</v>
      </c>
      <c r="C408" s="17" t="s">
        <v>333</v>
      </c>
      <c r="D408" s="18">
        <v>2100000</v>
      </c>
      <c r="E408" s="18">
        <v>2100000</v>
      </c>
      <c r="F408" s="18">
        <v>0</v>
      </c>
      <c r="G408" s="18">
        <v>0</v>
      </c>
      <c r="H408" s="18">
        <v>0</v>
      </c>
      <c r="I408" s="18">
        <f t="shared" si="34"/>
        <v>0</v>
      </c>
      <c r="J408" s="18">
        <f t="shared" si="35"/>
        <v>2100000</v>
      </c>
      <c r="K408" s="39">
        <f t="shared" si="36"/>
        <v>1</v>
      </c>
      <c r="L408" s="39">
        <f t="shared" si="37"/>
        <v>-1</v>
      </c>
      <c r="M408" s="39">
        <f t="shared" si="38"/>
        <v>-1</v>
      </c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</row>
    <row r="409" spans="2:25" s="17" customFormat="1" ht="12" customHeight="1" x14ac:dyDescent="0.2">
      <c r="B409" s="48" t="s">
        <v>39</v>
      </c>
      <c r="C409" s="17" t="s">
        <v>40</v>
      </c>
      <c r="D409" s="18">
        <v>2075469.0699999998</v>
      </c>
      <c r="E409" s="18">
        <v>2075469.0699999998</v>
      </c>
      <c r="F409" s="18">
        <v>231954.81000000003</v>
      </c>
      <c r="G409" s="18">
        <v>404903.08000000007</v>
      </c>
      <c r="H409" s="18">
        <v>0</v>
      </c>
      <c r="I409" s="18">
        <f t="shared" si="34"/>
        <v>404903.08000000007</v>
      </c>
      <c r="J409" s="18">
        <f t="shared" si="35"/>
        <v>1670565.9899999998</v>
      </c>
      <c r="K409" s="39">
        <f t="shared" si="36"/>
        <v>0.80491008714478207</v>
      </c>
      <c r="L409" s="39">
        <f t="shared" si="37"/>
        <v>-0.88823981366294225</v>
      </c>
      <c r="M409" s="39">
        <f t="shared" si="38"/>
        <v>-0.21964034857912845</v>
      </c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</row>
    <row r="410" spans="2:25" s="17" customFormat="1" ht="12" customHeight="1" x14ac:dyDescent="0.2">
      <c r="B410" s="48" t="s">
        <v>41</v>
      </c>
      <c r="C410" s="17" t="s">
        <v>42</v>
      </c>
      <c r="D410" s="18">
        <v>2196950</v>
      </c>
      <c r="E410" s="18">
        <v>1396318</v>
      </c>
      <c r="F410" s="18">
        <v>50520.29</v>
      </c>
      <c r="G410" s="18">
        <v>58434.83</v>
      </c>
      <c r="H410" s="18">
        <v>46058.33</v>
      </c>
      <c r="I410" s="18">
        <f t="shared" si="34"/>
        <v>104493.16</v>
      </c>
      <c r="J410" s="18">
        <f t="shared" si="35"/>
        <v>1291824.8400000001</v>
      </c>
      <c r="K410" s="39">
        <f t="shared" si="36"/>
        <v>0.92516521308183386</v>
      </c>
      <c r="L410" s="39">
        <f t="shared" si="37"/>
        <v>-0.96381892233717537</v>
      </c>
      <c r="M410" s="39">
        <f t="shared" si="38"/>
        <v>-0.83260308898116331</v>
      </c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</row>
    <row r="411" spans="2:25" s="17" customFormat="1" ht="12" customHeight="1" x14ac:dyDescent="0.2">
      <c r="B411" s="48" t="s">
        <v>237</v>
      </c>
      <c r="C411" s="17" t="s">
        <v>238</v>
      </c>
      <c r="D411" s="18">
        <v>40000</v>
      </c>
      <c r="E411" s="18">
        <v>40000</v>
      </c>
      <c r="F411" s="18">
        <v>0</v>
      </c>
      <c r="G411" s="18">
        <v>0</v>
      </c>
      <c r="H411" s="18">
        <v>0</v>
      </c>
      <c r="I411" s="18">
        <f t="shared" si="34"/>
        <v>0</v>
      </c>
      <c r="J411" s="18">
        <f t="shared" si="35"/>
        <v>40000</v>
      </c>
      <c r="K411" s="39">
        <f t="shared" si="36"/>
        <v>1</v>
      </c>
      <c r="L411" s="39">
        <f t="shared" si="37"/>
        <v>-1</v>
      </c>
      <c r="M411" s="39">
        <f t="shared" si="38"/>
        <v>-1</v>
      </c>
      <c r="O411" s="57"/>
      <c r="P411" s="57"/>
      <c r="Q411" s="57"/>
      <c r="R411" s="60"/>
      <c r="S411" s="60"/>
      <c r="T411" s="60"/>
      <c r="U411" s="60"/>
      <c r="V411" s="60"/>
      <c r="W411" s="57"/>
      <c r="X411" s="57"/>
      <c r="Y411" s="57"/>
    </row>
    <row r="412" spans="2:25" s="17" customFormat="1" ht="12" customHeight="1" x14ac:dyDescent="0.2">
      <c r="B412" s="48" t="s">
        <v>254</v>
      </c>
      <c r="C412" s="17" t="s">
        <v>255</v>
      </c>
      <c r="D412" s="18">
        <v>25000</v>
      </c>
      <c r="E412" s="18">
        <v>25000</v>
      </c>
      <c r="F412" s="18">
        <v>0</v>
      </c>
      <c r="G412" s="18">
        <v>0</v>
      </c>
      <c r="H412" s="18">
        <v>0</v>
      </c>
      <c r="I412" s="18">
        <f t="shared" si="34"/>
        <v>0</v>
      </c>
      <c r="J412" s="18">
        <f t="shared" si="35"/>
        <v>25000</v>
      </c>
      <c r="K412" s="39">
        <f t="shared" si="36"/>
        <v>1</v>
      </c>
      <c r="L412" s="39">
        <f t="shared" si="37"/>
        <v>-1</v>
      </c>
      <c r="M412" s="39">
        <f t="shared" si="38"/>
        <v>-1</v>
      </c>
      <c r="O412" s="57"/>
      <c r="P412" s="57"/>
      <c r="Q412" s="57"/>
      <c r="R412" s="60"/>
      <c r="S412" s="60"/>
      <c r="T412" s="60"/>
      <c r="U412" s="60"/>
      <c r="V412" s="60"/>
      <c r="W412" s="57"/>
      <c r="X412" s="57"/>
      <c r="Y412" s="57"/>
    </row>
    <row r="413" spans="2:25" s="17" customFormat="1" ht="12" customHeight="1" x14ac:dyDescent="0.2">
      <c r="B413" s="48" t="s">
        <v>43</v>
      </c>
      <c r="C413" s="17" t="s">
        <v>44</v>
      </c>
      <c r="D413" s="18">
        <v>2165500</v>
      </c>
      <c r="E413" s="18">
        <v>2165500</v>
      </c>
      <c r="F413" s="18">
        <v>0</v>
      </c>
      <c r="G413" s="18">
        <v>7619.0999999999985</v>
      </c>
      <c r="H413" s="18">
        <v>35210.33</v>
      </c>
      <c r="I413" s="18">
        <f t="shared" si="34"/>
        <v>42829.43</v>
      </c>
      <c r="J413" s="18">
        <f t="shared" si="35"/>
        <v>2122670.5699999998</v>
      </c>
      <c r="K413" s="39">
        <f t="shared" si="36"/>
        <v>0.98022192103440309</v>
      </c>
      <c r="L413" s="39">
        <f t="shared" si="37"/>
        <v>-1</v>
      </c>
      <c r="M413" s="39">
        <f t="shared" si="38"/>
        <v>-0.98592639113368741</v>
      </c>
      <c r="O413" s="57"/>
      <c r="P413" s="57"/>
      <c r="Q413" s="57"/>
      <c r="R413" s="60"/>
      <c r="S413" s="60"/>
      <c r="T413" s="60"/>
      <c r="U413" s="60"/>
      <c r="V413" s="60"/>
      <c r="W413" s="57"/>
      <c r="X413" s="57"/>
      <c r="Y413" s="57"/>
    </row>
    <row r="414" spans="2:25" s="17" customFormat="1" x14ac:dyDescent="0.2">
      <c r="B414" s="48" t="s">
        <v>376</v>
      </c>
      <c r="C414" s="17" t="s">
        <v>377</v>
      </c>
      <c r="D414" s="18">
        <v>500000</v>
      </c>
      <c r="E414" s="18">
        <v>625000</v>
      </c>
      <c r="F414" s="18">
        <v>33892.729999999996</v>
      </c>
      <c r="G414" s="18">
        <v>54127.930000000008</v>
      </c>
      <c r="H414" s="18">
        <v>99607.5</v>
      </c>
      <c r="I414" s="18">
        <f t="shared" si="34"/>
        <v>153735.43</v>
      </c>
      <c r="J414" s="18">
        <f t="shared" si="35"/>
        <v>471264.57</v>
      </c>
      <c r="K414" s="39">
        <f t="shared" si="36"/>
        <v>0.75402331200000006</v>
      </c>
      <c r="L414" s="39">
        <f t="shared" si="37"/>
        <v>-0.94577163200000003</v>
      </c>
      <c r="M414" s="39">
        <f t="shared" si="38"/>
        <v>-0.65358124799999995</v>
      </c>
      <c r="O414" s="57"/>
      <c r="P414" s="57"/>
      <c r="Q414" s="57"/>
      <c r="R414" s="60"/>
      <c r="S414" s="60"/>
      <c r="T414" s="60"/>
      <c r="U414" s="60"/>
      <c r="V414" s="60"/>
      <c r="W414" s="57"/>
      <c r="X414" s="57"/>
      <c r="Y414" s="57"/>
    </row>
    <row r="415" spans="2:25" s="17" customFormat="1" x14ac:dyDescent="0.2">
      <c r="B415" s="48" t="s">
        <v>45</v>
      </c>
      <c r="C415" s="17" t="s">
        <v>46</v>
      </c>
      <c r="D415" s="18">
        <v>180000</v>
      </c>
      <c r="E415" s="18">
        <v>186500</v>
      </c>
      <c r="F415" s="18">
        <v>353.73</v>
      </c>
      <c r="G415" s="18">
        <v>503.66</v>
      </c>
      <c r="H415" s="18">
        <v>3446.2700000000004</v>
      </c>
      <c r="I415" s="18">
        <f t="shared" si="34"/>
        <v>3949.9300000000003</v>
      </c>
      <c r="J415" s="18">
        <f t="shared" si="35"/>
        <v>182550.07</v>
      </c>
      <c r="K415" s="39">
        <f t="shared" si="36"/>
        <v>0.97882075067024132</v>
      </c>
      <c r="L415" s="39">
        <f t="shared" si="37"/>
        <v>-0.99810332439678273</v>
      </c>
      <c r="M415" s="39">
        <f t="shared" si="38"/>
        <v>-0.98919764075067018</v>
      </c>
      <c r="O415" s="57"/>
      <c r="P415" s="57"/>
      <c r="Q415" s="57"/>
      <c r="R415" s="60"/>
      <c r="S415" s="60"/>
      <c r="T415" s="60"/>
      <c r="U415" s="60"/>
      <c r="V415" s="60"/>
      <c r="W415" s="57"/>
      <c r="X415" s="57"/>
      <c r="Y415" s="57"/>
    </row>
    <row r="416" spans="2:25" s="17" customFormat="1" x14ac:dyDescent="0.2">
      <c r="B416" s="48" t="s">
        <v>47</v>
      </c>
      <c r="C416" s="17" t="s">
        <v>48</v>
      </c>
      <c r="D416" s="18">
        <v>1500</v>
      </c>
      <c r="E416" s="18">
        <v>29500</v>
      </c>
      <c r="F416" s="18">
        <v>3720</v>
      </c>
      <c r="G416" s="18">
        <v>11680</v>
      </c>
      <c r="H416" s="18">
        <v>3720</v>
      </c>
      <c r="I416" s="18">
        <f t="shared" si="34"/>
        <v>15400</v>
      </c>
      <c r="J416" s="18">
        <f t="shared" si="35"/>
        <v>14100</v>
      </c>
      <c r="K416" s="39">
        <f t="shared" si="36"/>
        <v>0.47796610169491527</v>
      </c>
      <c r="L416" s="39">
        <f t="shared" si="37"/>
        <v>-0.87389830508474575</v>
      </c>
      <c r="M416" s="39">
        <f t="shared" si="38"/>
        <v>0.58372881355932205</v>
      </c>
      <c r="O416" s="57"/>
      <c r="P416" s="57"/>
      <c r="Q416" s="57"/>
      <c r="R416" s="60"/>
      <c r="S416" s="60"/>
      <c r="T416" s="60"/>
      <c r="U416" s="60"/>
      <c r="V416" s="60"/>
      <c r="W416" s="57"/>
      <c r="X416" s="57"/>
      <c r="Y416" s="57"/>
    </row>
    <row r="417" spans="1:25" s="17" customFormat="1" x14ac:dyDescent="0.2">
      <c r="B417" s="48" t="s">
        <v>49</v>
      </c>
      <c r="C417" s="17" t="s">
        <v>50</v>
      </c>
      <c r="D417" s="18">
        <v>145000</v>
      </c>
      <c r="E417" s="18">
        <v>145000</v>
      </c>
      <c r="F417" s="18">
        <v>3676.29</v>
      </c>
      <c r="G417" s="18">
        <v>5495.06</v>
      </c>
      <c r="H417" s="18">
        <v>0</v>
      </c>
      <c r="I417" s="18">
        <f t="shared" si="34"/>
        <v>5495.06</v>
      </c>
      <c r="J417" s="18">
        <f t="shared" si="35"/>
        <v>139504.94</v>
      </c>
      <c r="K417" s="39">
        <f t="shared" si="36"/>
        <v>0.96210303448275869</v>
      </c>
      <c r="L417" s="39">
        <f t="shared" si="37"/>
        <v>-0.97464627586206887</v>
      </c>
      <c r="M417" s="39">
        <f t="shared" si="38"/>
        <v>-0.84841213793103443</v>
      </c>
      <c r="O417" s="57"/>
      <c r="P417" s="57"/>
      <c r="Q417" s="57"/>
      <c r="R417" s="60"/>
      <c r="S417" s="60"/>
      <c r="T417" s="60"/>
      <c r="U417" s="60"/>
      <c r="V417" s="60"/>
      <c r="W417" s="57"/>
      <c r="X417" s="57"/>
      <c r="Y417" s="57"/>
    </row>
    <row r="418" spans="1:25" s="17" customFormat="1" x14ac:dyDescent="0.2">
      <c r="B418" s="48" t="s">
        <v>51</v>
      </c>
      <c r="C418" s="17" t="s">
        <v>52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f t="shared" si="34"/>
        <v>0</v>
      </c>
      <c r="J418" s="18">
        <f t="shared" si="35"/>
        <v>0</v>
      </c>
      <c r="K418" s="39" t="str">
        <f t="shared" si="36"/>
        <v>NA</v>
      </c>
      <c r="L418" s="39" t="str">
        <f t="shared" si="37"/>
        <v>NA</v>
      </c>
      <c r="M418" s="39" t="str">
        <f t="shared" si="38"/>
        <v>NA</v>
      </c>
      <c r="O418" s="57"/>
      <c r="P418" s="57"/>
      <c r="Q418" s="57"/>
      <c r="R418" s="60"/>
      <c r="S418" s="60"/>
      <c r="T418" s="60"/>
      <c r="U418" s="60"/>
      <c r="V418" s="60"/>
      <c r="W418" s="57"/>
      <c r="X418" s="57"/>
      <c r="Y418" s="57"/>
    </row>
    <row r="419" spans="1:25" s="17" customFormat="1" x14ac:dyDescent="0.2">
      <c r="B419" s="48" t="s">
        <v>53</v>
      </c>
      <c r="C419" s="17" t="s">
        <v>54</v>
      </c>
      <c r="D419" s="18">
        <v>6108060</v>
      </c>
      <c r="E419" s="18">
        <v>3998060</v>
      </c>
      <c r="F419" s="18">
        <v>14992.76</v>
      </c>
      <c r="G419" s="18">
        <v>28369.659999999996</v>
      </c>
      <c r="H419" s="18">
        <v>600714.86</v>
      </c>
      <c r="I419" s="18">
        <f t="shared" si="34"/>
        <v>629084.52</v>
      </c>
      <c r="J419" s="18">
        <f t="shared" si="35"/>
        <v>3368975.48</v>
      </c>
      <c r="K419" s="39">
        <f t="shared" si="36"/>
        <v>0.84265255648989756</v>
      </c>
      <c r="L419" s="39">
        <f t="shared" si="37"/>
        <v>-0.9962499912457542</v>
      </c>
      <c r="M419" s="39">
        <f t="shared" si="38"/>
        <v>-0.97161657403840862</v>
      </c>
      <c r="O419" s="57"/>
      <c r="P419" s="57"/>
      <c r="Q419" s="57"/>
      <c r="R419" s="60"/>
      <c r="S419" s="60"/>
      <c r="T419" s="60"/>
      <c r="U419" s="60"/>
      <c r="V419" s="60"/>
      <c r="W419" s="57"/>
      <c r="X419" s="57"/>
      <c r="Y419" s="57"/>
    </row>
    <row r="420" spans="1:25" s="17" customFormat="1" x14ac:dyDescent="0.2">
      <c r="B420" s="48" t="s">
        <v>55</v>
      </c>
      <c r="C420" s="17" t="s">
        <v>56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34"/>
        <v>0</v>
      </c>
      <c r="J420" s="18">
        <f t="shared" si="35"/>
        <v>0</v>
      </c>
      <c r="K420" s="39" t="str">
        <f t="shared" si="36"/>
        <v>NA</v>
      </c>
      <c r="L420" s="39" t="str">
        <f t="shared" si="37"/>
        <v>NA</v>
      </c>
      <c r="M420" s="39" t="str">
        <f t="shared" si="38"/>
        <v>NA</v>
      </c>
      <c r="O420" s="57"/>
      <c r="P420" s="57"/>
      <c r="Q420" s="57"/>
      <c r="R420" s="60"/>
      <c r="S420" s="60"/>
      <c r="T420" s="60"/>
      <c r="U420" s="60"/>
      <c r="V420" s="60"/>
      <c r="W420" s="57"/>
      <c r="X420" s="57"/>
      <c r="Y420" s="57"/>
    </row>
    <row r="421" spans="1:25" s="17" customFormat="1" x14ac:dyDescent="0.2">
      <c r="B421" s="48" t="s">
        <v>57</v>
      </c>
      <c r="C421" s="17" t="s">
        <v>58</v>
      </c>
      <c r="D421" s="18">
        <v>45500</v>
      </c>
      <c r="E421" s="18">
        <v>814132</v>
      </c>
      <c r="F421" s="18">
        <v>0</v>
      </c>
      <c r="G421" s="18">
        <v>0</v>
      </c>
      <c r="H421" s="18">
        <v>10953.16</v>
      </c>
      <c r="I421" s="18">
        <f t="shared" si="34"/>
        <v>10953.16</v>
      </c>
      <c r="J421" s="18">
        <f t="shared" si="35"/>
        <v>803178.84</v>
      </c>
      <c r="K421" s="39">
        <f t="shared" si="36"/>
        <v>0.9865462111795138</v>
      </c>
      <c r="L421" s="39">
        <f t="shared" si="37"/>
        <v>-1</v>
      </c>
      <c r="M421" s="39">
        <f t="shared" si="38"/>
        <v>-1</v>
      </c>
      <c r="O421" s="57"/>
      <c r="P421" s="57"/>
      <c r="Q421" s="57"/>
      <c r="R421" s="60"/>
      <c r="S421" s="60"/>
      <c r="T421" s="60"/>
      <c r="U421" s="60"/>
      <c r="V421" s="60"/>
      <c r="W421" s="57"/>
      <c r="X421" s="57"/>
      <c r="Y421" s="57"/>
    </row>
    <row r="422" spans="1:25" s="17" customFormat="1" x14ac:dyDescent="0.2">
      <c r="B422" s="48" t="s">
        <v>59</v>
      </c>
      <c r="C422" s="17" t="s">
        <v>60</v>
      </c>
      <c r="D422" s="18">
        <v>265171.63</v>
      </c>
      <c r="E422" s="18">
        <v>2372671.63</v>
      </c>
      <c r="F422" s="18">
        <v>610028.40999999992</v>
      </c>
      <c r="G422" s="18">
        <v>687778.37</v>
      </c>
      <c r="H422" s="18">
        <v>706128.6</v>
      </c>
      <c r="I422" s="18">
        <f t="shared" si="34"/>
        <v>1393906.97</v>
      </c>
      <c r="J422" s="18">
        <f t="shared" si="35"/>
        <v>978764.65999999992</v>
      </c>
      <c r="K422" s="39">
        <f t="shared" si="36"/>
        <v>0.41251585243593103</v>
      </c>
      <c r="L422" s="39">
        <f t="shared" si="37"/>
        <v>-0.74289387444650323</v>
      </c>
      <c r="M422" s="39">
        <f t="shared" si="38"/>
        <v>0.15950030556904332</v>
      </c>
      <c r="O422" s="57"/>
      <c r="P422" s="57"/>
      <c r="Q422" s="57"/>
      <c r="R422" s="60"/>
      <c r="S422" s="60"/>
      <c r="T422" s="60"/>
      <c r="U422" s="60"/>
      <c r="V422" s="60"/>
      <c r="W422" s="57"/>
      <c r="X422" s="57"/>
      <c r="Y422" s="57"/>
    </row>
    <row r="423" spans="1:25" s="17" customFormat="1" x14ac:dyDescent="0.2">
      <c r="B423" s="48" t="s">
        <v>61</v>
      </c>
      <c r="C423" s="17" t="s">
        <v>62</v>
      </c>
      <c r="D423" s="18">
        <v>58108</v>
      </c>
      <c r="E423" s="18">
        <v>58108</v>
      </c>
      <c r="F423" s="18">
        <v>2299</v>
      </c>
      <c r="G423" s="18">
        <v>6400.71</v>
      </c>
      <c r="H423" s="18">
        <v>399.94</v>
      </c>
      <c r="I423" s="18">
        <f t="shared" si="34"/>
        <v>6800.65</v>
      </c>
      <c r="J423" s="18">
        <f t="shared" si="35"/>
        <v>51307.35</v>
      </c>
      <c r="K423" s="39">
        <f t="shared" si="36"/>
        <v>0.88296534040063324</v>
      </c>
      <c r="L423" s="39">
        <f t="shared" si="37"/>
        <v>-0.96043574034556345</v>
      </c>
      <c r="M423" s="39">
        <f t="shared" si="38"/>
        <v>-0.55939216631100708</v>
      </c>
      <c r="O423" s="57"/>
      <c r="P423" s="57"/>
      <c r="Q423" s="57"/>
      <c r="R423" s="60"/>
      <c r="S423" s="60"/>
      <c r="T423" s="60"/>
      <c r="U423" s="60"/>
      <c r="V423" s="60"/>
      <c r="W423" s="57"/>
      <c r="X423" s="57"/>
      <c r="Y423" s="57"/>
    </row>
    <row r="424" spans="1:25" s="17" customFormat="1" x14ac:dyDescent="0.2">
      <c r="B424" s="48" t="s">
        <v>119</v>
      </c>
      <c r="C424" s="17" t="s">
        <v>120</v>
      </c>
      <c r="D424" s="18">
        <v>8100000</v>
      </c>
      <c r="E424" s="18">
        <v>8100000</v>
      </c>
      <c r="F424" s="18">
        <v>0</v>
      </c>
      <c r="G424" s="18">
        <v>18229.2</v>
      </c>
      <c r="H424" s="18">
        <v>26883.07</v>
      </c>
      <c r="I424" s="18">
        <f t="shared" si="34"/>
        <v>45112.270000000004</v>
      </c>
      <c r="J424" s="18">
        <f t="shared" si="35"/>
        <v>8054887.7300000004</v>
      </c>
      <c r="K424" s="39">
        <f t="shared" si="36"/>
        <v>0.99443058395061734</v>
      </c>
      <c r="L424" s="39">
        <f t="shared" si="37"/>
        <v>-1</v>
      </c>
      <c r="M424" s="39">
        <f t="shared" si="38"/>
        <v>-0.99099792592592595</v>
      </c>
      <c r="O424" s="57"/>
      <c r="P424" s="57"/>
      <c r="Q424" s="57"/>
      <c r="R424" s="60"/>
      <c r="S424" s="60"/>
      <c r="T424" s="60"/>
      <c r="U424" s="60"/>
      <c r="V424" s="60"/>
      <c r="W424" s="57"/>
      <c r="X424" s="57"/>
      <c r="Y424" s="57"/>
    </row>
    <row r="425" spans="1:25" s="17" customFormat="1" x14ac:dyDescent="0.2">
      <c r="B425" s="48" t="s">
        <v>67</v>
      </c>
      <c r="C425" s="17" t="s">
        <v>68</v>
      </c>
      <c r="D425" s="18">
        <v>2600000</v>
      </c>
      <c r="E425" s="18">
        <v>2450918.2199999997</v>
      </c>
      <c r="F425" s="18">
        <v>0</v>
      </c>
      <c r="G425" s="18">
        <v>0</v>
      </c>
      <c r="H425" s="18">
        <v>0</v>
      </c>
      <c r="I425" s="18">
        <f t="shared" si="34"/>
        <v>0</v>
      </c>
      <c r="J425" s="18">
        <f t="shared" si="35"/>
        <v>2450918.2199999997</v>
      </c>
      <c r="K425" s="39">
        <f t="shared" si="36"/>
        <v>1</v>
      </c>
      <c r="L425" s="39">
        <f t="shared" si="37"/>
        <v>-1</v>
      </c>
      <c r="M425" s="39">
        <f t="shared" si="38"/>
        <v>-1</v>
      </c>
      <c r="O425" s="57"/>
      <c r="P425" s="57"/>
      <c r="Q425" s="57"/>
      <c r="R425" s="60"/>
      <c r="S425" s="60"/>
      <c r="T425" s="60"/>
      <c r="U425" s="60"/>
      <c r="V425" s="60"/>
      <c r="W425" s="57"/>
      <c r="X425" s="57"/>
      <c r="Y425" s="57"/>
    </row>
    <row r="426" spans="1:25" s="17" customFormat="1" x14ac:dyDescent="0.2">
      <c r="B426" s="48" t="s">
        <v>186</v>
      </c>
      <c r="C426" s="17" t="s">
        <v>187</v>
      </c>
      <c r="D426" s="18">
        <v>3317500</v>
      </c>
      <c r="E426" s="18">
        <v>3317500</v>
      </c>
      <c r="F426" s="18">
        <v>0</v>
      </c>
      <c r="G426" s="18">
        <v>0</v>
      </c>
      <c r="H426" s="18">
        <v>0</v>
      </c>
      <c r="I426" s="18">
        <f t="shared" si="34"/>
        <v>0</v>
      </c>
      <c r="J426" s="18">
        <f t="shared" si="35"/>
        <v>3317500</v>
      </c>
      <c r="K426" s="39">
        <f t="shared" si="36"/>
        <v>1</v>
      </c>
      <c r="L426" s="39">
        <f t="shared" si="37"/>
        <v>-1</v>
      </c>
      <c r="M426" s="39">
        <f t="shared" si="38"/>
        <v>-1</v>
      </c>
      <c r="O426" s="57"/>
      <c r="P426" s="57"/>
      <c r="Q426" s="57"/>
      <c r="R426" s="60"/>
      <c r="S426" s="60"/>
      <c r="T426" s="60"/>
      <c r="U426" s="60"/>
      <c r="V426" s="60"/>
      <c r="W426" s="57"/>
      <c r="X426" s="57"/>
      <c r="Y426" s="57"/>
    </row>
    <row r="427" spans="1:25" s="17" customFormat="1" x14ac:dyDescent="0.2">
      <c r="B427" s="48" t="s">
        <v>69</v>
      </c>
      <c r="C427" s="17" t="s">
        <v>70</v>
      </c>
      <c r="D427" s="18">
        <v>30000</v>
      </c>
      <c r="E427" s="18">
        <v>30000</v>
      </c>
      <c r="F427" s="18">
        <v>0</v>
      </c>
      <c r="G427" s="18">
        <v>0</v>
      </c>
      <c r="H427" s="18">
        <v>14.13</v>
      </c>
      <c r="I427" s="18">
        <f t="shared" si="34"/>
        <v>14.13</v>
      </c>
      <c r="J427" s="18">
        <f t="shared" si="35"/>
        <v>29985.87</v>
      </c>
      <c r="K427" s="39">
        <f t="shared" si="36"/>
        <v>0.999529</v>
      </c>
      <c r="L427" s="39">
        <f t="shared" si="37"/>
        <v>-1</v>
      </c>
      <c r="M427" s="39">
        <f t="shared" si="38"/>
        <v>-1</v>
      </c>
      <c r="O427" s="57"/>
      <c r="P427" s="57"/>
      <c r="Q427" s="57"/>
      <c r="R427" s="60"/>
      <c r="S427" s="60"/>
      <c r="T427" s="60"/>
      <c r="U427" s="60"/>
      <c r="V427" s="60"/>
      <c r="W427" s="57"/>
      <c r="X427" s="57"/>
      <c r="Y427" s="57"/>
    </row>
    <row r="428" spans="1:25" s="17" customFormat="1" x14ac:dyDescent="0.2">
      <c r="B428" s="48" t="s">
        <v>71</v>
      </c>
      <c r="C428" s="17" t="s">
        <v>72</v>
      </c>
      <c r="D428" s="18">
        <v>167000</v>
      </c>
      <c r="E428" s="18">
        <v>167000</v>
      </c>
      <c r="F428" s="18">
        <v>620</v>
      </c>
      <c r="G428" s="18">
        <v>2865</v>
      </c>
      <c r="H428" s="18">
        <v>308</v>
      </c>
      <c r="I428" s="18">
        <f t="shared" si="34"/>
        <v>3173</v>
      </c>
      <c r="J428" s="18">
        <f t="shared" si="35"/>
        <v>163827</v>
      </c>
      <c r="K428" s="39">
        <f t="shared" si="36"/>
        <v>0.98099999999999998</v>
      </c>
      <c r="L428" s="39">
        <f t="shared" si="37"/>
        <v>-0.99628742514970059</v>
      </c>
      <c r="M428" s="39">
        <f t="shared" si="38"/>
        <v>-0.93137724550898204</v>
      </c>
      <c r="O428" s="57"/>
      <c r="P428" s="57"/>
      <c r="Q428" s="57"/>
      <c r="R428" s="60"/>
      <c r="S428" s="60"/>
      <c r="T428" s="60"/>
      <c r="U428" s="60"/>
      <c r="V428" s="60"/>
      <c r="W428" s="57"/>
      <c r="X428" s="57"/>
      <c r="Y428" s="57"/>
    </row>
    <row r="429" spans="1:25" s="17" customFormat="1" x14ac:dyDescent="0.2">
      <c r="B429" s="48" t="s">
        <v>73</v>
      </c>
      <c r="C429" s="17" t="s">
        <v>74</v>
      </c>
      <c r="D429" s="18">
        <v>1000000</v>
      </c>
      <c r="E429" s="18">
        <v>1000000</v>
      </c>
      <c r="F429" s="18">
        <v>0</v>
      </c>
      <c r="G429" s="18">
        <v>0</v>
      </c>
      <c r="H429" s="18">
        <v>0</v>
      </c>
      <c r="I429" s="18">
        <f t="shared" si="34"/>
        <v>0</v>
      </c>
      <c r="J429" s="18">
        <f t="shared" si="35"/>
        <v>1000000</v>
      </c>
      <c r="K429" s="39">
        <f t="shared" si="36"/>
        <v>1</v>
      </c>
      <c r="L429" s="39">
        <f t="shared" si="37"/>
        <v>-1</v>
      </c>
      <c r="M429" s="39">
        <f t="shared" si="38"/>
        <v>-1</v>
      </c>
      <c r="O429" s="57"/>
      <c r="P429" s="57"/>
      <c r="Q429" s="57"/>
      <c r="R429" s="60"/>
      <c r="S429" s="60"/>
      <c r="T429" s="60"/>
      <c r="U429" s="60"/>
      <c r="V429" s="60"/>
      <c r="W429" s="57"/>
      <c r="X429" s="57"/>
      <c r="Y429" s="57"/>
    </row>
    <row r="430" spans="1:25" s="17" customFormat="1" x14ac:dyDescent="0.2">
      <c r="A430" s="47" t="s">
        <v>127</v>
      </c>
      <c r="B430" s="49"/>
      <c r="C430" s="47"/>
      <c r="D430" s="23">
        <v>80416367.840000004</v>
      </c>
      <c r="E430" s="23">
        <v>80541367.840000004</v>
      </c>
      <c r="F430" s="23">
        <v>5047251.7700000005</v>
      </c>
      <c r="G430" s="23">
        <v>8646446.870000001</v>
      </c>
      <c r="H430" s="23">
        <v>1533464.19</v>
      </c>
      <c r="I430" s="23">
        <f t="shared" si="34"/>
        <v>10179911.060000001</v>
      </c>
      <c r="J430" s="23">
        <f t="shared" si="35"/>
        <v>70361456.780000001</v>
      </c>
      <c r="K430" s="43">
        <f t="shared" si="36"/>
        <v>0.87360642942862643</v>
      </c>
      <c r="L430" s="43">
        <f t="shared" si="37"/>
        <v>-0.93733342373789019</v>
      </c>
      <c r="M430" s="43">
        <f t="shared" si="38"/>
        <v>-0.5705835596347627</v>
      </c>
      <c r="O430" s="57"/>
      <c r="P430" s="57"/>
      <c r="Q430" s="57"/>
      <c r="R430" s="60"/>
      <c r="S430" s="60"/>
      <c r="T430" s="60"/>
      <c r="U430" s="60"/>
      <c r="V430" s="60"/>
      <c r="W430" s="57"/>
      <c r="X430" s="57"/>
      <c r="Y430" s="57"/>
    </row>
    <row r="431" spans="1:25" s="17" customFormat="1" x14ac:dyDescent="0.2">
      <c r="A431" s="17" t="s">
        <v>128</v>
      </c>
      <c r="B431" s="48" t="s">
        <v>16</v>
      </c>
      <c r="C431" s="17" t="s">
        <v>15</v>
      </c>
      <c r="D431" s="18">
        <v>0</v>
      </c>
      <c r="E431" s="18">
        <v>0</v>
      </c>
      <c r="F431" s="18">
        <v>78750.25</v>
      </c>
      <c r="G431" s="18">
        <v>212694.35</v>
      </c>
      <c r="H431" s="18">
        <v>0</v>
      </c>
      <c r="I431" s="18">
        <f t="shared" si="34"/>
        <v>212694.35</v>
      </c>
      <c r="J431" s="18">
        <f t="shared" si="35"/>
        <v>-212694.35</v>
      </c>
      <c r="K431" s="39" t="str">
        <f t="shared" si="36"/>
        <v>NA</v>
      </c>
      <c r="L431" s="39" t="str">
        <f t="shared" si="37"/>
        <v>NA</v>
      </c>
      <c r="M431" s="39" t="str">
        <f t="shared" si="38"/>
        <v>NA</v>
      </c>
      <c r="O431" s="57"/>
      <c r="P431" s="57"/>
      <c r="Q431" s="57"/>
      <c r="R431" s="60"/>
      <c r="S431" s="60"/>
      <c r="T431" s="60"/>
      <c r="U431" s="60"/>
      <c r="V431" s="60"/>
      <c r="W431" s="57"/>
      <c r="X431" s="57"/>
      <c r="Y431" s="57"/>
    </row>
    <row r="432" spans="1:25" s="17" customFormat="1" x14ac:dyDescent="0.2">
      <c r="B432" s="48" t="s">
        <v>97</v>
      </c>
      <c r="C432" s="17" t="s">
        <v>98</v>
      </c>
      <c r="D432" s="18">
        <v>0</v>
      </c>
      <c r="E432" s="18">
        <v>0</v>
      </c>
      <c r="F432" s="18">
        <v>0</v>
      </c>
      <c r="G432" s="18">
        <v>0</v>
      </c>
      <c r="H432" s="18">
        <v>0</v>
      </c>
      <c r="I432" s="18">
        <f t="shared" si="34"/>
        <v>0</v>
      </c>
      <c r="J432" s="18">
        <f t="shared" si="35"/>
        <v>0</v>
      </c>
      <c r="K432" s="39" t="str">
        <f t="shared" si="36"/>
        <v>NA</v>
      </c>
      <c r="L432" s="39" t="str">
        <f t="shared" si="37"/>
        <v>NA</v>
      </c>
      <c r="M432" s="39" t="str">
        <f t="shared" si="38"/>
        <v>NA</v>
      </c>
      <c r="O432" s="57"/>
      <c r="P432" s="57"/>
      <c r="Q432" s="57"/>
      <c r="R432" s="60"/>
      <c r="S432" s="60"/>
      <c r="T432" s="60"/>
      <c r="U432" s="60"/>
      <c r="V432" s="60"/>
      <c r="W432" s="57"/>
      <c r="X432" s="57"/>
      <c r="Y432" s="57"/>
    </row>
    <row r="433" spans="2:25" s="17" customFormat="1" x14ac:dyDescent="0.2">
      <c r="B433" s="48" t="s">
        <v>251</v>
      </c>
      <c r="C433" s="17" t="s">
        <v>252</v>
      </c>
      <c r="D433" s="18">
        <v>0</v>
      </c>
      <c r="E433" s="18">
        <v>0</v>
      </c>
      <c r="F433" s="18">
        <v>0</v>
      </c>
      <c r="G433" s="18">
        <v>0</v>
      </c>
      <c r="H433" s="18">
        <v>0</v>
      </c>
      <c r="I433" s="18">
        <f t="shared" si="34"/>
        <v>0</v>
      </c>
      <c r="J433" s="18">
        <f t="shared" si="35"/>
        <v>0</v>
      </c>
      <c r="K433" s="39" t="str">
        <f t="shared" si="36"/>
        <v>NA</v>
      </c>
      <c r="L433" s="39" t="str">
        <f t="shared" si="37"/>
        <v>NA</v>
      </c>
      <c r="M433" s="39" t="str">
        <f t="shared" si="38"/>
        <v>NA</v>
      </c>
      <c r="O433" s="57"/>
      <c r="P433" s="57"/>
      <c r="Q433" s="57"/>
      <c r="R433" s="60"/>
      <c r="S433" s="60"/>
      <c r="T433" s="60"/>
      <c r="U433" s="60"/>
      <c r="V433" s="60"/>
      <c r="W433" s="57"/>
      <c r="X433" s="57"/>
      <c r="Y433" s="57"/>
    </row>
    <row r="434" spans="2:25" s="17" customFormat="1" x14ac:dyDescent="0.2">
      <c r="B434" s="48" t="s">
        <v>77</v>
      </c>
      <c r="C434" s="17" t="s">
        <v>78</v>
      </c>
      <c r="D434" s="18">
        <v>1554748.45</v>
      </c>
      <c r="E434" s="18">
        <v>1554748.45</v>
      </c>
      <c r="F434" s="18">
        <v>113314.29000000001</v>
      </c>
      <c r="G434" s="18">
        <v>360222.83999999997</v>
      </c>
      <c r="H434" s="18">
        <v>0</v>
      </c>
      <c r="I434" s="18">
        <f t="shared" si="34"/>
        <v>360222.83999999997</v>
      </c>
      <c r="J434" s="18">
        <f t="shared" si="35"/>
        <v>1194525.6099999999</v>
      </c>
      <c r="K434" s="39">
        <f t="shared" si="36"/>
        <v>0.76830796004331114</v>
      </c>
      <c r="L434" s="39">
        <f t="shared" si="37"/>
        <v>-0.92711728382813308</v>
      </c>
      <c r="M434" s="39">
        <f t="shared" si="38"/>
        <v>-7.32318401732448E-2</v>
      </c>
      <c r="O434" s="57"/>
      <c r="P434" s="57"/>
      <c r="Q434" s="57"/>
      <c r="R434" s="60"/>
      <c r="S434" s="60"/>
      <c r="T434" s="60"/>
      <c r="U434" s="60"/>
      <c r="V434" s="60"/>
      <c r="W434" s="57"/>
      <c r="X434" s="57"/>
      <c r="Y434" s="57"/>
    </row>
    <row r="435" spans="2:25" s="17" customFormat="1" x14ac:dyDescent="0.2">
      <c r="B435" s="48" t="s">
        <v>284</v>
      </c>
      <c r="C435" s="17" t="s">
        <v>285</v>
      </c>
      <c r="D435" s="18">
        <v>112479</v>
      </c>
      <c r="E435" s="18">
        <v>112479</v>
      </c>
      <c r="F435" s="18">
        <v>0</v>
      </c>
      <c r="G435" s="18">
        <v>0</v>
      </c>
      <c r="H435" s="18">
        <v>0</v>
      </c>
      <c r="I435" s="18">
        <f t="shared" si="34"/>
        <v>0</v>
      </c>
      <c r="J435" s="18">
        <f t="shared" si="35"/>
        <v>112479</v>
      </c>
      <c r="K435" s="39">
        <f t="shared" si="36"/>
        <v>1</v>
      </c>
      <c r="L435" s="39">
        <f t="shared" si="37"/>
        <v>-1</v>
      </c>
      <c r="M435" s="39">
        <f t="shared" si="38"/>
        <v>-1</v>
      </c>
      <c r="O435" s="57"/>
      <c r="P435" s="57"/>
      <c r="Q435" s="57"/>
      <c r="R435" s="60"/>
      <c r="S435" s="60"/>
      <c r="T435" s="60"/>
      <c r="U435" s="60"/>
      <c r="V435" s="60"/>
      <c r="W435" s="57"/>
      <c r="X435" s="57"/>
      <c r="Y435" s="57"/>
    </row>
    <row r="436" spans="2:25" s="17" customFormat="1" x14ac:dyDescent="0.2">
      <c r="B436" s="48" t="s">
        <v>111</v>
      </c>
      <c r="C436" s="17" t="s">
        <v>112</v>
      </c>
      <c r="D436" s="18">
        <v>61245</v>
      </c>
      <c r="E436" s="18">
        <v>61245</v>
      </c>
      <c r="F436" s="18">
        <v>0</v>
      </c>
      <c r="G436" s="18">
        <v>0</v>
      </c>
      <c r="H436" s="18">
        <v>0</v>
      </c>
      <c r="I436" s="18">
        <f t="shared" si="34"/>
        <v>0</v>
      </c>
      <c r="J436" s="18">
        <f t="shared" si="35"/>
        <v>61245</v>
      </c>
      <c r="K436" s="39">
        <f t="shared" si="36"/>
        <v>1</v>
      </c>
      <c r="L436" s="39">
        <f t="shared" si="37"/>
        <v>-1</v>
      </c>
      <c r="M436" s="39">
        <f t="shared" si="38"/>
        <v>-1</v>
      </c>
      <c r="O436" s="57"/>
      <c r="P436" s="57"/>
      <c r="Q436" s="57"/>
      <c r="R436" s="60"/>
      <c r="S436" s="60"/>
      <c r="T436" s="60"/>
      <c r="U436" s="60"/>
      <c r="V436" s="60"/>
      <c r="W436" s="57"/>
      <c r="X436" s="57"/>
      <c r="Y436" s="57"/>
    </row>
    <row r="437" spans="2:25" s="17" customFormat="1" x14ac:dyDescent="0.2">
      <c r="B437" s="48" t="s">
        <v>247</v>
      </c>
      <c r="C437" s="17" t="s">
        <v>248</v>
      </c>
      <c r="D437" s="18">
        <v>43847</v>
      </c>
      <c r="E437" s="18">
        <v>43847</v>
      </c>
      <c r="F437" s="18">
        <v>0</v>
      </c>
      <c r="G437" s="18">
        <v>0</v>
      </c>
      <c r="H437" s="18">
        <v>0</v>
      </c>
      <c r="I437" s="18">
        <f t="shared" si="34"/>
        <v>0</v>
      </c>
      <c r="J437" s="18">
        <f t="shared" si="35"/>
        <v>43847</v>
      </c>
      <c r="K437" s="39">
        <f t="shared" si="36"/>
        <v>1</v>
      </c>
      <c r="L437" s="39">
        <f t="shared" si="37"/>
        <v>-1</v>
      </c>
      <c r="M437" s="39">
        <f t="shared" si="38"/>
        <v>-1</v>
      </c>
      <c r="O437" s="57"/>
      <c r="P437" s="57"/>
      <c r="Q437" s="57"/>
      <c r="R437" s="60"/>
      <c r="S437" s="60"/>
      <c r="T437" s="60"/>
      <c r="U437" s="60"/>
      <c r="V437" s="60"/>
      <c r="W437" s="57"/>
      <c r="X437" s="57"/>
      <c r="Y437" s="57"/>
    </row>
    <row r="438" spans="2:25" s="17" customFormat="1" x14ac:dyDescent="0.2">
      <c r="B438" s="48" t="s">
        <v>272</v>
      </c>
      <c r="C438" s="17" t="s">
        <v>273</v>
      </c>
      <c r="D438" s="18">
        <v>45955</v>
      </c>
      <c r="E438" s="18">
        <v>45955</v>
      </c>
      <c r="F438" s="18">
        <v>0</v>
      </c>
      <c r="G438" s="18">
        <v>0</v>
      </c>
      <c r="H438" s="18">
        <v>0</v>
      </c>
      <c r="I438" s="18">
        <f t="shared" si="34"/>
        <v>0</v>
      </c>
      <c r="J438" s="18">
        <f t="shared" si="35"/>
        <v>45955</v>
      </c>
      <c r="K438" s="39">
        <f t="shared" si="36"/>
        <v>1</v>
      </c>
      <c r="L438" s="39">
        <f t="shared" si="37"/>
        <v>-1</v>
      </c>
      <c r="M438" s="39">
        <f t="shared" si="38"/>
        <v>-1</v>
      </c>
      <c r="O438" s="57"/>
      <c r="P438" s="57"/>
      <c r="Q438" s="57"/>
      <c r="R438" s="60"/>
      <c r="S438" s="60"/>
      <c r="T438" s="60"/>
      <c r="U438" s="60"/>
      <c r="V438" s="60"/>
      <c r="W438" s="57"/>
      <c r="X438" s="57"/>
      <c r="Y438" s="57"/>
    </row>
    <row r="439" spans="2:25" s="17" customFormat="1" x14ac:dyDescent="0.2">
      <c r="B439" s="48" t="s">
        <v>27</v>
      </c>
      <c r="C439" s="17" t="s">
        <v>28</v>
      </c>
      <c r="D439" s="18">
        <v>3328963.39</v>
      </c>
      <c r="E439" s="18">
        <v>3328963.39</v>
      </c>
      <c r="F439" s="18">
        <v>187545.16</v>
      </c>
      <c r="G439" s="18">
        <v>567663.19999999995</v>
      </c>
      <c r="H439" s="18">
        <v>0</v>
      </c>
      <c r="I439" s="18">
        <f t="shared" si="34"/>
        <v>567663.19999999995</v>
      </c>
      <c r="J439" s="18">
        <f t="shared" si="35"/>
        <v>2761300.1900000004</v>
      </c>
      <c r="K439" s="39">
        <f t="shared" si="36"/>
        <v>0.82947748788550069</v>
      </c>
      <c r="L439" s="39">
        <f t="shared" si="37"/>
        <v>-0.9436625946192817</v>
      </c>
      <c r="M439" s="39">
        <f t="shared" si="38"/>
        <v>-0.31790995154200247</v>
      </c>
      <c r="O439" s="57"/>
      <c r="P439" s="57"/>
      <c r="Q439" s="57"/>
      <c r="R439" s="60"/>
      <c r="S439" s="60"/>
      <c r="T439" s="60"/>
      <c r="U439" s="60"/>
      <c r="V439" s="60"/>
      <c r="W439" s="57"/>
      <c r="X439" s="57"/>
      <c r="Y439" s="57"/>
    </row>
    <row r="440" spans="2:25" s="17" customFormat="1" x14ac:dyDescent="0.2">
      <c r="B440" s="48" t="s">
        <v>91</v>
      </c>
      <c r="C440" s="17" t="s">
        <v>92</v>
      </c>
      <c r="D440" s="18">
        <v>11610225.26</v>
      </c>
      <c r="E440" s="18">
        <v>11610225.26</v>
      </c>
      <c r="F440" s="18">
        <v>921925.99</v>
      </c>
      <c r="G440" s="18">
        <v>2687095.7199999997</v>
      </c>
      <c r="H440" s="18">
        <v>0</v>
      </c>
      <c r="I440" s="18">
        <f t="shared" si="34"/>
        <v>2687095.7199999997</v>
      </c>
      <c r="J440" s="18">
        <f t="shared" si="35"/>
        <v>8923129.5399999991</v>
      </c>
      <c r="K440" s="39">
        <f t="shared" si="36"/>
        <v>0.76855783072033168</v>
      </c>
      <c r="L440" s="39">
        <f t="shared" si="37"/>
        <v>-0.92059361731970391</v>
      </c>
      <c r="M440" s="39">
        <f t="shared" si="38"/>
        <v>-7.423132288132718E-2</v>
      </c>
      <c r="O440" s="57"/>
      <c r="P440" s="57"/>
      <c r="Q440" s="57"/>
      <c r="R440" s="60"/>
      <c r="S440" s="60"/>
      <c r="T440" s="60"/>
      <c r="U440" s="60"/>
      <c r="V440" s="60"/>
      <c r="W440" s="57"/>
      <c r="X440" s="57"/>
      <c r="Y440" s="57"/>
    </row>
    <row r="441" spans="2:25" s="17" customFormat="1" x14ac:dyDescent="0.2">
      <c r="B441" s="48" t="s">
        <v>29</v>
      </c>
      <c r="C441" s="17" t="s">
        <v>30</v>
      </c>
      <c r="D441" s="18">
        <v>284380</v>
      </c>
      <c r="E441" s="18">
        <v>284380</v>
      </c>
      <c r="F441" s="18">
        <v>19636.59</v>
      </c>
      <c r="G441" s="18">
        <v>121757</v>
      </c>
      <c r="H441" s="18">
        <v>0</v>
      </c>
      <c r="I441" s="18">
        <f t="shared" si="34"/>
        <v>121757</v>
      </c>
      <c r="J441" s="18">
        <f t="shared" si="35"/>
        <v>162623</v>
      </c>
      <c r="K441" s="39">
        <f t="shared" si="36"/>
        <v>0.57185104437724177</v>
      </c>
      <c r="L441" s="39">
        <f t="shared" si="37"/>
        <v>-0.93094946902032483</v>
      </c>
      <c r="M441" s="39">
        <f t="shared" si="38"/>
        <v>0.71259582249103315</v>
      </c>
      <c r="O441" s="57"/>
      <c r="P441" s="57"/>
      <c r="Q441" s="57"/>
      <c r="R441" s="60"/>
      <c r="S441" s="60"/>
      <c r="T441" s="60"/>
      <c r="U441" s="60"/>
      <c r="V441" s="60"/>
      <c r="W441" s="57"/>
      <c r="X441" s="57"/>
      <c r="Y441" s="57"/>
    </row>
    <row r="442" spans="2:25" s="17" customFormat="1" x14ac:dyDescent="0.2">
      <c r="B442" s="48" t="s">
        <v>349</v>
      </c>
      <c r="C442" s="17" t="s">
        <v>351</v>
      </c>
      <c r="D442" s="18">
        <v>10000</v>
      </c>
      <c r="E442" s="18">
        <v>11000</v>
      </c>
      <c r="F442" s="18">
        <v>0</v>
      </c>
      <c r="G442" s="18">
        <v>0</v>
      </c>
      <c r="H442" s="18">
        <v>0</v>
      </c>
      <c r="I442" s="18">
        <f t="shared" si="34"/>
        <v>0</v>
      </c>
      <c r="J442" s="18">
        <f t="shared" si="35"/>
        <v>11000</v>
      </c>
      <c r="K442" s="39">
        <f t="shared" si="36"/>
        <v>1</v>
      </c>
      <c r="L442" s="39">
        <f t="shared" si="37"/>
        <v>-1</v>
      </c>
      <c r="M442" s="39">
        <f t="shared" si="38"/>
        <v>-1</v>
      </c>
      <c r="O442" s="57"/>
      <c r="P442" s="57"/>
      <c r="Q442" s="57"/>
      <c r="R442" s="60"/>
      <c r="S442" s="60"/>
      <c r="T442" s="60"/>
      <c r="U442" s="60"/>
      <c r="V442" s="60"/>
      <c r="W442" s="57"/>
      <c r="X442" s="57"/>
      <c r="Y442" s="57"/>
    </row>
    <row r="443" spans="2:25" s="17" customFormat="1" x14ac:dyDescent="0.2">
      <c r="B443" s="48" t="s">
        <v>31</v>
      </c>
      <c r="C443" s="17" t="s">
        <v>32</v>
      </c>
      <c r="D443" s="18">
        <v>2018520</v>
      </c>
      <c r="E443" s="18">
        <v>2018520</v>
      </c>
      <c r="F443" s="18">
        <v>132017.83000000002</v>
      </c>
      <c r="G443" s="18">
        <v>403941.58</v>
      </c>
      <c r="H443" s="18">
        <v>0</v>
      </c>
      <c r="I443" s="18">
        <f t="shared" si="34"/>
        <v>403941.58</v>
      </c>
      <c r="J443" s="18">
        <f t="shared" si="35"/>
        <v>1614578.42</v>
      </c>
      <c r="K443" s="39">
        <f t="shared" si="36"/>
        <v>0.79988229990289916</v>
      </c>
      <c r="L443" s="39">
        <f t="shared" si="37"/>
        <v>-0.9345967193785546</v>
      </c>
      <c r="M443" s="39">
        <f t="shared" si="38"/>
        <v>-0.19952919961159657</v>
      </c>
      <c r="O443" s="57"/>
      <c r="P443" s="57"/>
      <c r="Q443" s="57"/>
      <c r="R443" s="60"/>
      <c r="S443" s="60"/>
      <c r="T443" s="60"/>
      <c r="U443" s="60"/>
      <c r="V443" s="60"/>
      <c r="W443" s="57"/>
      <c r="X443" s="57"/>
      <c r="Y443" s="57"/>
    </row>
    <row r="444" spans="2:25" s="17" customFormat="1" x14ac:dyDescent="0.2">
      <c r="B444" s="48" t="s">
        <v>33</v>
      </c>
      <c r="C444" s="17" t="s">
        <v>34</v>
      </c>
      <c r="D444" s="18">
        <v>3123804.0100000002</v>
      </c>
      <c r="E444" s="18">
        <v>3123804.0100000002</v>
      </c>
      <c r="F444" s="18">
        <v>212530.12000000002</v>
      </c>
      <c r="G444" s="18">
        <v>641169.27</v>
      </c>
      <c r="H444" s="18">
        <v>0</v>
      </c>
      <c r="I444" s="18">
        <f t="shared" si="34"/>
        <v>641169.27</v>
      </c>
      <c r="J444" s="18">
        <f t="shared" si="35"/>
        <v>2482634.7400000002</v>
      </c>
      <c r="K444" s="39">
        <f t="shared" si="36"/>
        <v>0.79474727993578576</v>
      </c>
      <c r="L444" s="39">
        <f t="shared" si="37"/>
        <v>-0.93196432320349054</v>
      </c>
      <c r="M444" s="39">
        <f t="shared" si="38"/>
        <v>-0.17898911974314297</v>
      </c>
      <c r="O444" s="57"/>
      <c r="P444" s="57"/>
      <c r="Q444" s="57"/>
      <c r="R444" s="60"/>
      <c r="S444" s="60"/>
      <c r="T444" s="60"/>
      <c r="U444" s="60"/>
      <c r="V444" s="60"/>
      <c r="W444" s="57"/>
      <c r="X444" s="57"/>
      <c r="Y444" s="57"/>
    </row>
    <row r="445" spans="2:25" s="17" customFormat="1" x14ac:dyDescent="0.2">
      <c r="B445" s="48" t="s">
        <v>286</v>
      </c>
      <c r="C445" s="17" t="s">
        <v>287</v>
      </c>
      <c r="D445" s="18">
        <v>0</v>
      </c>
      <c r="E445" s="18">
        <v>0</v>
      </c>
      <c r="F445" s="18">
        <v>14533.72</v>
      </c>
      <c r="G445" s="18">
        <v>34634.78</v>
      </c>
      <c r="H445" s="18">
        <v>0</v>
      </c>
      <c r="I445" s="18">
        <f t="shared" si="34"/>
        <v>34634.78</v>
      </c>
      <c r="J445" s="18">
        <f t="shared" si="35"/>
        <v>-34634.78</v>
      </c>
      <c r="K445" s="39" t="str">
        <f t="shared" si="36"/>
        <v>NA</v>
      </c>
      <c r="L445" s="39" t="str">
        <f t="shared" si="37"/>
        <v>NA</v>
      </c>
      <c r="M445" s="39" t="str">
        <f t="shared" si="38"/>
        <v>NA</v>
      </c>
      <c r="O445" s="57"/>
      <c r="P445" s="57"/>
      <c r="Q445" s="57"/>
      <c r="R445" s="60"/>
      <c r="S445" s="60"/>
      <c r="T445" s="60"/>
      <c r="U445" s="60"/>
      <c r="V445" s="60"/>
      <c r="W445" s="57"/>
      <c r="X445" s="57"/>
      <c r="Y445" s="57"/>
    </row>
    <row r="446" spans="2:25" s="17" customFormat="1" x14ac:dyDescent="0.2">
      <c r="B446" s="48" t="s">
        <v>35</v>
      </c>
      <c r="C446" s="17" t="s">
        <v>36</v>
      </c>
      <c r="D446" s="18">
        <v>10000</v>
      </c>
      <c r="E446" s="18">
        <v>10000</v>
      </c>
      <c r="F446" s="18">
        <v>0</v>
      </c>
      <c r="G446" s="18">
        <v>0</v>
      </c>
      <c r="H446" s="18">
        <v>0</v>
      </c>
      <c r="I446" s="18">
        <f t="shared" si="34"/>
        <v>0</v>
      </c>
      <c r="J446" s="18">
        <f t="shared" si="35"/>
        <v>10000</v>
      </c>
      <c r="K446" s="39">
        <f t="shared" si="36"/>
        <v>1</v>
      </c>
      <c r="L446" s="39">
        <f t="shared" si="37"/>
        <v>-1</v>
      </c>
      <c r="M446" s="39">
        <f t="shared" si="38"/>
        <v>-1</v>
      </c>
      <c r="O446" s="57"/>
      <c r="P446" s="57"/>
      <c r="Q446" s="57"/>
      <c r="R446" s="60"/>
      <c r="S446" s="60"/>
      <c r="T446" s="60"/>
      <c r="U446" s="60"/>
      <c r="V446" s="60"/>
      <c r="W446" s="57"/>
      <c r="X446" s="57"/>
      <c r="Y446" s="57"/>
    </row>
    <row r="447" spans="2:25" s="17" customFormat="1" x14ac:dyDescent="0.2">
      <c r="B447" s="48" t="s">
        <v>332</v>
      </c>
      <c r="C447" s="17" t="s">
        <v>333</v>
      </c>
      <c r="D447" s="18">
        <v>555000</v>
      </c>
      <c r="E447" s="18">
        <v>555000</v>
      </c>
      <c r="F447" s="18">
        <v>0</v>
      </c>
      <c r="G447" s="18">
        <v>0</v>
      </c>
      <c r="H447" s="18">
        <v>0</v>
      </c>
      <c r="I447" s="18">
        <f t="shared" si="34"/>
        <v>0</v>
      </c>
      <c r="J447" s="18">
        <f t="shared" si="35"/>
        <v>555000</v>
      </c>
      <c r="K447" s="39">
        <f t="shared" si="36"/>
        <v>1</v>
      </c>
      <c r="L447" s="39">
        <f t="shared" si="37"/>
        <v>-1</v>
      </c>
      <c r="M447" s="39">
        <f t="shared" si="38"/>
        <v>-1</v>
      </c>
      <c r="O447" s="57"/>
      <c r="P447" s="57"/>
      <c r="Q447" s="57"/>
      <c r="R447" s="60"/>
      <c r="S447" s="60"/>
      <c r="T447" s="60"/>
      <c r="U447" s="60"/>
      <c r="V447" s="60"/>
      <c r="W447" s="57"/>
      <c r="X447" s="57"/>
      <c r="Y447" s="57"/>
    </row>
    <row r="448" spans="2:25" s="17" customFormat="1" x14ac:dyDescent="0.2">
      <c r="B448" s="48" t="s">
        <v>39</v>
      </c>
      <c r="C448" s="17" t="s">
        <v>40</v>
      </c>
      <c r="D448" s="18">
        <v>454181.31999999995</v>
      </c>
      <c r="E448" s="18">
        <v>454181.31999999995</v>
      </c>
      <c r="F448" s="18">
        <v>51070.119999999981</v>
      </c>
      <c r="G448" s="18">
        <v>150749.9</v>
      </c>
      <c r="H448" s="18">
        <v>0</v>
      </c>
      <c r="I448" s="18">
        <f t="shared" si="34"/>
        <v>150749.9</v>
      </c>
      <c r="J448" s="18">
        <f t="shared" si="35"/>
        <v>303431.41999999993</v>
      </c>
      <c r="K448" s="39">
        <f t="shared" si="36"/>
        <v>0.6680843236793621</v>
      </c>
      <c r="L448" s="39">
        <f t="shared" si="37"/>
        <v>-0.88755565728682984</v>
      </c>
      <c r="M448" s="39">
        <f t="shared" si="38"/>
        <v>0.32766270528255115</v>
      </c>
      <c r="O448" s="57"/>
      <c r="P448" s="57"/>
      <c r="Q448" s="57"/>
      <c r="R448" s="60"/>
      <c r="S448" s="60"/>
      <c r="T448" s="60"/>
      <c r="U448" s="60"/>
      <c r="V448" s="60"/>
      <c r="W448" s="57"/>
      <c r="X448" s="57"/>
      <c r="Y448" s="57"/>
    </row>
    <row r="449" spans="2:25" s="17" customFormat="1" x14ac:dyDescent="0.2">
      <c r="B449" s="48" t="s">
        <v>41</v>
      </c>
      <c r="C449" s="17" t="s">
        <v>42</v>
      </c>
      <c r="D449" s="18">
        <v>1214081.76</v>
      </c>
      <c r="E449" s="18">
        <v>1233226.96</v>
      </c>
      <c r="F449" s="18">
        <v>45089.880000000005</v>
      </c>
      <c r="G449" s="18">
        <v>234949.58000000002</v>
      </c>
      <c r="H449" s="18">
        <v>381251.64</v>
      </c>
      <c r="I449" s="18">
        <f t="shared" si="34"/>
        <v>616201.22</v>
      </c>
      <c r="J449" s="18">
        <f t="shared" si="35"/>
        <v>617025.74</v>
      </c>
      <c r="K449" s="39">
        <f t="shared" si="36"/>
        <v>0.50033429369724447</v>
      </c>
      <c r="L449" s="39">
        <f t="shared" si="37"/>
        <v>-0.96343748437027366</v>
      </c>
      <c r="M449" s="39">
        <f t="shared" si="38"/>
        <v>-0.23793563514050967</v>
      </c>
      <c r="O449" s="57"/>
      <c r="P449" s="57"/>
      <c r="Q449" s="57"/>
      <c r="R449" s="60"/>
      <c r="S449" s="60"/>
      <c r="T449" s="60"/>
      <c r="U449" s="60"/>
      <c r="V449" s="60"/>
      <c r="W449" s="57"/>
      <c r="X449" s="57"/>
      <c r="Y449" s="57"/>
    </row>
    <row r="450" spans="2:25" s="17" customFormat="1" x14ac:dyDescent="0.2">
      <c r="B450" s="48" t="s">
        <v>288</v>
      </c>
      <c r="C450" s="17" t="s">
        <v>289</v>
      </c>
      <c r="D450" s="18">
        <v>60000</v>
      </c>
      <c r="E450" s="18">
        <v>60000</v>
      </c>
      <c r="F450" s="18">
        <v>0</v>
      </c>
      <c r="G450" s="18">
        <v>1041.9000000000001</v>
      </c>
      <c r="H450" s="18">
        <v>2995</v>
      </c>
      <c r="I450" s="18">
        <f t="shared" si="34"/>
        <v>4036.9</v>
      </c>
      <c r="J450" s="18">
        <f t="shared" si="35"/>
        <v>55963.1</v>
      </c>
      <c r="K450" s="39">
        <f t="shared" si="36"/>
        <v>0.93271833333333332</v>
      </c>
      <c r="L450" s="39">
        <f t="shared" si="37"/>
        <v>-1</v>
      </c>
      <c r="M450" s="39">
        <f t="shared" si="38"/>
        <v>-0.93054000000000003</v>
      </c>
      <c r="O450" s="57"/>
      <c r="P450" s="57"/>
      <c r="Q450" s="57"/>
      <c r="R450" s="60"/>
      <c r="S450" s="60"/>
      <c r="T450" s="60"/>
      <c r="U450" s="60"/>
      <c r="V450" s="60"/>
      <c r="W450" s="57"/>
      <c r="X450" s="57"/>
      <c r="Y450" s="57"/>
    </row>
    <row r="451" spans="2:25" s="17" customFormat="1" x14ac:dyDescent="0.2">
      <c r="B451" s="48" t="s">
        <v>374</v>
      </c>
      <c r="C451" s="17" t="s">
        <v>375</v>
      </c>
      <c r="D451" s="18">
        <v>44131.5</v>
      </c>
      <c r="E451" s="18">
        <v>2012730.3</v>
      </c>
      <c r="F451" s="18">
        <v>311779</v>
      </c>
      <c r="G451" s="18">
        <v>351264</v>
      </c>
      <c r="H451" s="18">
        <v>1639761.8</v>
      </c>
      <c r="I451" s="18">
        <f t="shared" si="34"/>
        <v>1991025.8</v>
      </c>
      <c r="J451" s="18">
        <f t="shared" si="35"/>
        <v>21704.5</v>
      </c>
      <c r="K451" s="39">
        <f t="shared" si="36"/>
        <v>1.0783610700350662E-2</v>
      </c>
      <c r="L451" s="39">
        <f t="shared" si="37"/>
        <v>-0.84509648411414084</v>
      </c>
      <c r="M451" s="39">
        <f t="shared" si="38"/>
        <v>-0.30191541310825393</v>
      </c>
      <c r="O451" s="57"/>
      <c r="P451" s="57"/>
      <c r="Q451" s="57"/>
      <c r="R451" s="60"/>
      <c r="S451" s="60"/>
      <c r="T451" s="60"/>
      <c r="U451" s="60"/>
      <c r="V451" s="60"/>
      <c r="W451" s="57"/>
      <c r="X451" s="57"/>
      <c r="Y451" s="57"/>
    </row>
    <row r="452" spans="2:25" s="17" customFormat="1" x14ac:dyDescent="0.2">
      <c r="B452" s="48" t="s">
        <v>93</v>
      </c>
      <c r="C452" s="17" t="s">
        <v>94</v>
      </c>
      <c r="D452" s="18">
        <v>0</v>
      </c>
      <c r="E452" s="18">
        <v>0</v>
      </c>
      <c r="F452" s="18">
        <v>0</v>
      </c>
      <c r="G452" s="18">
        <v>0</v>
      </c>
      <c r="H452" s="18">
        <v>0</v>
      </c>
      <c r="I452" s="18">
        <f t="shared" si="34"/>
        <v>0</v>
      </c>
      <c r="J452" s="18">
        <f t="shared" si="35"/>
        <v>0</v>
      </c>
      <c r="K452" s="39" t="str">
        <f t="shared" si="36"/>
        <v>NA</v>
      </c>
      <c r="L452" s="39" t="str">
        <f t="shared" si="37"/>
        <v>NA</v>
      </c>
      <c r="M452" s="39" t="str">
        <f t="shared" si="38"/>
        <v>NA</v>
      </c>
      <c r="O452" s="57"/>
      <c r="P452" s="57"/>
      <c r="Q452" s="57"/>
      <c r="R452" s="60"/>
      <c r="S452" s="60"/>
      <c r="T452" s="60"/>
      <c r="U452" s="60"/>
      <c r="V452" s="60"/>
      <c r="W452" s="57"/>
      <c r="X452" s="57"/>
      <c r="Y452" s="57"/>
    </row>
    <row r="453" spans="2:25" s="17" customFormat="1" x14ac:dyDescent="0.2">
      <c r="B453" s="48" t="s">
        <v>239</v>
      </c>
      <c r="C453" s="17" t="s">
        <v>240</v>
      </c>
      <c r="D453" s="18">
        <v>0</v>
      </c>
      <c r="E453" s="18">
        <v>0</v>
      </c>
      <c r="F453" s="18">
        <v>0</v>
      </c>
      <c r="G453" s="18">
        <v>0</v>
      </c>
      <c r="H453" s="18">
        <v>0</v>
      </c>
      <c r="I453" s="18">
        <f t="shared" si="34"/>
        <v>0</v>
      </c>
      <c r="J453" s="18">
        <f t="shared" si="35"/>
        <v>0</v>
      </c>
      <c r="K453" s="39" t="str">
        <f t="shared" si="36"/>
        <v>NA</v>
      </c>
      <c r="L453" s="39" t="str">
        <f t="shared" si="37"/>
        <v>NA</v>
      </c>
      <c r="M453" s="39" t="str">
        <f t="shared" si="38"/>
        <v>NA</v>
      </c>
      <c r="O453" s="57"/>
      <c r="P453" s="57"/>
      <c r="Q453" s="57"/>
      <c r="R453" s="60"/>
      <c r="S453" s="60"/>
      <c r="T453" s="60"/>
      <c r="U453" s="60"/>
      <c r="V453" s="60"/>
      <c r="W453" s="57"/>
      <c r="X453" s="57"/>
      <c r="Y453" s="57"/>
    </row>
    <row r="454" spans="2:25" s="17" customFormat="1" x14ac:dyDescent="0.2">
      <c r="B454" s="48" t="s">
        <v>45</v>
      </c>
      <c r="C454" s="17" t="s">
        <v>46</v>
      </c>
      <c r="D454" s="18">
        <v>2983923.94</v>
      </c>
      <c r="E454" s="18">
        <v>3011923.94</v>
      </c>
      <c r="F454" s="18">
        <v>461890.33</v>
      </c>
      <c r="G454" s="18">
        <v>522071.06</v>
      </c>
      <c r="H454" s="18">
        <v>201747.23</v>
      </c>
      <c r="I454" s="18">
        <f t="shared" si="34"/>
        <v>723818.29</v>
      </c>
      <c r="J454" s="18">
        <f t="shared" si="35"/>
        <v>2288105.65</v>
      </c>
      <c r="K454" s="39">
        <f t="shared" si="36"/>
        <v>0.75968241415817428</v>
      </c>
      <c r="L454" s="39">
        <f t="shared" si="37"/>
        <v>-0.84664608429653765</v>
      </c>
      <c r="M454" s="39">
        <f t="shared" si="38"/>
        <v>-0.30666103075630785</v>
      </c>
      <c r="O454" s="57"/>
      <c r="P454" s="57"/>
      <c r="Q454" s="57"/>
      <c r="R454" s="60"/>
      <c r="S454" s="60"/>
      <c r="T454" s="60"/>
      <c r="U454" s="60"/>
      <c r="V454" s="60"/>
      <c r="W454" s="57"/>
      <c r="X454" s="57"/>
      <c r="Y454" s="57"/>
    </row>
    <row r="455" spans="2:25" s="17" customFormat="1" x14ac:dyDescent="0.2">
      <c r="B455" s="48" t="s">
        <v>47</v>
      </c>
      <c r="C455" s="17" t="s">
        <v>48</v>
      </c>
      <c r="D455" s="18">
        <v>1260</v>
      </c>
      <c r="E455" s="18">
        <v>1260</v>
      </c>
      <c r="F455" s="18">
        <v>0</v>
      </c>
      <c r="G455" s="18">
        <v>0</v>
      </c>
      <c r="H455" s="18">
        <v>0</v>
      </c>
      <c r="I455" s="18">
        <f t="shared" si="34"/>
        <v>0</v>
      </c>
      <c r="J455" s="18">
        <f t="shared" si="35"/>
        <v>1260</v>
      </c>
      <c r="K455" s="39">
        <f t="shared" si="36"/>
        <v>1</v>
      </c>
      <c r="L455" s="39">
        <f t="shared" si="37"/>
        <v>-1</v>
      </c>
      <c r="M455" s="39">
        <f t="shared" si="38"/>
        <v>-1</v>
      </c>
      <c r="O455" s="57"/>
      <c r="P455" s="57"/>
      <c r="Q455" s="57"/>
      <c r="R455" s="60"/>
      <c r="S455" s="60"/>
      <c r="T455" s="60"/>
      <c r="U455" s="60"/>
      <c r="V455" s="60"/>
      <c r="W455" s="57"/>
      <c r="X455" s="57"/>
      <c r="Y455" s="57"/>
    </row>
    <row r="456" spans="2:25" s="17" customFormat="1" x14ac:dyDescent="0.2">
      <c r="B456" s="48" t="s">
        <v>49</v>
      </c>
      <c r="C456" s="17" t="s">
        <v>50</v>
      </c>
      <c r="D456" s="18">
        <v>210000</v>
      </c>
      <c r="E456" s="18">
        <v>210000</v>
      </c>
      <c r="F456" s="18">
        <v>2221.09</v>
      </c>
      <c r="G456" s="18">
        <v>10198.32</v>
      </c>
      <c r="H456" s="18">
        <v>299.39</v>
      </c>
      <c r="I456" s="18">
        <f t="shared" si="34"/>
        <v>10497.71</v>
      </c>
      <c r="J456" s="18">
        <f t="shared" si="35"/>
        <v>199502.29</v>
      </c>
      <c r="K456" s="39">
        <f t="shared" si="36"/>
        <v>0.95001090476190475</v>
      </c>
      <c r="L456" s="39">
        <f t="shared" si="37"/>
        <v>-0.98942338095238092</v>
      </c>
      <c r="M456" s="39">
        <f t="shared" si="38"/>
        <v>-0.80574628571428575</v>
      </c>
      <c r="O456" s="57"/>
      <c r="P456" s="57"/>
      <c r="Q456" s="57"/>
      <c r="R456" s="60"/>
      <c r="S456" s="60"/>
      <c r="T456" s="60"/>
      <c r="U456" s="60"/>
      <c r="V456" s="60"/>
      <c r="W456" s="57"/>
      <c r="X456" s="57"/>
      <c r="Y456" s="57"/>
    </row>
    <row r="457" spans="2:25" s="17" customFormat="1" x14ac:dyDescent="0.2">
      <c r="B457" s="48" t="s">
        <v>53</v>
      </c>
      <c r="C457" s="17" t="s">
        <v>54</v>
      </c>
      <c r="D457" s="18">
        <v>633635.77</v>
      </c>
      <c r="E457" s="18">
        <v>693135.77</v>
      </c>
      <c r="F457" s="18">
        <v>-13104.45</v>
      </c>
      <c r="G457" s="18">
        <v>192.12000000000182</v>
      </c>
      <c r="H457" s="18">
        <v>55969.03</v>
      </c>
      <c r="I457" s="18">
        <f t="shared" si="34"/>
        <v>56161.15</v>
      </c>
      <c r="J457" s="18">
        <f t="shared" si="35"/>
        <v>636974.62</v>
      </c>
      <c r="K457" s="39">
        <f t="shared" si="36"/>
        <v>0.91897525357838616</v>
      </c>
      <c r="L457" s="39">
        <f t="shared" si="37"/>
        <v>-1.0189060362589568</v>
      </c>
      <c r="M457" s="39">
        <f t="shared" si="38"/>
        <v>-0.99889129946359578</v>
      </c>
      <c r="O457" s="57"/>
      <c r="P457" s="57"/>
      <c r="Q457" s="57"/>
      <c r="R457" s="60"/>
      <c r="S457" s="60"/>
      <c r="T457" s="60"/>
      <c r="U457" s="60"/>
      <c r="V457" s="60"/>
      <c r="W457" s="57"/>
      <c r="X457" s="57"/>
      <c r="Y457" s="57"/>
    </row>
    <row r="458" spans="2:25" s="17" customFormat="1" x14ac:dyDescent="0.2">
      <c r="B458" s="48" t="s">
        <v>55</v>
      </c>
      <c r="C458" s="17" t="s">
        <v>56</v>
      </c>
      <c r="D458" s="18">
        <v>0</v>
      </c>
      <c r="E458" s="18">
        <v>500</v>
      </c>
      <c r="F458" s="18">
        <v>209.99</v>
      </c>
      <c r="G458" s="18">
        <v>209.99</v>
      </c>
      <c r="H458" s="18">
        <v>0</v>
      </c>
      <c r="I458" s="18">
        <f t="shared" si="34"/>
        <v>209.99</v>
      </c>
      <c r="J458" s="18">
        <f t="shared" si="35"/>
        <v>290.01</v>
      </c>
      <c r="K458" s="39">
        <f t="shared" si="36"/>
        <v>0.58001999999999998</v>
      </c>
      <c r="L458" s="39">
        <f t="shared" si="37"/>
        <v>-0.58001999999999998</v>
      </c>
      <c r="M458" s="39">
        <f t="shared" si="38"/>
        <v>0.67992000000000008</v>
      </c>
      <c r="O458" s="57"/>
      <c r="P458" s="57"/>
      <c r="Q458" s="57"/>
      <c r="R458" s="60"/>
      <c r="S458" s="60"/>
      <c r="T458" s="60"/>
      <c r="U458" s="60"/>
      <c r="V458" s="60"/>
      <c r="W458" s="57"/>
      <c r="X458" s="57"/>
      <c r="Y458" s="57"/>
    </row>
    <row r="459" spans="2:25" s="17" customFormat="1" x14ac:dyDescent="0.2">
      <c r="B459" s="48" t="s">
        <v>57</v>
      </c>
      <c r="C459" s="17" t="s">
        <v>58</v>
      </c>
      <c r="D459" s="18">
        <v>0</v>
      </c>
      <c r="E459" s="18">
        <v>651621.86</v>
      </c>
      <c r="F459" s="18">
        <v>0</v>
      </c>
      <c r="G459" s="18">
        <v>528795.86</v>
      </c>
      <c r="H459" s="18">
        <v>0</v>
      </c>
      <c r="I459" s="18">
        <f t="shared" si="34"/>
        <v>528795.86</v>
      </c>
      <c r="J459" s="18">
        <f t="shared" si="35"/>
        <v>122826</v>
      </c>
      <c r="K459" s="39">
        <f t="shared" si="36"/>
        <v>0.18849275559908318</v>
      </c>
      <c r="L459" s="39">
        <f t="shared" si="37"/>
        <v>-1</v>
      </c>
      <c r="M459" s="39">
        <f t="shared" si="38"/>
        <v>2.2460289776036673</v>
      </c>
      <c r="O459" s="57"/>
      <c r="P459" s="57"/>
      <c r="Q459" s="57"/>
      <c r="R459" s="60"/>
      <c r="S459" s="60"/>
      <c r="T459" s="60"/>
      <c r="U459" s="60"/>
      <c r="V459" s="60"/>
      <c r="W459" s="57"/>
      <c r="X459" s="57"/>
      <c r="Y459" s="57"/>
    </row>
    <row r="460" spans="2:25" s="17" customFormat="1" x14ac:dyDescent="0.2">
      <c r="B460" s="48" t="s">
        <v>59</v>
      </c>
      <c r="C460" s="17" t="s">
        <v>60</v>
      </c>
      <c r="D460" s="18">
        <v>133000</v>
      </c>
      <c r="E460" s="18">
        <v>133000</v>
      </c>
      <c r="F460" s="18">
        <v>6.05</v>
      </c>
      <c r="G460" s="18">
        <v>81</v>
      </c>
      <c r="H460" s="18">
        <v>7561.73</v>
      </c>
      <c r="I460" s="18">
        <f t="shared" si="34"/>
        <v>7642.73</v>
      </c>
      <c r="J460" s="18">
        <f t="shared" si="35"/>
        <v>125357.27</v>
      </c>
      <c r="K460" s="39">
        <f t="shared" si="36"/>
        <v>0.94253586466165418</v>
      </c>
      <c r="L460" s="39">
        <f t="shared" si="37"/>
        <v>-0.99995451127819557</v>
      </c>
      <c r="M460" s="39">
        <f t="shared" si="38"/>
        <v>-0.9975639097744361</v>
      </c>
      <c r="O460" s="57"/>
      <c r="P460" s="57"/>
      <c r="Q460" s="57"/>
      <c r="R460" s="60"/>
      <c r="S460" s="60"/>
      <c r="T460" s="60"/>
      <c r="U460" s="60"/>
      <c r="V460" s="60"/>
      <c r="W460" s="57"/>
      <c r="X460" s="57"/>
      <c r="Y460" s="57"/>
    </row>
    <row r="461" spans="2:25" s="17" customFormat="1" x14ac:dyDescent="0.2">
      <c r="B461" s="48" t="s">
        <v>61</v>
      </c>
      <c r="C461" s="17" t="s">
        <v>62</v>
      </c>
      <c r="D461" s="18">
        <v>42000</v>
      </c>
      <c r="E461" s="18">
        <v>42000</v>
      </c>
      <c r="F461" s="18">
        <v>899</v>
      </c>
      <c r="G461" s="18">
        <v>5852</v>
      </c>
      <c r="H461" s="18">
        <v>7463</v>
      </c>
      <c r="I461" s="18">
        <f t="shared" si="34"/>
        <v>13315</v>
      </c>
      <c r="J461" s="18">
        <f t="shared" si="35"/>
        <v>28685</v>
      </c>
      <c r="K461" s="39">
        <f t="shared" si="36"/>
        <v>0.68297619047619051</v>
      </c>
      <c r="L461" s="39">
        <f t="shared" si="37"/>
        <v>-0.97859523809523807</v>
      </c>
      <c r="M461" s="39">
        <f t="shared" si="38"/>
        <v>-0.44266666666666665</v>
      </c>
      <c r="O461" s="57"/>
      <c r="P461" s="57"/>
      <c r="Q461" s="57"/>
      <c r="R461" s="60"/>
      <c r="S461" s="60"/>
      <c r="T461" s="60"/>
      <c r="U461" s="60"/>
      <c r="V461" s="60"/>
      <c r="W461" s="57"/>
      <c r="X461" s="57"/>
      <c r="Y461" s="57"/>
    </row>
    <row r="462" spans="2:25" s="17" customFormat="1" x14ac:dyDescent="0.2">
      <c r="B462" s="48" t="s">
        <v>65</v>
      </c>
      <c r="C462" s="17" t="s">
        <v>66</v>
      </c>
      <c r="D462" s="18">
        <v>0</v>
      </c>
      <c r="E462" s="18">
        <v>1000</v>
      </c>
      <c r="F462" s="18">
        <v>0</v>
      </c>
      <c r="G462" s="18">
        <v>0</v>
      </c>
      <c r="H462" s="18">
        <v>2116.52</v>
      </c>
      <c r="I462" s="18">
        <f t="shared" si="34"/>
        <v>2116.52</v>
      </c>
      <c r="J462" s="18">
        <f t="shared" si="35"/>
        <v>-1116.52</v>
      </c>
      <c r="K462" s="39">
        <f t="shared" si="36"/>
        <v>-1.11652</v>
      </c>
      <c r="L462" s="39">
        <f t="shared" si="37"/>
        <v>-1</v>
      </c>
      <c r="M462" s="39">
        <f t="shared" si="38"/>
        <v>-1</v>
      </c>
      <c r="O462" s="57"/>
      <c r="P462" s="57"/>
      <c r="Q462" s="57"/>
      <c r="R462" s="60"/>
      <c r="S462" s="60"/>
      <c r="T462" s="60"/>
      <c r="U462" s="60"/>
      <c r="V462" s="60"/>
      <c r="W462" s="57"/>
      <c r="X462" s="57"/>
      <c r="Y462" s="57"/>
    </row>
    <row r="463" spans="2:25" s="17" customFormat="1" x14ac:dyDescent="0.2">
      <c r="B463" s="48" t="s">
        <v>67</v>
      </c>
      <c r="C463" s="17" t="s">
        <v>68</v>
      </c>
      <c r="D463" s="18">
        <v>45000</v>
      </c>
      <c r="E463" s="18">
        <v>45000</v>
      </c>
      <c r="F463" s="18">
        <v>0</v>
      </c>
      <c r="G463" s="18">
        <v>0</v>
      </c>
      <c r="H463" s="18">
        <v>431.38</v>
      </c>
      <c r="I463" s="18">
        <f t="shared" si="34"/>
        <v>431.38</v>
      </c>
      <c r="J463" s="18">
        <f t="shared" si="35"/>
        <v>44568.62</v>
      </c>
      <c r="K463" s="39">
        <f t="shared" si="36"/>
        <v>0.99041377777777784</v>
      </c>
      <c r="L463" s="39">
        <f t="shared" si="37"/>
        <v>-1</v>
      </c>
      <c r="M463" s="39">
        <f t="shared" si="38"/>
        <v>-1</v>
      </c>
      <c r="O463" s="57"/>
      <c r="P463" s="57"/>
      <c r="Q463" s="57"/>
      <c r="R463" s="60"/>
      <c r="S463" s="60"/>
      <c r="T463" s="60"/>
      <c r="U463" s="60"/>
      <c r="V463" s="60"/>
      <c r="W463" s="57"/>
      <c r="X463" s="57"/>
      <c r="Y463" s="57"/>
    </row>
    <row r="464" spans="2:25" s="17" customFormat="1" x14ac:dyDescent="0.2">
      <c r="B464" s="48" t="s">
        <v>324</v>
      </c>
      <c r="C464" s="17" t="s">
        <v>325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34"/>
        <v>0</v>
      </c>
      <c r="J464" s="18">
        <f t="shared" si="35"/>
        <v>0</v>
      </c>
      <c r="K464" s="39" t="str">
        <f t="shared" si="36"/>
        <v>NA</v>
      </c>
      <c r="L464" s="39" t="str">
        <f t="shared" si="37"/>
        <v>NA</v>
      </c>
      <c r="M464" s="39" t="str">
        <f t="shared" si="38"/>
        <v>NA</v>
      </c>
      <c r="O464" s="57"/>
      <c r="P464" s="57"/>
      <c r="Q464" s="57"/>
      <c r="R464" s="60"/>
      <c r="S464" s="60"/>
      <c r="T464" s="60"/>
      <c r="U464" s="60"/>
      <c r="V464" s="60"/>
      <c r="W464" s="57"/>
      <c r="X464" s="57"/>
      <c r="Y464" s="57"/>
    </row>
    <row r="465" spans="1:25" s="17" customFormat="1" x14ac:dyDescent="0.2">
      <c r="B465" s="48" t="s">
        <v>71</v>
      </c>
      <c r="C465" s="17" t="s">
        <v>72</v>
      </c>
      <c r="D465" s="18">
        <v>310868.99</v>
      </c>
      <c r="E465" s="18">
        <v>310868.99</v>
      </c>
      <c r="F465" s="18">
        <v>0</v>
      </c>
      <c r="G465" s="18">
        <v>593</v>
      </c>
      <c r="H465" s="18">
        <v>3797.12</v>
      </c>
      <c r="I465" s="18">
        <f t="shared" si="34"/>
        <v>4390.12</v>
      </c>
      <c r="J465" s="18">
        <f t="shared" si="35"/>
        <v>306478.87</v>
      </c>
      <c r="K465" s="39">
        <f t="shared" si="36"/>
        <v>0.98587790953353049</v>
      </c>
      <c r="L465" s="39">
        <f t="shared" si="37"/>
        <v>-1</v>
      </c>
      <c r="M465" s="39">
        <f t="shared" si="38"/>
        <v>-0.99236977609120802</v>
      </c>
      <c r="O465" s="57"/>
      <c r="P465" s="57"/>
      <c r="Q465" s="57"/>
      <c r="R465" s="60"/>
      <c r="S465" s="60"/>
      <c r="T465" s="60"/>
      <c r="U465" s="60"/>
      <c r="V465" s="60"/>
      <c r="W465" s="57"/>
      <c r="X465" s="57"/>
      <c r="Y465" s="57"/>
    </row>
    <row r="466" spans="1:25" s="17" customFormat="1" x14ac:dyDescent="0.2">
      <c r="B466" s="48" t="s">
        <v>73</v>
      </c>
      <c r="C466" s="17" t="s">
        <v>74</v>
      </c>
      <c r="D466" s="18">
        <v>0</v>
      </c>
      <c r="E466" s="18">
        <v>0</v>
      </c>
      <c r="F466" s="18">
        <v>0</v>
      </c>
      <c r="G466" s="18">
        <v>0</v>
      </c>
      <c r="H466" s="18">
        <v>0</v>
      </c>
      <c r="I466" s="18">
        <f t="shared" si="34"/>
        <v>0</v>
      </c>
      <c r="J466" s="18">
        <f t="shared" si="35"/>
        <v>0</v>
      </c>
      <c r="K466" s="39" t="str">
        <f t="shared" si="36"/>
        <v>NA</v>
      </c>
      <c r="L466" s="39" t="str">
        <f t="shared" si="37"/>
        <v>NA</v>
      </c>
      <c r="M466" s="39" t="str">
        <f t="shared" si="38"/>
        <v>NA</v>
      </c>
      <c r="O466" s="57"/>
      <c r="P466" s="57"/>
      <c r="Q466" s="57"/>
      <c r="R466" s="60"/>
      <c r="S466" s="60"/>
      <c r="T466" s="60"/>
      <c r="U466" s="60"/>
      <c r="V466" s="60"/>
      <c r="W466" s="57"/>
      <c r="X466" s="57"/>
      <c r="Y466" s="57"/>
    </row>
    <row r="467" spans="1:25" s="17" customFormat="1" x14ac:dyDescent="0.2">
      <c r="A467" s="47" t="s">
        <v>129</v>
      </c>
      <c r="B467" s="49"/>
      <c r="C467" s="47"/>
      <c r="D467" s="23">
        <v>28891250.390000004</v>
      </c>
      <c r="E467" s="23">
        <v>31620616.250000004</v>
      </c>
      <c r="F467" s="23">
        <v>2540314.96</v>
      </c>
      <c r="G467" s="23">
        <v>6835177.4700000007</v>
      </c>
      <c r="H467" s="23">
        <v>2303393.84</v>
      </c>
      <c r="I467" s="23">
        <f t="shared" si="34"/>
        <v>9138571.3100000005</v>
      </c>
      <c r="J467" s="23">
        <f t="shared" si="35"/>
        <v>22482044.940000005</v>
      </c>
      <c r="K467" s="43">
        <f t="shared" si="36"/>
        <v>0.71099325712856731</v>
      </c>
      <c r="L467" s="43">
        <f t="shared" si="37"/>
        <v>-0.91966269917335974</v>
      </c>
      <c r="M467" s="43">
        <f t="shared" si="38"/>
        <v>-0.13535176974926921</v>
      </c>
      <c r="O467" s="57"/>
      <c r="P467" s="57"/>
      <c r="Q467" s="57"/>
      <c r="R467" s="60"/>
      <c r="S467" s="60"/>
      <c r="T467" s="60"/>
      <c r="U467" s="60"/>
      <c r="V467" s="60"/>
      <c r="W467" s="57"/>
      <c r="X467" s="57"/>
      <c r="Y467" s="57"/>
    </row>
    <row r="468" spans="1:25" s="17" customFormat="1" x14ac:dyDescent="0.2">
      <c r="A468" s="17" t="s">
        <v>130</v>
      </c>
      <c r="B468" s="48" t="s">
        <v>89</v>
      </c>
      <c r="C468" s="17" t="s">
        <v>90</v>
      </c>
      <c r="D468" s="18"/>
      <c r="E468" s="18"/>
      <c r="F468" s="18">
        <v>0</v>
      </c>
      <c r="G468" s="18">
        <v>0</v>
      </c>
      <c r="H468" s="18">
        <v>0</v>
      </c>
      <c r="I468" s="18">
        <f t="shared" ref="I468:I471" si="54">SUM(G468:H468)</f>
        <v>0</v>
      </c>
      <c r="J468" s="18">
        <f t="shared" ref="J468:J471" si="55">E468-I468</f>
        <v>0</v>
      </c>
      <c r="K468" s="39" t="str">
        <f t="shared" ref="K468:K471" si="56">IF(E468=0,"NA",J468/E468)</f>
        <v>NA</v>
      </c>
      <c r="L468" s="39" t="str">
        <f t="shared" ref="L468:L471" si="57">IF(E468=0,"NA",(  ( F468 - (E468/$L$6)) / (E468/$L$6)))</f>
        <v>NA</v>
      </c>
      <c r="M468" s="39" t="str">
        <f t="shared" ref="M468:M471" si="58">IF(E468=0,"NA",(  ( G468 - ($M$6*(E468/12))) / ($M$6*(E468/12))))</f>
        <v>NA</v>
      </c>
      <c r="O468" s="57"/>
      <c r="P468" s="57"/>
      <c r="Q468" s="57"/>
      <c r="R468" s="60"/>
      <c r="S468" s="60"/>
      <c r="T468" s="60"/>
      <c r="U468" s="60"/>
      <c r="V468" s="60"/>
      <c r="W468" s="57"/>
      <c r="X468" s="57"/>
      <c r="Y468" s="57"/>
    </row>
    <row r="469" spans="1:25" s="17" customFormat="1" x14ac:dyDescent="0.2">
      <c r="B469" s="48" t="s">
        <v>27</v>
      </c>
      <c r="C469" s="17" t="s">
        <v>28</v>
      </c>
      <c r="D469" s="18">
        <v>758056.07</v>
      </c>
      <c r="E469" s="18">
        <v>758056.07</v>
      </c>
      <c r="F469" s="18">
        <v>0</v>
      </c>
      <c r="G469" s="18">
        <v>0</v>
      </c>
      <c r="H469" s="18">
        <v>0</v>
      </c>
      <c r="I469" s="18">
        <f t="shared" si="54"/>
        <v>0</v>
      </c>
      <c r="J469" s="18">
        <f t="shared" si="55"/>
        <v>758056.07</v>
      </c>
      <c r="K469" s="39">
        <f t="shared" si="56"/>
        <v>1</v>
      </c>
      <c r="L469" s="39">
        <f t="shared" si="57"/>
        <v>-1</v>
      </c>
      <c r="M469" s="39">
        <f t="shared" si="58"/>
        <v>-1</v>
      </c>
      <c r="O469" s="57"/>
      <c r="P469" s="57"/>
      <c r="Q469" s="57"/>
      <c r="R469" s="60"/>
      <c r="S469" s="60"/>
      <c r="T469" s="60"/>
      <c r="U469" s="60"/>
      <c r="V469" s="60"/>
      <c r="W469" s="57"/>
      <c r="X469" s="57"/>
      <c r="Y469" s="57"/>
    </row>
    <row r="470" spans="1:25" s="17" customFormat="1" x14ac:dyDescent="0.2">
      <c r="B470" s="48" t="s">
        <v>29</v>
      </c>
      <c r="C470" s="17" t="s">
        <v>30</v>
      </c>
      <c r="D470" s="18">
        <v>33713</v>
      </c>
      <c r="E470" s="18">
        <v>33713</v>
      </c>
      <c r="F470" s="18">
        <v>106348.77</v>
      </c>
      <c r="G470" s="18">
        <v>145416.28</v>
      </c>
      <c r="H470" s="18">
        <v>0</v>
      </c>
      <c r="I470" s="18">
        <f t="shared" si="54"/>
        <v>145416.28</v>
      </c>
      <c r="J470" s="18">
        <f t="shared" si="55"/>
        <v>-111703.28</v>
      </c>
      <c r="K470" s="39">
        <f t="shared" si="56"/>
        <v>-3.313359238276036</v>
      </c>
      <c r="L470" s="39">
        <f t="shared" si="57"/>
        <v>2.1545329694776498</v>
      </c>
      <c r="M470" s="39">
        <f t="shared" si="58"/>
        <v>16.253436953104142</v>
      </c>
      <c r="O470" s="57"/>
      <c r="P470" s="57"/>
      <c r="Q470" s="57"/>
      <c r="R470" s="60"/>
      <c r="S470" s="60"/>
      <c r="T470" s="60"/>
      <c r="U470" s="60"/>
      <c r="V470" s="60"/>
      <c r="W470" s="57"/>
      <c r="X470" s="57"/>
      <c r="Y470" s="57"/>
    </row>
    <row r="471" spans="1:25" s="17" customFormat="1" x14ac:dyDescent="0.2">
      <c r="B471" s="48" t="s">
        <v>31</v>
      </c>
      <c r="C471" s="17" t="s">
        <v>32</v>
      </c>
      <c r="D471" s="18">
        <v>11340</v>
      </c>
      <c r="E471" s="18">
        <v>11340</v>
      </c>
      <c r="F471" s="18">
        <v>945</v>
      </c>
      <c r="G471" s="18">
        <v>2835</v>
      </c>
      <c r="H471" s="18">
        <v>0</v>
      </c>
      <c r="I471" s="18">
        <f t="shared" si="54"/>
        <v>2835</v>
      </c>
      <c r="J471" s="18">
        <f t="shared" si="55"/>
        <v>8505</v>
      </c>
      <c r="K471" s="39">
        <f t="shared" si="56"/>
        <v>0.75</v>
      </c>
      <c r="L471" s="39">
        <f t="shared" si="57"/>
        <v>-0.91666666666666663</v>
      </c>
      <c r="M471" s="39">
        <f t="shared" si="58"/>
        <v>0</v>
      </c>
      <c r="O471" s="57"/>
      <c r="P471" s="57"/>
      <c r="Q471" s="57"/>
      <c r="R471" s="60"/>
      <c r="S471" s="60"/>
      <c r="T471" s="60"/>
      <c r="U471" s="60"/>
      <c r="V471" s="60"/>
      <c r="W471" s="57"/>
      <c r="X471" s="57"/>
      <c r="Y471" s="57"/>
    </row>
    <row r="472" spans="1:25" s="17" customFormat="1" x14ac:dyDescent="0.2">
      <c r="B472" s="48" t="s">
        <v>33</v>
      </c>
      <c r="C472" s="17" t="s">
        <v>34</v>
      </c>
      <c r="D472" s="18">
        <v>6680.72</v>
      </c>
      <c r="E472" s="18">
        <v>6680.72</v>
      </c>
      <c r="F472" s="18">
        <v>607.22</v>
      </c>
      <c r="G472" s="18">
        <v>1793.55</v>
      </c>
      <c r="H472" s="18">
        <v>0</v>
      </c>
      <c r="I472" s="18">
        <f t="shared" si="34"/>
        <v>1793.55</v>
      </c>
      <c r="J472" s="18">
        <f t="shared" si="35"/>
        <v>4887.17</v>
      </c>
      <c r="K472" s="39">
        <f t="shared" si="36"/>
        <v>0.7315334275347567</v>
      </c>
      <c r="L472" s="39">
        <f t="shared" si="37"/>
        <v>-0.90910859907315378</v>
      </c>
      <c r="M472" s="39">
        <f t="shared" si="38"/>
        <v>7.3866289860973003E-2</v>
      </c>
      <c r="O472" s="57"/>
      <c r="P472" s="57"/>
      <c r="Q472" s="57"/>
      <c r="R472" s="60"/>
      <c r="S472" s="60"/>
      <c r="T472" s="60"/>
      <c r="U472" s="60"/>
      <c r="V472" s="60"/>
      <c r="W472" s="57"/>
      <c r="X472" s="57"/>
      <c r="Y472" s="57"/>
    </row>
    <row r="473" spans="1:25" s="17" customFormat="1" x14ac:dyDescent="0.2">
      <c r="B473" s="48" t="s">
        <v>332</v>
      </c>
      <c r="C473" s="17" t="s">
        <v>333</v>
      </c>
      <c r="D473" s="18">
        <v>42000</v>
      </c>
      <c r="E473" s="18">
        <v>42000</v>
      </c>
      <c r="F473" s="18">
        <v>0</v>
      </c>
      <c r="G473" s="18">
        <v>0</v>
      </c>
      <c r="H473" s="18">
        <v>0</v>
      </c>
      <c r="I473" s="18">
        <f t="shared" si="34"/>
        <v>0</v>
      </c>
      <c r="J473" s="18">
        <f t="shared" si="35"/>
        <v>42000</v>
      </c>
      <c r="K473" s="39">
        <f t="shared" si="36"/>
        <v>1</v>
      </c>
      <c r="L473" s="39">
        <f t="shared" si="37"/>
        <v>-1</v>
      </c>
      <c r="M473" s="39">
        <f t="shared" si="38"/>
        <v>-1</v>
      </c>
      <c r="O473" s="57"/>
      <c r="P473" s="57"/>
      <c r="Q473" s="57"/>
      <c r="R473" s="60"/>
      <c r="S473" s="60"/>
      <c r="T473" s="60"/>
      <c r="U473" s="60"/>
      <c r="V473" s="60"/>
      <c r="W473" s="57"/>
      <c r="X473" s="57"/>
      <c r="Y473" s="57"/>
    </row>
    <row r="474" spans="1:25" s="17" customFormat="1" x14ac:dyDescent="0.2">
      <c r="B474" s="48" t="s">
        <v>39</v>
      </c>
      <c r="C474" s="17" t="s">
        <v>40</v>
      </c>
      <c r="D474" s="18">
        <v>20981.95</v>
      </c>
      <c r="E474" s="18">
        <v>20981.95</v>
      </c>
      <c r="F474" s="18">
        <v>7868.71</v>
      </c>
      <c r="G474" s="18">
        <v>10362.720000000001</v>
      </c>
      <c r="H474" s="18">
        <v>0</v>
      </c>
      <c r="I474" s="18">
        <f t="shared" si="34"/>
        <v>10362.720000000001</v>
      </c>
      <c r="J474" s="18">
        <f t="shared" si="35"/>
        <v>10619.23</v>
      </c>
      <c r="K474" s="39">
        <f t="shared" si="36"/>
        <v>0.50611263490762293</v>
      </c>
      <c r="L474" s="39">
        <f t="shared" si="37"/>
        <v>-0.62497718276899916</v>
      </c>
      <c r="M474" s="39">
        <f t="shared" si="38"/>
        <v>0.97554946036950818</v>
      </c>
      <c r="O474" s="57"/>
      <c r="P474" s="57"/>
      <c r="Q474" s="57"/>
      <c r="R474" s="60"/>
      <c r="S474" s="60"/>
      <c r="T474" s="60"/>
      <c r="U474" s="60"/>
      <c r="V474" s="60"/>
      <c r="W474" s="57"/>
      <c r="X474" s="57"/>
      <c r="Y474" s="57"/>
    </row>
    <row r="475" spans="1:25" s="17" customFormat="1" x14ac:dyDescent="0.2">
      <c r="B475" s="48" t="s">
        <v>41</v>
      </c>
      <c r="C475" s="17" t="s">
        <v>42</v>
      </c>
      <c r="D475" s="18">
        <v>0</v>
      </c>
      <c r="E475" s="18">
        <v>0</v>
      </c>
      <c r="F475" s="18">
        <v>0</v>
      </c>
      <c r="G475" s="18">
        <v>0</v>
      </c>
      <c r="H475" s="18">
        <v>0</v>
      </c>
      <c r="I475" s="18">
        <f t="shared" si="34"/>
        <v>0</v>
      </c>
      <c r="J475" s="18">
        <f t="shared" si="35"/>
        <v>0</v>
      </c>
      <c r="K475" s="39" t="str">
        <f t="shared" si="36"/>
        <v>NA</v>
      </c>
      <c r="L475" s="39" t="str">
        <f t="shared" si="37"/>
        <v>NA</v>
      </c>
      <c r="M475" s="39" t="str">
        <f t="shared" si="38"/>
        <v>NA</v>
      </c>
      <c r="O475" s="57"/>
      <c r="P475" s="57"/>
      <c r="Q475" s="57"/>
      <c r="R475" s="60"/>
      <c r="S475" s="60"/>
      <c r="T475" s="60"/>
      <c r="U475" s="60"/>
      <c r="V475" s="60"/>
      <c r="W475" s="57"/>
      <c r="X475" s="57"/>
      <c r="Y475" s="57"/>
    </row>
    <row r="476" spans="1:25" s="17" customFormat="1" x14ac:dyDescent="0.2">
      <c r="B476" s="48" t="s">
        <v>53</v>
      </c>
      <c r="C476" s="17" t="s">
        <v>54</v>
      </c>
      <c r="D476" s="18">
        <v>60000</v>
      </c>
      <c r="E476" s="18">
        <v>60000</v>
      </c>
      <c r="F476" s="18">
        <v>0</v>
      </c>
      <c r="G476" s="18">
        <v>0</v>
      </c>
      <c r="H476" s="18">
        <v>0</v>
      </c>
      <c r="I476" s="18">
        <f t="shared" si="34"/>
        <v>0</v>
      </c>
      <c r="J476" s="18">
        <f t="shared" si="35"/>
        <v>60000</v>
      </c>
      <c r="K476" s="39">
        <f t="shared" si="36"/>
        <v>1</v>
      </c>
      <c r="L476" s="39">
        <f t="shared" si="37"/>
        <v>-1</v>
      </c>
      <c r="M476" s="39">
        <f t="shared" si="38"/>
        <v>-1</v>
      </c>
      <c r="O476" s="57"/>
      <c r="P476" s="57"/>
      <c r="Q476" s="57"/>
      <c r="R476" s="60"/>
      <c r="S476" s="60"/>
      <c r="T476" s="60"/>
      <c r="U476" s="60"/>
      <c r="V476" s="60"/>
      <c r="W476" s="57"/>
      <c r="X476" s="57"/>
      <c r="Y476" s="57"/>
    </row>
    <row r="477" spans="1:25" s="17" customFormat="1" x14ac:dyDescent="0.2">
      <c r="B477" s="48" t="s">
        <v>65</v>
      </c>
      <c r="C477" s="17" t="s">
        <v>66</v>
      </c>
      <c r="D477" s="18"/>
      <c r="E477" s="18"/>
      <c r="F477" s="18">
        <v>0</v>
      </c>
      <c r="G477" s="18">
        <v>0</v>
      </c>
      <c r="H477" s="18">
        <v>0</v>
      </c>
      <c r="I477" s="18">
        <f t="shared" si="34"/>
        <v>0</v>
      </c>
      <c r="J477" s="18">
        <f t="shared" si="35"/>
        <v>0</v>
      </c>
      <c r="K477" s="39" t="str">
        <f t="shared" si="36"/>
        <v>NA</v>
      </c>
      <c r="L477" s="39" t="str">
        <f t="shared" si="37"/>
        <v>NA</v>
      </c>
      <c r="M477" s="39" t="str">
        <f t="shared" si="38"/>
        <v>NA</v>
      </c>
      <c r="O477" s="57"/>
      <c r="P477" s="57"/>
      <c r="Q477" s="57"/>
      <c r="R477" s="60"/>
      <c r="S477" s="60"/>
      <c r="T477" s="60"/>
      <c r="U477" s="60"/>
      <c r="V477" s="60"/>
      <c r="W477" s="57"/>
      <c r="X477" s="57"/>
      <c r="Y477" s="57"/>
    </row>
    <row r="478" spans="1:25" s="17" customFormat="1" x14ac:dyDescent="0.2">
      <c r="B478" s="48" t="s">
        <v>73</v>
      </c>
      <c r="C478" s="17" t="s">
        <v>74</v>
      </c>
      <c r="D478" s="18">
        <v>1000000</v>
      </c>
      <c r="E478" s="18">
        <v>1000000</v>
      </c>
      <c r="F478" s="18">
        <v>0</v>
      </c>
      <c r="G478" s="18">
        <v>0</v>
      </c>
      <c r="H478" s="18">
        <v>0</v>
      </c>
      <c r="I478" s="18">
        <f t="shared" si="34"/>
        <v>0</v>
      </c>
      <c r="J478" s="18">
        <f t="shared" si="35"/>
        <v>1000000</v>
      </c>
      <c r="K478" s="39">
        <f t="shared" si="36"/>
        <v>1</v>
      </c>
      <c r="L478" s="39">
        <f t="shared" si="37"/>
        <v>-1</v>
      </c>
      <c r="M478" s="39">
        <f t="shared" si="38"/>
        <v>-1</v>
      </c>
      <c r="O478" s="57"/>
      <c r="P478" s="57"/>
      <c r="Q478" s="57"/>
      <c r="R478" s="60"/>
      <c r="S478" s="60"/>
      <c r="T478" s="60"/>
      <c r="U478" s="60"/>
      <c r="V478" s="60"/>
      <c r="W478" s="57"/>
      <c r="X478" s="57"/>
      <c r="Y478" s="57"/>
    </row>
    <row r="479" spans="1:25" s="17" customFormat="1" x14ac:dyDescent="0.2">
      <c r="A479" s="47" t="s">
        <v>131</v>
      </c>
      <c r="B479" s="49"/>
      <c r="C479" s="47"/>
      <c r="D479" s="23">
        <v>1932771.7399999998</v>
      </c>
      <c r="E479" s="23">
        <v>1932771.7399999998</v>
      </c>
      <c r="F479" s="23">
        <v>115769.70000000001</v>
      </c>
      <c r="G479" s="23">
        <v>160407.54999999999</v>
      </c>
      <c r="H479" s="23">
        <v>0</v>
      </c>
      <c r="I479" s="23">
        <f t="shared" si="34"/>
        <v>160407.54999999999</v>
      </c>
      <c r="J479" s="23">
        <f t="shared" si="35"/>
        <v>1772364.1899999997</v>
      </c>
      <c r="K479" s="43">
        <f t="shared" si="36"/>
        <v>0.91700646968275723</v>
      </c>
      <c r="L479" s="43">
        <f t="shared" si="37"/>
        <v>-0.9401017214790196</v>
      </c>
      <c r="M479" s="43">
        <f t="shared" si="38"/>
        <v>-0.66802587873102903</v>
      </c>
      <c r="O479" s="57"/>
      <c r="P479" s="57"/>
      <c r="Q479" s="57"/>
      <c r="R479" s="60"/>
      <c r="S479" s="60"/>
      <c r="T479" s="60"/>
      <c r="U479" s="60"/>
      <c r="V479" s="60"/>
      <c r="W479" s="57"/>
      <c r="X479" s="57"/>
      <c r="Y479" s="57"/>
    </row>
    <row r="480" spans="1:25" s="17" customFormat="1" x14ac:dyDescent="0.2">
      <c r="A480" s="17" t="s">
        <v>132</v>
      </c>
      <c r="B480" s="48" t="s">
        <v>332</v>
      </c>
      <c r="C480" s="17" t="s">
        <v>333</v>
      </c>
      <c r="D480" s="18">
        <v>1005000</v>
      </c>
      <c r="E480" s="18">
        <v>1005000</v>
      </c>
      <c r="F480" s="18">
        <v>0</v>
      </c>
      <c r="G480" s="18">
        <v>0</v>
      </c>
      <c r="H480" s="18">
        <v>0</v>
      </c>
      <c r="I480" s="18">
        <f t="shared" si="34"/>
        <v>0</v>
      </c>
      <c r="J480" s="18">
        <f t="shared" si="35"/>
        <v>1005000</v>
      </c>
      <c r="K480" s="39">
        <f t="shared" si="36"/>
        <v>1</v>
      </c>
      <c r="L480" s="39">
        <f t="shared" si="37"/>
        <v>-1</v>
      </c>
      <c r="M480" s="39">
        <f t="shared" si="38"/>
        <v>-1</v>
      </c>
      <c r="O480" s="57"/>
      <c r="P480" s="57"/>
      <c r="Q480" s="57"/>
      <c r="R480" s="60"/>
      <c r="S480" s="60"/>
      <c r="T480" s="60"/>
      <c r="U480" s="60"/>
      <c r="V480" s="60"/>
      <c r="W480" s="57"/>
      <c r="X480" s="57"/>
      <c r="Y480" s="57"/>
    </row>
    <row r="481" spans="1:25" s="17" customFormat="1" x14ac:dyDescent="0.2">
      <c r="B481" s="48" t="s">
        <v>67</v>
      </c>
      <c r="C481" s="17" t="s">
        <v>68</v>
      </c>
      <c r="D481" s="18">
        <v>0</v>
      </c>
      <c r="E481" s="18">
        <v>0</v>
      </c>
      <c r="F481" s="18">
        <v>0</v>
      </c>
      <c r="G481" s="18">
        <v>0</v>
      </c>
      <c r="H481" s="18">
        <v>0</v>
      </c>
      <c r="I481" s="18">
        <f t="shared" si="34"/>
        <v>0</v>
      </c>
      <c r="J481" s="18">
        <f t="shared" si="35"/>
        <v>0</v>
      </c>
      <c r="K481" s="39" t="str">
        <f t="shared" si="36"/>
        <v>NA</v>
      </c>
      <c r="L481" s="39" t="str">
        <f t="shared" si="37"/>
        <v>NA</v>
      </c>
      <c r="M481" s="39" t="str">
        <f t="shared" si="38"/>
        <v>NA</v>
      </c>
      <c r="O481" s="57"/>
      <c r="P481" s="57"/>
      <c r="Q481" s="57"/>
      <c r="R481" s="60"/>
      <c r="S481" s="60"/>
      <c r="T481" s="60"/>
      <c r="U481" s="60"/>
      <c r="V481" s="60"/>
      <c r="W481" s="57"/>
      <c r="X481" s="57"/>
      <c r="Y481" s="57"/>
    </row>
    <row r="482" spans="1:25" s="17" customFormat="1" x14ac:dyDescent="0.2">
      <c r="A482" s="47" t="s">
        <v>133</v>
      </c>
      <c r="B482" s="49"/>
      <c r="C482" s="47"/>
      <c r="D482" s="23">
        <v>1005000</v>
      </c>
      <c r="E482" s="23">
        <v>1005000</v>
      </c>
      <c r="F482" s="23">
        <v>0</v>
      </c>
      <c r="G482" s="23">
        <v>0</v>
      </c>
      <c r="H482" s="23">
        <v>0</v>
      </c>
      <c r="I482" s="23">
        <f t="shared" si="34"/>
        <v>0</v>
      </c>
      <c r="J482" s="23">
        <f t="shared" si="35"/>
        <v>1005000</v>
      </c>
      <c r="K482" s="43">
        <f t="shared" si="36"/>
        <v>1</v>
      </c>
      <c r="L482" s="43">
        <f t="shared" si="37"/>
        <v>-1</v>
      </c>
      <c r="M482" s="43">
        <f t="shared" si="38"/>
        <v>-1</v>
      </c>
      <c r="O482" s="57"/>
      <c r="P482" s="57"/>
      <c r="Q482" s="57"/>
      <c r="R482" s="60"/>
      <c r="S482" s="60"/>
      <c r="T482" s="60"/>
      <c r="U482" s="60"/>
      <c r="V482" s="60"/>
      <c r="W482" s="57"/>
      <c r="X482" s="57"/>
      <c r="Y482" s="57"/>
    </row>
    <row r="483" spans="1:25" s="17" customFormat="1" x14ac:dyDescent="0.2">
      <c r="A483" s="17" t="s">
        <v>188</v>
      </c>
      <c r="B483" s="48" t="s">
        <v>272</v>
      </c>
      <c r="C483" s="17" t="s">
        <v>273</v>
      </c>
      <c r="D483" s="18">
        <v>37764.57</v>
      </c>
      <c r="E483" s="18">
        <v>37764.57</v>
      </c>
      <c r="F483" s="18">
        <v>0</v>
      </c>
      <c r="G483" s="18">
        <v>0</v>
      </c>
      <c r="H483" s="18">
        <v>0</v>
      </c>
      <c r="I483" s="18">
        <f t="shared" si="34"/>
        <v>0</v>
      </c>
      <c r="J483" s="18">
        <f t="shared" si="35"/>
        <v>37764.57</v>
      </c>
      <c r="K483" s="39">
        <f t="shared" si="36"/>
        <v>1</v>
      </c>
      <c r="L483" s="39">
        <f t="shared" si="37"/>
        <v>-1</v>
      </c>
      <c r="M483" s="39">
        <f t="shared" si="38"/>
        <v>-1</v>
      </c>
      <c r="O483" s="57"/>
      <c r="P483" s="57"/>
      <c r="Q483" s="57"/>
      <c r="R483" s="60"/>
      <c r="S483" s="60"/>
      <c r="T483" s="60"/>
      <c r="U483" s="60"/>
      <c r="V483" s="60"/>
      <c r="W483" s="57"/>
      <c r="X483" s="57"/>
      <c r="Y483" s="57"/>
    </row>
    <row r="484" spans="1:25" s="17" customFormat="1" x14ac:dyDescent="0.2">
      <c r="B484" s="48" t="s">
        <v>29</v>
      </c>
      <c r="C484" s="17" t="s">
        <v>30</v>
      </c>
      <c r="D484" s="18">
        <v>1300000</v>
      </c>
      <c r="E484" s="18">
        <v>1300000</v>
      </c>
      <c r="F484" s="18">
        <v>0</v>
      </c>
      <c r="G484" s="18">
        <v>0</v>
      </c>
      <c r="H484" s="18">
        <v>0</v>
      </c>
      <c r="I484" s="18">
        <f t="shared" si="34"/>
        <v>0</v>
      </c>
      <c r="J484" s="18">
        <f t="shared" si="35"/>
        <v>1300000</v>
      </c>
      <c r="K484" s="39">
        <f t="shared" si="36"/>
        <v>1</v>
      </c>
      <c r="L484" s="39">
        <f t="shared" si="37"/>
        <v>-1</v>
      </c>
      <c r="M484" s="39">
        <f t="shared" si="38"/>
        <v>-1</v>
      </c>
      <c r="O484" s="57"/>
      <c r="P484" s="57"/>
      <c r="Q484" s="57"/>
      <c r="R484" s="60"/>
      <c r="S484" s="60"/>
      <c r="T484" s="60"/>
      <c r="U484" s="60"/>
      <c r="V484" s="60"/>
      <c r="W484" s="57"/>
      <c r="X484" s="57"/>
      <c r="Y484" s="57"/>
    </row>
    <row r="485" spans="1:25" s="17" customFormat="1" x14ac:dyDescent="0.2">
      <c r="B485" s="48" t="s">
        <v>33</v>
      </c>
      <c r="C485" s="17" t="s">
        <v>34</v>
      </c>
      <c r="D485" s="18">
        <v>7481.16</v>
      </c>
      <c r="E485" s="18">
        <v>7481.16</v>
      </c>
      <c r="F485" s="18">
        <v>0</v>
      </c>
      <c r="G485" s="18">
        <v>0</v>
      </c>
      <c r="H485" s="18">
        <v>0</v>
      </c>
      <c r="I485" s="18">
        <f t="shared" si="34"/>
        <v>0</v>
      </c>
      <c r="J485" s="18">
        <f t="shared" si="35"/>
        <v>7481.16</v>
      </c>
      <c r="K485" s="39">
        <f t="shared" si="36"/>
        <v>1</v>
      </c>
      <c r="L485" s="39">
        <f t="shared" si="37"/>
        <v>-1</v>
      </c>
      <c r="M485" s="39">
        <f t="shared" si="38"/>
        <v>-1</v>
      </c>
      <c r="O485" s="57"/>
      <c r="P485" s="57"/>
      <c r="Q485" s="57"/>
      <c r="R485" s="60"/>
      <c r="S485" s="60"/>
      <c r="T485" s="60"/>
      <c r="U485" s="60"/>
      <c r="V485" s="60"/>
      <c r="W485" s="57"/>
      <c r="X485" s="57"/>
      <c r="Y485" s="57"/>
    </row>
    <row r="486" spans="1:25" s="17" customFormat="1" x14ac:dyDescent="0.2">
      <c r="B486" s="48" t="s">
        <v>39</v>
      </c>
      <c r="C486" s="17" t="s">
        <v>40</v>
      </c>
      <c r="D486" s="18">
        <v>1000.76</v>
      </c>
      <c r="E486" s="18">
        <v>1000.76</v>
      </c>
      <c r="F486" s="18">
        <v>0</v>
      </c>
      <c r="G486" s="18">
        <v>0</v>
      </c>
      <c r="H486" s="18">
        <v>0</v>
      </c>
      <c r="I486" s="18">
        <f t="shared" si="34"/>
        <v>0</v>
      </c>
      <c r="J486" s="18">
        <f t="shared" si="35"/>
        <v>1000.76</v>
      </c>
      <c r="K486" s="39">
        <f t="shared" si="36"/>
        <v>1</v>
      </c>
      <c r="L486" s="39">
        <f t="shared" si="37"/>
        <v>-1</v>
      </c>
      <c r="M486" s="39">
        <f t="shared" si="38"/>
        <v>-1</v>
      </c>
      <c r="O486" s="57"/>
      <c r="P486" s="57"/>
      <c r="Q486" s="57"/>
      <c r="R486" s="60"/>
      <c r="S486" s="60"/>
      <c r="T486" s="60"/>
      <c r="U486" s="60"/>
      <c r="V486" s="60"/>
      <c r="W486" s="57"/>
      <c r="X486" s="57"/>
      <c r="Y486" s="57"/>
    </row>
    <row r="487" spans="1:25" s="17" customFormat="1" x14ac:dyDescent="0.2">
      <c r="A487" s="47" t="s">
        <v>189</v>
      </c>
      <c r="B487" s="49"/>
      <c r="C487" s="47"/>
      <c r="D487" s="23">
        <v>1346246.49</v>
      </c>
      <c r="E487" s="23">
        <v>1346246.49</v>
      </c>
      <c r="F487" s="23">
        <v>0</v>
      </c>
      <c r="G487" s="23">
        <v>0</v>
      </c>
      <c r="H487" s="23">
        <v>0</v>
      </c>
      <c r="I487" s="23">
        <f t="shared" si="34"/>
        <v>0</v>
      </c>
      <c r="J487" s="23">
        <f t="shared" si="35"/>
        <v>1346246.49</v>
      </c>
      <c r="K487" s="43">
        <f t="shared" si="36"/>
        <v>1</v>
      </c>
      <c r="L487" s="43">
        <f t="shared" si="37"/>
        <v>-1</v>
      </c>
      <c r="M487" s="43">
        <f t="shared" si="38"/>
        <v>-1</v>
      </c>
      <c r="O487" s="57"/>
      <c r="P487" s="57"/>
      <c r="Q487" s="57"/>
      <c r="R487" s="60"/>
      <c r="S487" s="60"/>
      <c r="T487" s="60"/>
      <c r="U487" s="60"/>
      <c r="V487" s="60"/>
      <c r="W487" s="57"/>
      <c r="X487" s="57"/>
      <c r="Y487" s="57"/>
    </row>
    <row r="488" spans="1:25" s="17" customFormat="1" x14ac:dyDescent="0.2">
      <c r="A488" s="17" t="s">
        <v>190</v>
      </c>
      <c r="B488" s="48" t="s">
        <v>27</v>
      </c>
      <c r="C488" s="17" t="s">
        <v>28</v>
      </c>
      <c r="D488" s="18"/>
      <c r="E488" s="18"/>
      <c r="F488" s="18">
        <v>0</v>
      </c>
      <c r="G488" s="18">
        <v>0</v>
      </c>
      <c r="H488" s="18">
        <v>0</v>
      </c>
      <c r="I488" s="18">
        <f t="shared" si="34"/>
        <v>0</v>
      </c>
      <c r="J488" s="18">
        <f t="shared" si="35"/>
        <v>0</v>
      </c>
      <c r="K488" s="39" t="str">
        <f t="shared" si="36"/>
        <v>NA</v>
      </c>
      <c r="L488" s="39" t="str">
        <f t="shared" si="37"/>
        <v>NA</v>
      </c>
      <c r="M488" s="39" t="str">
        <f t="shared" si="38"/>
        <v>NA</v>
      </c>
      <c r="O488" s="57"/>
      <c r="P488" s="57"/>
      <c r="Q488" s="57"/>
      <c r="R488" s="60"/>
      <c r="S488" s="60"/>
      <c r="T488" s="60"/>
      <c r="U488" s="60"/>
      <c r="V488" s="60"/>
      <c r="W488" s="57"/>
      <c r="X488" s="57"/>
      <c r="Y488" s="57"/>
    </row>
    <row r="489" spans="1:25" s="17" customFormat="1" x14ac:dyDescent="0.2">
      <c r="B489" s="48" t="s">
        <v>31</v>
      </c>
      <c r="C489" s="17" t="s">
        <v>32</v>
      </c>
      <c r="D489" s="18"/>
      <c r="E489" s="18"/>
      <c r="F489" s="18">
        <v>0</v>
      </c>
      <c r="G489" s="18">
        <v>0</v>
      </c>
      <c r="H489" s="18">
        <v>0</v>
      </c>
      <c r="I489" s="18">
        <f t="shared" si="34"/>
        <v>0</v>
      </c>
      <c r="J489" s="18">
        <f t="shared" si="35"/>
        <v>0</v>
      </c>
      <c r="K489" s="39" t="str">
        <f t="shared" si="36"/>
        <v>NA</v>
      </c>
      <c r="L489" s="39" t="str">
        <f t="shared" si="37"/>
        <v>NA</v>
      </c>
      <c r="M489" s="39" t="str">
        <f t="shared" si="38"/>
        <v>NA</v>
      </c>
      <c r="O489" s="57"/>
      <c r="P489" s="57"/>
      <c r="Q489" s="57"/>
      <c r="R489" s="60"/>
      <c r="S489" s="60"/>
      <c r="T489" s="60"/>
      <c r="U489" s="60"/>
      <c r="V489" s="60"/>
      <c r="W489" s="57"/>
      <c r="X489" s="57"/>
      <c r="Y489" s="57"/>
    </row>
    <row r="490" spans="1:25" s="17" customFormat="1" x14ac:dyDescent="0.2">
      <c r="B490" s="48" t="s">
        <v>33</v>
      </c>
      <c r="C490" s="17" t="s">
        <v>34</v>
      </c>
      <c r="D490" s="18"/>
      <c r="E490" s="18"/>
      <c r="F490" s="18">
        <v>0</v>
      </c>
      <c r="G490" s="18">
        <v>0</v>
      </c>
      <c r="H490" s="18">
        <v>0</v>
      </c>
      <c r="I490" s="18">
        <f t="shared" si="34"/>
        <v>0</v>
      </c>
      <c r="J490" s="18">
        <f t="shared" si="35"/>
        <v>0</v>
      </c>
      <c r="K490" s="39" t="str">
        <f t="shared" si="36"/>
        <v>NA</v>
      </c>
      <c r="L490" s="39" t="str">
        <f t="shared" si="37"/>
        <v>NA</v>
      </c>
      <c r="M490" s="39" t="str">
        <f t="shared" si="38"/>
        <v>NA</v>
      </c>
      <c r="O490" s="57"/>
      <c r="P490" s="57"/>
      <c r="Q490" s="57"/>
      <c r="R490" s="60"/>
      <c r="S490" s="60"/>
      <c r="T490" s="60"/>
      <c r="U490" s="60"/>
      <c r="V490" s="60"/>
      <c r="W490" s="57"/>
      <c r="X490" s="57"/>
      <c r="Y490" s="57"/>
    </row>
    <row r="491" spans="1:25" s="17" customFormat="1" x14ac:dyDescent="0.2">
      <c r="B491" s="48" t="s">
        <v>39</v>
      </c>
      <c r="C491" s="17" t="s">
        <v>40</v>
      </c>
      <c r="D491" s="18"/>
      <c r="E491" s="18"/>
      <c r="F491" s="18">
        <v>0</v>
      </c>
      <c r="G491" s="18">
        <v>0</v>
      </c>
      <c r="H491" s="18">
        <v>0</v>
      </c>
      <c r="I491" s="18">
        <f t="shared" si="34"/>
        <v>0</v>
      </c>
      <c r="J491" s="18">
        <f t="shared" si="35"/>
        <v>0</v>
      </c>
      <c r="K491" s="39" t="str">
        <f t="shared" si="36"/>
        <v>NA</v>
      </c>
      <c r="L491" s="39" t="str">
        <f t="shared" si="37"/>
        <v>NA</v>
      </c>
      <c r="M491" s="39" t="str">
        <f t="shared" si="38"/>
        <v>NA</v>
      </c>
      <c r="O491" s="57"/>
      <c r="P491" s="57"/>
      <c r="Q491" s="57"/>
      <c r="R491" s="60"/>
      <c r="S491" s="60"/>
      <c r="T491" s="60"/>
      <c r="U491" s="60"/>
      <c r="V491" s="60"/>
      <c r="W491" s="57"/>
      <c r="X491" s="57"/>
      <c r="Y491" s="57"/>
    </row>
    <row r="492" spans="1:25" s="17" customFormat="1" x14ac:dyDescent="0.2">
      <c r="B492" s="48" t="s">
        <v>408</v>
      </c>
      <c r="C492" s="17" t="s">
        <v>409</v>
      </c>
      <c r="D492" s="18">
        <v>0</v>
      </c>
      <c r="E492" s="18">
        <v>0</v>
      </c>
      <c r="F492" s="18">
        <v>0</v>
      </c>
      <c r="G492" s="18">
        <v>0</v>
      </c>
      <c r="H492" s="18">
        <v>0</v>
      </c>
      <c r="I492" s="18">
        <f t="shared" si="34"/>
        <v>0</v>
      </c>
      <c r="J492" s="18">
        <f t="shared" si="35"/>
        <v>0</v>
      </c>
      <c r="K492" s="39" t="str">
        <f t="shared" si="36"/>
        <v>NA</v>
      </c>
      <c r="L492" s="39" t="str">
        <f t="shared" si="37"/>
        <v>NA</v>
      </c>
      <c r="M492" s="39" t="str">
        <f t="shared" si="38"/>
        <v>NA</v>
      </c>
      <c r="O492" s="57"/>
      <c r="P492" s="57"/>
      <c r="Q492" s="57"/>
      <c r="R492" s="60"/>
      <c r="S492" s="60"/>
      <c r="T492" s="60"/>
      <c r="U492" s="60"/>
      <c r="V492" s="60"/>
      <c r="W492" s="57"/>
      <c r="X492" s="57"/>
      <c r="Y492" s="57"/>
    </row>
    <row r="493" spans="1:25" s="17" customFormat="1" x14ac:dyDescent="0.2">
      <c r="B493" s="48" t="s">
        <v>378</v>
      </c>
      <c r="C493" s="17" t="s">
        <v>379</v>
      </c>
      <c r="D493" s="18">
        <v>0</v>
      </c>
      <c r="E493" s="18">
        <v>0</v>
      </c>
      <c r="F493" s="18">
        <v>0</v>
      </c>
      <c r="G493" s="18">
        <v>0</v>
      </c>
      <c r="H493" s="18">
        <v>0</v>
      </c>
      <c r="I493" s="18">
        <f t="shared" si="34"/>
        <v>0</v>
      </c>
      <c r="J493" s="18">
        <f t="shared" si="35"/>
        <v>0</v>
      </c>
      <c r="K493" s="39" t="str">
        <f t="shared" si="36"/>
        <v>NA</v>
      </c>
      <c r="L493" s="39" t="str">
        <f t="shared" si="37"/>
        <v>NA</v>
      </c>
      <c r="M493" s="39" t="str">
        <f t="shared" si="38"/>
        <v>NA</v>
      </c>
      <c r="O493" s="57"/>
      <c r="P493" s="57"/>
      <c r="Q493" s="57"/>
      <c r="R493" s="60"/>
      <c r="S493" s="60"/>
      <c r="T493" s="60"/>
      <c r="U493" s="60"/>
      <c r="V493" s="60"/>
      <c r="W493" s="57"/>
      <c r="X493" s="57"/>
      <c r="Y493" s="57"/>
    </row>
    <row r="494" spans="1:25" s="17" customFormat="1" x14ac:dyDescent="0.2">
      <c r="B494" s="48" t="s">
        <v>184</v>
      </c>
      <c r="C494" s="17" t="s">
        <v>185</v>
      </c>
      <c r="D494" s="18">
        <v>0</v>
      </c>
      <c r="E494" s="18">
        <v>0</v>
      </c>
      <c r="F494" s="18">
        <v>0</v>
      </c>
      <c r="G494" s="18">
        <v>0</v>
      </c>
      <c r="H494" s="18">
        <v>0</v>
      </c>
      <c r="I494" s="18">
        <f t="shared" si="34"/>
        <v>0</v>
      </c>
      <c r="J494" s="18">
        <f t="shared" si="35"/>
        <v>0</v>
      </c>
      <c r="K494" s="39" t="str">
        <f t="shared" si="36"/>
        <v>NA</v>
      </c>
      <c r="L494" s="39" t="str">
        <f t="shared" si="37"/>
        <v>NA</v>
      </c>
      <c r="M494" s="39" t="str">
        <f t="shared" si="38"/>
        <v>NA</v>
      </c>
      <c r="O494" s="57"/>
      <c r="P494" s="57"/>
      <c r="Q494" s="57"/>
      <c r="R494" s="60"/>
      <c r="S494" s="60"/>
      <c r="T494" s="60"/>
      <c r="U494" s="60"/>
      <c r="V494" s="60"/>
      <c r="W494" s="57"/>
      <c r="X494" s="57"/>
      <c r="Y494" s="57"/>
    </row>
    <row r="495" spans="1:25" s="17" customFormat="1" x14ac:dyDescent="0.2">
      <c r="B495" s="48" t="s">
        <v>67</v>
      </c>
      <c r="C495" s="17" t="s">
        <v>68</v>
      </c>
      <c r="D495" s="18">
        <v>0</v>
      </c>
      <c r="E495" s="18">
        <v>0</v>
      </c>
      <c r="F495" s="18">
        <v>0</v>
      </c>
      <c r="G495" s="18">
        <v>0</v>
      </c>
      <c r="H495" s="18">
        <v>0</v>
      </c>
      <c r="I495" s="18">
        <f t="shared" si="34"/>
        <v>0</v>
      </c>
      <c r="J495" s="18">
        <f t="shared" si="35"/>
        <v>0</v>
      </c>
      <c r="K495" s="39" t="str">
        <f t="shared" si="36"/>
        <v>NA</v>
      </c>
      <c r="L495" s="39" t="str">
        <f t="shared" si="37"/>
        <v>NA</v>
      </c>
      <c r="M495" s="39" t="str">
        <f t="shared" si="38"/>
        <v>NA</v>
      </c>
      <c r="O495" s="57"/>
      <c r="P495" s="57"/>
      <c r="Q495" s="57"/>
      <c r="R495" s="60"/>
      <c r="S495" s="60"/>
      <c r="T495" s="60"/>
      <c r="U495" s="60"/>
      <c r="V495" s="60"/>
      <c r="W495" s="57"/>
      <c r="X495" s="57"/>
      <c r="Y495" s="57"/>
    </row>
    <row r="496" spans="1:25" s="17" customFormat="1" x14ac:dyDescent="0.2">
      <c r="A496" s="47" t="s">
        <v>191</v>
      </c>
      <c r="B496" s="49"/>
      <c r="C496" s="47"/>
      <c r="D496" s="23">
        <v>0</v>
      </c>
      <c r="E496" s="23">
        <v>0</v>
      </c>
      <c r="F496" s="23">
        <v>0</v>
      </c>
      <c r="G496" s="23">
        <v>0</v>
      </c>
      <c r="H496" s="23">
        <v>0</v>
      </c>
      <c r="I496" s="23">
        <f t="shared" si="34"/>
        <v>0</v>
      </c>
      <c r="J496" s="23">
        <f t="shared" si="35"/>
        <v>0</v>
      </c>
      <c r="K496" s="43" t="str">
        <f t="shared" si="36"/>
        <v>NA</v>
      </c>
      <c r="L496" s="43" t="str">
        <f t="shared" si="37"/>
        <v>NA</v>
      </c>
      <c r="M496" s="43" t="str">
        <f t="shared" si="38"/>
        <v>NA</v>
      </c>
      <c r="O496" s="57"/>
      <c r="P496" s="57"/>
      <c r="Q496" s="57"/>
      <c r="R496" s="60"/>
      <c r="S496" s="60"/>
      <c r="T496" s="60"/>
      <c r="U496" s="60"/>
      <c r="V496" s="60"/>
      <c r="W496" s="57"/>
      <c r="X496" s="57"/>
      <c r="Y496" s="57"/>
    </row>
    <row r="497" spans="1:25" s="17" customFormat="1" x14ac:dyDescent="0.2">
      <c r="A497" s="17" t="s">
        <v>134</v>
      </c>
      <c r="B497" s="48" t="s">
        <v>73</v>
      </c>
      <c r="C497" s="17" t="s">
        <v>74</v>
      </c>
      <c r="D497" s="18">
        <v>0</v>
      </c>
      <c r="E497" s="18">
        <v>0</v>
      </c>
      <c r="F497" s="18">
        <v>0</v>
      </c>
      <c r="G497" s="18">
        <v>0</v>
      </c>
      <c r="H497" s="18">
        <v>0</v>
      </c>
      <c r="I497" s="18">
        <f t="shared" si="34"/>
        <v>0</v>
      </c>
      <c r="J497" s="18">
        <f t="shared" si="35"/>
        <v>0</v>
      </c>
      <c r="K497" s="39" t="str">
        <f t="shared" si="36"/>
        <v>NA</v>
      </c>
      <c r="L497" s="39" t="str">
        <f t="shared" si="37"/>
        <v>NA</v>
      </c>
      <c r="M497" s="39" t="str">
        <f t="shared" si="38"/>
        <v>NA</v>
      </c>
      <c r="O497" s="57"/>
      <c r="P497" s="57"/>
      <c r="Q497" s="57"/>
      <c r="R497" s="60"/>
      <c r="S497" s="60"/>
      <c r="T497" s="60"/>
      <c r="U497" s="60"/>
      <c r="V497" s="60"/>
      <c r="W497" s="57"/>
      <c r="X497" s="57"/>
      <c r="Y497" s="57"/>
    </row>
    <row r="498" spans="1:25" s="17" customFormat="1" x14ac:dyDescent="0.2">
      <c r="B498" s="48" t="s">
        <v>135</v>
      </c>
      <c r="C498" s="17" t="s">
        <v>136</v>
      </c>
      <c r="D498" s="18">
        <v>7837334</v>
      </c>
      <c r="E498" s="18">
        <v>7837334</v>
      </c>
      <c r="F498" s="18">
        <v>0</v>
      </c>
      <c r="G498" s="18">
        <v>0</v>
      </c>
      <c r="H498" s="18">
        <v>0</v>
      </c>
      <c r="I498" s="18">
        <f t="shared" si="34"/>
        <v>0</v>
      </c>
      <c r="J498" s="18">
        <f t="shared" si="35"/>
        <v>7837334</v>
      </c>
      <c r="K498" s="39">
        <f t="shared" si="36"/>
        <v>1</v>
      </c>
      <c r="L498" s="39">
        <f t="shared" si="37"/>
        <v>-1</v>
      </c>
      <c r="M498" s="39">
        <f t="shared" si="38"/>
        <v>-1</v>
      </c>
      <c r="O498" s="57"/>
      <c r="P498" s="57"/>
      <c r="Q498" s="57"/>
      <c r="R498" s="60"/>
      <c r="S498" s="60"/>
      <c r="T498" s="60"/>
      <c r="U498" s="60"/>
      <c r="V498" s="60"/>
      <c r="W498" s="57"/>
      <c r="X498" s="57"/>
      <c r="Y498" s="57"/>
    </row>
    <row r="499" spans="1:25" s="17" customFormat="1" x14ac:dyDescent="0.2">
      <c r="B499" s="48" t="s">
        <v>125</v>
      </c>
      <c r="C499" s="17" t="s">
        <v>126</v>
      </c>
      <c r="D499" s="18">
        <v>0</v>
      </c>
      <c r="E499" s="18">
        <v>0</v>
      </c>
      <c r="F499" s="18">
        <v>0</v>
      </c>
      <c r="G499" s="18">
        <v>0</v>
      </c>
      <c r="H499" s="18">
        <v>0</v>
      </c>
      <c r="I499" s="18">
        <f t="shared" si="34"/>
        <v>0</v>
      </c>
      <c r="J499" s="18">
        <f t="shared" si="35"/>
        <v>0</v>
      </c>
      <c r="K499" s="39" t="str">
        <f t="shared" si="36"/>
        <v>NA</v>
      </c>
      <c r="L499" s="39" t="str">
        <f t="shared" si="37"/>
        <v>NA</v>
      </c>
      <c r="M499" s="39" t="str">
        <f t="shared" si="38"/>
        <v>NA</v>
      </c>
      <c r="O499" s="57"/>
      <c r="P499" s="57"/>
      <c r="Q499" s="57"/>
      <c r="R499" s="60"/>
      <c r="S499" s="60"/>
      <c r="T499" s="60"/>
      <c r="U499" s="60"/>
      <c r="V499" s="60"/>
      <c r="W499" s="57"/>
      <c r="X499" s="57"/>
      <c r="Y499" s="57"/>
    </row>
    <row r="500" spans="1:25" s="17" customFormat="1" x14ac:dyDescent="0.2">
      <c r="A500" s="47" t="s">
        <v>137</v>
      </c>
      <c r="B500" s="49"/>
      <c r="C500" s="47"/>
      <c r="D500" s="23">
        <v>7837334</v>
      </c>
      <c r="E500" s="23">
        <v>7837334</v>
      </c>
      <c r="F500" s="23">
        <v>0</v>
      </c>
      <c r="G500" s="23">
        <v>0</v>
      </c>
      <c r="H500" s="23">
        <v>0</v>
      </c>
      <c r="I500" s="23">
        <f t="shared" si="34"/>
        <v>0</v>
      </c>
      <c r="J500" s="23">
        <f t="shared" si="35"/>
        <v>7837334</v>
      </c>
      <c r="K500" s="43">
        <f t="shared" si="36"/>
        <v>1</v>
      </c>
      <c r="L500" s="43">
        <f t="shared" si="37"/>
        <v>-1</v>
      </c>
      <c r="M500" s="43">
        <f t="shared" si="38"/>
        <v>-1</v>
      </c>
      <c r="O500" s="57"/>
      <c r="P500" s="57"/>
      <c r="Q500" s="57"/>
      <c r="R500" s="60"/>
      <c r="S500" s="60"/>
      <c r="T500" s="60"/>
      <c r="U500" s="60"/>
      <c r="V500" s="60"/>
      <c r="W500" s="57"/>
      <c r="X500" s="57"/>
      <c r="Y500" s="57"/>
    </row>
    <row r="501" spans="1:25" s="17" customFormat="1" x14ac:dyDescent="0.2">
      <c r="A501" s="17" t="s">
        <v>138</v>
      </c>
      <c r="B501" s="48" t="s">
        <v>139</v>
      </c>
      <c r="C501" s="17" t="s">
        <v>140</v>
      </c>
      <c r="D501" s="18">
        <v>0</v>
      </c>
      <c r="E501" s="18">
        <v>0</v>
      </c>
      <c r="F501" s="18">
        <v>0</v>
      </c>
      <c r="G501" s="18">
        <v>0</v>
      </c>
      <c r="H501" s="18">
        <v>0</v>
      </c>
      <c r="I501" s="18">
        <f t="shared" si="34"/>
        <v>0</v>
      </c>
      <c r="J501" s="18">
        <f t="shared" si="35"/>
        <v>0</v>
      </c>
      <c r="K501" s="39" t="str">
        <f t="shared" si="36"/>
        <v>NA</v>
      </c>
      <c r="L501" s="39" t="str">
        <f t="shared" si="37"/>
        <v>NA</v>
      </c>
      <c r="M501" s="39" t="str">
        <f t="shared" si="38"/>
        <v>NA</v>
      </c>
      <c r="O501" s="57"/>
      <c r="P501" s="57"/>
      <c r="Q501" s="57"/>
      <c r="R501" s="60"/>
      <c r="S501" s="60"/>
      <c r="T501" s="60"/>
      <c r="U501" s="60"/>
      <c r="V501" s="60"/>
      <c r="W501" s="57"/>
      <c r="X501" s="57"/>
      <c r="Y501" s="57"/>
    </row>
    <row r="502" spans="1:25" s="17" customFormat="1" x14ac:dyDescent="0.2">
      <c r="B502" s="48" t="s">
        <v>192</v>
      </c>
      <c r="C502" s="17" t="s">
        <v>193</v>
      </c>
      <c r="D502" s="18">
        <v>0</v>
      </c>
      <c r="E502" s="18">
        <v>0</v>
      </c>
      <c r="F502" s="18">
        <v>0</v>
      </c>
      <c r="G502" s="18">
        <v>0</v>
      </c>
      <c r="H502" s="18">
        <v>0</v>
      </c>
      <c r="I502" s="18">
        <f t="shared" si="34"/>
        <v>0</v>
      </c>
      <c r="J502" s="18">
        <f t="shared" si="35"/>
        <v>0</v>
      </c>
      <c r="K502" s="39" t="str">
        <f t="shared" si="36"/>
        <v>NA</v>
      </c>
      <c r="L502" s="39" t="str">
        <f t="shared" si="37"/>
        <v>NA</v>
      </c>
      <c r="M502" s="39" t="str">
        <f t="shared" si="38"/>
        <v>NA</v>
      </c>
      <c r="O502" s="57"/>
      <c r="P502" s="57"/>
      <c r="Q502" s="57"/>
      <c r="R502" s="60"/>
      <c r="S502" s="60"/>
      <c r="T502" s="60"/>
      <c r="U502" s="60"/>
      <c r="V502" s="60"/>
      <c r="W502" s="57"/>
      <c r="X502" s="57"/>
      <c r="Y502" s="57"/>
    </row>
    <row r="503" spans="1:25" s="17" customFormat="1" x14ac:dyDescent="0.2">
      <c r="A503" s="47" t="s">
        <v>141</v>
      </c>
      <c r="B503" s="49"/>
      <c r="C503" s="47"/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f t="shared" si="34"/>
        <v>0</v>
      </c>
      <c r="J503" s="23">
        <f t="shared" si="35"/>
        <v>0</v>
      </c>
      <c r="K503" s="43" t="str">
        <f t="shared" si="36"/>
        <v>NA</v>
      </c>
      <c r="L503" s="43" t="str">
        <f t="shared" si="37"/>
        <v>NA</v>
      </c>
      <c r="M503" s="43" t="str">
        <f t="shared" si="38"/>
        <v>NA</v>
      </c>
      <c r="O503" s="57"/>
      <c r="P503" s="57"/>
      <c r="Q503" s="57"/>
      <c r="R503" s="60"/>
      <c r="S503" s="60"/>
      <c r="T503" s="60"/>
      <c r="U503" s="60"/>
      <c r="V503" s="60"/>
      <c r="W503" s="57"/>
      <c r="X503" s="57"/>
      <c r="Y503" s="57"/>
    </row>
    <row r="504" spans="1:25" s="17" customFormat="1" x14ac:dyDescent="0.2">
      <c r="A504" s="25"/>
      <c r="B504" s="33"/>
      <c r="C504" s="25"/>
      <c r="D504" s="18"/>
      <c r="E504" s="18"/>
      <c r="F504" s="18"/>
      <c r="G504" s="18"/>
      <c r="H504" s="18"/>
      <c r="I504" s="18"/>
      <c r="J504" s="18"/>
      <c r="K504" s="39"/>
      <c r="L504" s="39"/>
      <c r="M504" s="39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</row>
    <row r="505" spans="1:25" ht="15.75" x14ac:dyDescent="0.25">
      <c r="A505" s="27" t="s">
        <v>176</v>
      </c>
      <c r="B505" s="34"/>
      <c r="C505" s="27"/>
      <c r="D505" s="6">
        <f>+D102+D151+D187+D201+D225+D276+D296+D329+D396+D430+D467+D479+D482+D487+D496+D500+D503</f>
        <v>1327071879.7800002</v>
      </c>
      <c r="E505" s="6">
        <f t="shared" ref="E505:J505" si="59">+E102+E151+E187+E201+E225+E276+E296+E329+E396+E430+E467+E479+E482+E487+E496+E500+E503</f>
        <v>1327076426.5700002</v>
      </c>
      <c r="F505" s="6">
        <f t="shared" si="59"/>
        <v>105985544.70999999</v>
      </c>
      <c r="G505" s="6">
        <f t="shared" si="59"/>
        <v>173711832.74000004</v>
      </c>
      <c r="H505" s="6">
        <f t="shared" si="59"/>
        <v>45017782.079999998</v>
      </c>
      <c r="I505" s="6">
        <f t="shared" si="59"/>
        <v>218729614.82000002</v>
      </c>
      <c r="J505" s="6">
        <f t="shared" si="59"/>
        <v>1108346811.7500002</v>
      </c>
      <c r="K505" s="40">
        <f>IF(E505=0,"NA",J505/E505)</f>
        <v>0.83517933825006996</v>
      </c>
      <c r="L505" s="40">
        <f>IF(E505=0,"NA",(  ( F505 - (E505/$L$6)) / (E505/$L$6)))</f>
        <v>-0.92013606557390726</v>
      </c>
      <c r="M505" s="40">
        <f>IF(E505=0,"NA",(  ( G505 - ($M$6*(E505/12))) / ($M$6*(E505/12))))</f>
        <v>-0.47640744945193358</v>
      </c>
    </row>
    <row r="507" spans="1:25" x14ac:dyDescent="0.2">
      <c r="B507" s="58"/>
      <c r="C507" s="59"/>
    </row>
    <row r="508" spans="1:25" x14ac:dyDescent="0.2">
      <c r="K508" s="14"/>
    </row>
    <row r="509" spans="1:25" x14ac:dyDescent="0.2">
      <c r="K509" s="14"/>
    </row>
    <row r="510" spans="1:25" x14ac:dyDescent="0.2">
      <c r="K510" s="10"/>
      <c r="L510" s="10"/>
      <c r="M510" s="10"/>
    </row>
    <row r="511" spans="1:25" x14ac:dyDescent="0.2">
      <c r="K511" s="14"/>
    </row>
    <row r="513" spans="2:27" x14ac:dyDescent="0.2">
      <c r="K513" s="14"/>
    </row>
    <row r="514" spans="2:27" x14ac:dyDescent="0.2">
      <c r="K514" s="14"/>
    </row>
    <row r="515" spans="2:27" x14ac:dyDescent="0.2">
      <c r="B515" s="26"/>
      <c r="C515" s="26"/>
      <c r="D515" s="35"/>
      <c r="E515" s="19"/>
      <c r="K515" s="14"/>
      <c r="L515" s="14"/>
      <c r="M515" s="14"/>
      <c r="N515" s="41"/>
      <c r="O515" s="41"/>
      <c r="P515" s="10"/>
      <c r="W515" s="57"/>
      <c r="X515" s="57"/>
      <c r="Z515" s="56"/>
      <c r="AA515" s="56"/>
    </row>
    <row r="516" spans="2:27" x14ac:dyDescent="0.2">
      <c r="B516" s="26"/>
      <c r="C516" s="26"/>
      <c r="D516" s="35"/>
      <c r="E516" s="19"/>
      <c r="K516" s="14"/>
      <c r="L516" s="14"/>
      <c r="M516" s="14"/>
      <c r="N516" s="41"/>
      <c r="O516" s="41"/>
      <c r="P516" s="10"/>
      <c r="W516" s="57"/>
      <c r="X516" s="57"/>
      <c r="Z516" s="56"/>
      <c r="AA516" s="56"/>
    </row>
    <row r="517" spans="2:27" x14ac:dyDescent="0.2">
      <c r="K517" s="14"/>
    </row>
    <row r="518" spans="2:27" x14ac:dyDescent="0.2">
      <c r="K518" s="14"/>
    </row>
    <row r="519" spans="2:27" x14ac:dyDescent="0.2">
      <c r="K519" s="14"/>
    </row>
  </sheetData>
  <autoFilter ref="A7:M505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75"/>
  <sheetViews>
    <sheetView workbookViewId="0">
      <pane ySplit="7" topLeftCell="A461" activePane="bottomLeft" state="frozen"/>
      <selection activeCell="D45" sqref="D45:K45"/>
      <selection pane="bottomLeft" activeCell="D45" sqref="D45:K45"/>
    </sheetView>
  </sheetViews>
  <sheetFormatPr defaultRowHeight="12.75" x14ac:dyDescent="0.2"/>
  <cols>
    <col min="1" max="1" width="50.42578125" style="25" bestFit="1" customWidth="1"/>
    <col min="2" max="2" width="8" style="33" customWidth="1"/>
    <col min="3" max="3" width="29.42578125" style="25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53" customWidth="1"/>
    <col min="12" max="12" width="10.85546875" style="39" customWidth="1"/>
    <col min="13" max="13" width="14.42578125" style="39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0" t="s">
        <v>402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1" t="s">
        <v>445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3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142</v>
      </c>
      <c r="B8" s="48" t="s">
        <v>143</v>
      </c>
      <c r="C8" s="17" t="s">
        <v>144</v>
      </c>
      <c r="D8" s="18">
        <v>90414.52</v>
      </c>
      <c r="E8" s="18">
        <v>75414.52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75414.52</v>
      </c>
      <c r="K8" s="39">
        <f>IF(E8=0,"NA",J8/E8)</f>
        <v>1</v>
      </c>
      <c r="L8" s="39">
        <f>IF(E8=0,"NA",(  ( F8 - (E8/$L$6)) / (E8/$L$6)))</f>
        <v>-1</v>
      </c>
      <c r="M8" s="39">
        <f>IF(E8=0,"NA",(  ( G8 - ($M$6*(E8/12))) / ($M$6*(E8/12))))</f>
        <v>-1</v>
      </c>
      <c r="R8" s="25"/>
      <c r="S8" s="25"/>
      <c r="T8" s="25"/>
      <c r="U8" s="25"/>
      <c r="V8" s="25"/>
    </row>
    <row r="9" spans="1:22" x14ac:dyDescent="0.2">
      <c r="A9" s="17"/>
      <c r="B9" s="48" t="s">
        <v>217</v>
      </c>
      <c r="C9" s="17" t="s">
        <v>218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:I39" si="2">SUM(G9:H9)</f>
        <v>0</v>
      </c>
      <c r="J9" s="18">
        <f t="shared" ref="J9:J39" si="3">E9-I9</f>
        <v>0</v>
      </c>
      <c r="K9" s="39" t="str">
        <f t="shared" ref="K9:K39" si="4">IF(E9=0,"NA",J9/E9)</f>
        <v>NA</v>
      </c>
      <c r="L9" s="39" t="str">
        <f t="shared" ref="L9:L39" si="5">IF(E9=0,"NA",(  ( F9 - (E9/$L$6)) / (E9/$L$6)))</f>
        <v>NA</v>
      </c>
      <c r="M9" s="39" t="str">
        <f t="shared" ref="M9:M39" si="6">IF(E9=0,"NA",(  ( G9 - ($M$6*(E9/12))) / ($M$6*(E9/12))))</f>
        <v>NA</v>
      </c>
      <c r="R9" s="25"/>
      <c r="S9" s="25"/>
      <c r="T9" s="25"/>
      <c r="U9" s="25"/>
      <c r="V9" s="25"/>
    </row>
    <row r="10" spans="1:22" x14ac:dyDescent="0.2">
      <c r="A10" s="17"/>
      <c r="B10" s="48" t="s">
        <v>145</v>
      </c>
      <c r="C10" s="17" t="s">
        <v>146</v>
      </c>
      <c r="D10" s="18">
        <v>29408</v>
      </c>
      <c r="E10" s="18">
        <v>29408</v>
      </c>
      <c r="F10" s="18">
        <v>0</v>
      </c>
      <c r="G10" s="18">
        <v>0</v>
      </c>
      <c r="H10" s="18">
        <v>0</v>
      </c>
      <c r="I10" s="18">
        <f t="shared" si="2"/>
        <v>0</v>
      </c>
      <c r="J10" s="18">
        <f t="shared" si="3"/>
        <v>29408</v>
      </c>
      <c r="K10" s="39">
        <f t="shared" si="4"/>
        <v>1</v>
      </c>
      <c r="L10" s="39">
        <f t="shared" si="5"/>
        <v>-1</v>
      </c>
      <c r="M10" s="39">
        <f t="shared" si="6"/>
        <v>-1</v>
      </c>
      <c r="R10" s="25"/>
      <c r="S10" s="25"/>
      <c r="T10" s="25"/>
      <c r="U10" s="25"/>
      <c r="V10" s="25"/>
    </row>
    <row r="11" spans="1:22" x14ac:dyDescent="0.2">
      <c r="A11" s="17"/>
      <c r="B11" s="48" t="s">
        <v>219</v>
      </c>
      <c r="C11" s="17" t="s">
        <v>220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2"/>
        <v>0</v>
      </c>
      <c r="J11" s="18">
        <f t="shared" si="3"/>
        <v>0</v>
      </c>
      <c r="K11" s="39" t="str">
        <f t="shared" si="4"/>
        <v>NA</v>
      </c>
      <c r="L11" s="39" t="str">
        <f t="shared" si="5"/>
        <v>NA</v>
      </c>
      <c r="M11" s="39" t="str">
        <f t="shared" si="6"/>
        <v>NA</v>
      </c>
      <c r="R11" s="25"/>
      <c r="S11" s="25"/>
      <c r="T11" s="25"/>
      <c r="U11" s="25"/>
      <c r="V11" s="25"/>
    </row>
    <row r="12" spans="1:22" x14ac:dyDescent="0.2">
      <c r="A12" s="17"/>
      <c r="B12" s="48" t="s">
        <v>147</v>
      </c>
      <c r="C12" s="17" t="s">
        <v>148</v>
      </c>
      <c r="D12" s="18">
        <v>700</v>
      </c>
      <c r="E12" s="18">
        <v>700</v>
      </c>
      <c r="F12" s="18">
        <v>0</v>
      </c>
      <c r="G12" s="18">
        <v>0</v>
      </c>
      <c r="H12" s="18">
        <v>0</v>
      </c>
      <c r="I12" s="18">
        <f t="shared" ref="I12:I28" si="7">SUM(G12:H12)</f>
        <v>0</v>
      </c>
      <c r="J12" s="18">
        <f t="shared" ref="J12:J28" si="8">E12-I12</f>
        <v>700</v>
      </c>
      <c r="K12" s="39">
        <f t="shared" ref="K12:K28" si="9">IF(E12=0,"NA",J12/E12)</f>
        <v>1</v>
      </c>
      <c r="L12" s="39">
        <f t="shared" ref="L12:L28" si="10">IF(E12=0,"NA",(  ( F12 - (E12/$L$6)) / (E12/$L$6)))</f>
        <v>-1</v>
      </c>
      <c r="M12" s="39">
        <f t="shared" ref="M12:M28" si="11">IF(E12=0,"NA",(  ( G12 - ($M$6*(E12/12))) / ($M$6*(E12/12))))</f>
        <v>-1</v>
      </c>
      <c r="R12" s="25"/>
      <c r="S12" s="25"/>
      <c r="T12" s="25"/>
      <c r="U12" s="25"/>
      <c r="V12" s="25"/>
    </row>
    <row r="13" spans="1:22" x14ac:dyDescent="0.2">
      <c r="A13" s="17"/>
      <c r="B13" s="48" t="s">
        <v>149</v>
      </c>
      <c r="C13" s="17" t="s">
        <v>150</v>
      </c>
      <c r="D13" s="18">
        <v>11465725.84</v>
      </c>
      <c r="E13" s="18">
        <v>11811138.84</v>
      </c>
      <c r="F13" s="18">
        <v>2617701.46</v>
      </c>
      <c r="G13" s="18">
        <v>6752155.8399999999</v>
      </c>
      <c r="H13" s="18">
        <v>0</v>
      </c>
      <c r="I13" s="18">
        <f t="shared" si="7"/>
        <v>6752155.8399999999</v>
      </c>
      <c r="J13" s="18">
        <f t="shared" si="8"/>
        <v>5058983</v>
      </c>
      <c r="K13" s="39">
        <f t="shared" si="9"/>
        <v>0.42832304899059165</v>
      </c>
      <c r="L13" s="39">
        <f t="shared" si="10"/>
        <v>-0.77837010507955384</v>
      </c>
      <c r="M13" s="39">
        <f t="shared" si="11"/>
        <v>1.2867078040376334</v>
      </c>
      <c r="R13" s="25"/>
      <c r="S13" s="25"/>
      <c r="T13" s="25"/>
      <c r="U13" s="25"/>
      <c r="V13" s="25"/>
    </row>
    <row r="14" spans="1:22" x14ac:dyDescent="0.2">
      <c r="A14" s="17"/>
      <c r="B14" s="48" t="s">
        <v>151</v>
      </c>
      <c r="C14" s="17" t="s">
        <v>152</v>
      </c>
      <c r="D14" s="18">
        <v>-309752</v>
      </c>
      <c r="E14" s="18">
        <v>-277352</v>
      </c>
      <c r="F14" s="18">
        <v>26417.789999999997</v>
      </c>
      <c r="G14" s="18">
        <v>32603.999999999996</v>
      </c>
      <c r="H14" s="18">
        <v>0</v>
      </c>
      <c r="I14" s="18">
        <f t="shared" si="7"/>
        <v>32603.999999999996</v>
      </c>
      <c r="J14" s="18">
        <f t="shared" si="8"/>
        <v>-309956</v>
      </c>
      <c r="K14" s="39">
        <f t="shared" si="9"/>
        <v>1.1175545876719837</v>
      </c>
      <c r="L14" s="39">
        <f t="shared" si="10"/>
        <v>-1.0952500432663186</v>
      </c>
      <c r="M14" s="39">
        <f t="shared" si="11"/>
        <v>-1.4702183506879345</v>
      </c>
      <c r="R14" s="25"/>
      <c r="S14" s="25"/>
      <c r="T14" s="25"/>
      <c r="U14" s="25"/>
      <c r="V14" s="25"/>
    </row>
    <row r="15" spans="1:22" x14ac:dyDescent="0.2">
      <c r="A15" s="17"/>
      <c r="B15" s="48" t="s">
        <v>518</v>
      </c>
      <c r="C15" s="17" t="s">
        <v>519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7"/>
        <v>0</v>
      </c>
      <c r="J15" s="18">
        <f t="shared" si="8"/>
        <v>0</v>
      </c>
      <c r="K15" s="39" t="str">
        <f t="shared" si="9"/>
        <v>NA</v>
      </c>
      <c r="L15" s="39" t="str">
        <f t="shared" si="10"/>
        <v>NA</v>
      </c>
      <c r="M15" s="39" t="str">
        <f t="shared" si="11"/>
        <v>NA</v>
      </c>
      <c r="R15" s="25"/>
      <c r="S15" s="25"/>
      <c r="T15" s="25"/>
      <c r="U15" s="25"/>
      <c r="V15" s="25"/>
    </row>
    <row r="16" spans="1:22" x14ac:dyDescent="0.2">
      <c r="A16" s="17"/>
      <c r="B16" s="48" t="s">
        <v>520</v>
      </c>
      <c r="C16" s="17" t="s">
        <v>521</v>
      </c>
      <c r="F16" s="18">
        <v>0</v>
      </c>
      <c r="G16" s="18">
        <v>0</v>
      </c>
      <c r="H16" s="18">
        <v>0</v>
      </c>
      <c r="I16" s="18">
        <f t="shared" si="7"/>
        <v>0</v>
      </c>
      <c r="J16" s="18">
        <f t="shared" si="8"/>
        <v>0</v>
      </c>
      <c r="K16" s="39" t="str">
        <f t="shared" si="9"/>
        <v>NA</v>
      </c>
      <c r="L16" s="39" t="str">
        <f t="shared" si="10"/>
        <v>NA</v>
      </c>
      <c r="M16" s="39" t="str">
        <f t="shared" si="11"/>
        <v>NA</v>
      </c>
      <c r="R16" s="25"/>
      <c r="S16" s="25"/>
      <c r="T16" s="25"/>
      <c r="U16" s="25"/>
      <c r="V16" s="25"/>
    </row>
    <row r="17" spans="1:22" x14ac:dyDescent="0.2">
      <c r="A17" s="17"/>
      <c r="B17" s="48" t="s">
        <v>522</v>
      </c>
      <c r="C17" s="17" t="s">
        <v>523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7"/>
        <v>0</v>
      </c>
      <c r="J17" s="18">
        <f t="shared" si="8"/>
        <v>0</v>
      </c>
      <c r="K17" s="39" t="str">
        <f t="shared" si="9"/>
        <v>NA</v>
      </c>
      <c r="L17" s="39" t="str">
        <f t="shared" si="10"/>
        <v>NA</v>
      </c>
      <c r="M17" s="39" t="str">
        <f t="shared" si="11"/>
        <v>NA</v>
      </c>
      <c r="R17" s="25"/>
      <c r="S17" s="25"/>
      <c r="T17" s="25"/>
      <c r="U17" s="25"/>
      <c r="V17" s="25"/>
    </row>
    <row r="18" spans="1:22" x14ac:dyDescent="0.2">
      <c r="A18" s="17"/>
      <c r="B18" s="48" t="s">
        <v>524</v>
      </c>
      <c r="C18" s="17" t="s">
        <v>525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7"/>
        <v>0</v>
      </c>
      <c r="J18" s="18">
        <f t="shared" si="8"/>
        <v>0</v>
      </c>
      <c r="K18" s="39" t="str">
        <f t="shared" si="9"/>
        <v>NA</v>
      </c>
      <c r="L18" s="39" t="str">
        <f t="shared" si="10"/>
        <v>NA</v>
      </c>
      <c r="M18" s="39" t="str">
        <f t="shared" si="11"/>
        <v>NA</v>
      </c>
      <c r="R18" s="25"/>
      <c r="S18" s="25"/>
      <c r="T18" s="25"/>
      <c r="U18" s="25"/>
      <c r="V18" s="25"/>
    </row>
    <row r="19" spans="1:22" x14ac:dyDescent="0.2">
      <c r="A19" s="17"/>
      <c r="B19" s="48" t="s">
        <v>526</v>
      </c>
      <c r="C19" s="17" t="s">
        <v>527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7"/>
        <v>0</v>
      </c>
      <c r="J19" s="18">
        <f t="shared" si="8"/>
        <v>0</v>
      </c>
      <c r="K19" s="39" t="str">
        <f t="shared" si="9"/>
        <v>NA</v>
      </c>
      <c r="L19" s="39" t="str">
        <f t="shared" si="10"/>
        <v>NA</v>
      </c>
      <c r="M19" s="39" t="str">
        <f t="shared" si="11"/>
        <v>NA</v>
      </c>
      <c r="R19" s="25"/>
      <c r="S19" s="25"/>
      <c r="T19" s="25"/>
      <c r="U19" s="25"/>
      <c r="V19" s="25"/>
    </row>
    <row r="20" spans="1:22" x14ac:dyDescent="0.2">
      <c r="A20" s="17"/>
      <c r="B20" s="48" t="s">
        <v>528</v>
      </c>
      <c r="C20" s="17" t="s">
        <v>529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7"/>
        <v>0</v>
      </c>
      <c r="J20" s="18">
        <f t="shared" si="8"/>
        <v>0</v>
      </c>
      <c r="K20" s="39" t="str">
        <f t="shared" si="9"/>
        <v>NA</v>
      </c>
      <c r="L20" s="39" t="str">
        <f t="shared" si="10"/>
        <v>NA</v>
      </c>
      <c r="M20" s="39" t="str">
        <f t="shared" si="11"/>
        <v>NA</v>
      </c>
      <c r="R20" s="25"/>
      <c r="S20" s="25"/>
      <c r="T20" s="25"/>
      <c r="U20" s="25"/>
      <c r="V20" s="25"/>
    </row>
    <row r="21" spans="1:22" x14ac:dyDescent="0.2">
      <c r="A21" s="17"/>
      <c r="B21" s="48" t="s">
        <v>530</v>
      </c>
      <c r="C21" s="17" t="s">
        <v>531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7"/>
        <v>0</v>
      </c>
      <c r="J21" s="18">
        <f t="shared" si="8"/>
        <v>0</v>
      </c>
      <c r="K21" s="39" t="str">
        <f t="shared" si="9"/>
        <v>NA</v>
      </c>
      <c r="L21" s="39" t="str">
        <f t="shared" si="10"/>
        <v>NA</v>
      </c>
      <c r="M21" s="39" t="str">
        <f t="shared" si="11"/>
        <v>NA</v>
      </c>
      <c r="R21" s="25"/>
      <c r="S21" s="25"/>
      <c r="T21" s="25"/>
      <c r="U21" s="25"/>
      <c r="V21" s="25"/>
    </row>
    <row r="22" spans="1:22" x14ac:dyDescent="0.2">
      <c r="A22" s="17"/>
      <c r="B22" s="48" t="s">
        <v>532</v>
      </c>
      <c r="C22" s="17" t="s">
        <v>533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7"/>
        <v>0</v>
      </c>
      <c r="J22" s="18">
        <f t="shared" si="8"/>
        <v>0</v>
      </c>
      <c r="K22" s="39" t="str">
        <f t="shared" si="9"/>
        <v>NA</v>
      </c>
      <c r="L22" s="39" t="str">
        <f t="shared" si="10"/>
        <v>NA</v>
      </c>
      <c r="M22" s="39" t="str">
        <f t="shared" si="11"/>
        <v>NA</v>
      </c>
      <c r="R22" s="25"/>
      <c r="S22" s="25"/>
      <c r="T22" s="25"/>
      <c r="U22" s="25"/>
      <c r="V22" s="25"/>
    </row>
    <row r="23" spans="1:22" x14ac:dyDescent="0.2">
      <c r="A23" s="17"/>
      <c r="B23" s="48" t="s">
        <v>534</v>
      </c>
      <c r="C23" s="17" t="s">
        <v>535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7"/>
        <v>0</v>
      </c>
      <c r="J23" s="18">
        <f t="shared" si="8"/>
        <v>0</v>
      </c>
      <c r="K23" s="39" t="str">
        <f t="shared" si="9"/>
        <v>NA</v>
      </c>
      <c r="L23" s="39" t="str">
        <f t="shared" si="10"/>
        <v>NA</v>
      </c>
      <c r="M23" s="39" t="str">
        <f t="shared" si="11"/>
        <v>NA</v>
      </c>
      <c r="R23" s="25"/>
      <c r="S23" s="25"/>
      <c r="T23" s="25"/>
      <c r="U23" s="25"/>
      <c r="V23" s="25"/>
    </row>
    <row r="24" spans="1:22" x14ac:dyDescent="0.2">
      <c r="A24" s="17"/>
      <c r="B24" s="48" t="s">
        <v>536</v>
      </c>
      <c r="C24" s="17" t="s">
        <v>537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7"/>
        <v>0</v>
      </c>
      <c r="J24" s="18">
        <f t="shared" si="8"/>
        <v>0</v>
      </c>
      <c r="K24" s="39" t="str">
        <f t="shared" si="9"/>
        <v>NA</v>
      </c>
      <c r="L24" s="39" t="str">
        <f t="shared" si="10"/>
        <v>NA</v>
      </c>
      <c r="M24" s="39" t="str">
        <f t="shared" si="11"/>
        <v>NA</v>
      </c>
      <c r="R24" s="25"/>
      <c r="S24" s="25"/>
      <c r="T24" s="25"/>
      <c r="U24" s="25"/>
      <c r="V24" s="25"/>
    </row>
    <row r="25" spans="1:22" x14ac:dyDescent="0.2">
      <c r="A25" s="47" t="s">
        <v>153</v>
      </c>
      <c r="B25" s="49"/>
      <c r="C25" s="47"/>
      <c r="D25" s="23">
        <v>11276496.359999999</v>
      </c>
      <c r="E25" s="23">
        <v>11639309.359999999</v>
      </c>
      <c r="F25" s="23">
        <v>2644119.25</v>
      </c>
      <c r="G25" s="23">
        <v>6784759.8399999999</v>
      </c>
      <c r="H25" s="23">
        <v>0</v>
      </c>
      <c r="I25" s="23">
        <f t="shared" si="7"/>
        <v>6784759.8399999999</v>
      </c>
      <c r="J25" s="23">
        <f t="shared" si="8"/>
        <v>4854549.5199999996</v>
      </c>
      <c r="K25" s="43">
        <f t="shared" si="9"/>
        <v>0.41708226578144664</v>
      </c>
      <c r="L25" s="43">
        <f t="shared" si="10"/>
        <v>-0.77282850998987451</v>
      </c>
      <c r="M25" s="43">
        <f t="shared" si="11"/>
        <v>1.3316709368742135</v>
      </c>
      <c r="R25" s="25"/>
      <c r="S25" s="25"/>
      <c r="T25" s="25"/>
      <c r="U25" s="25"/>
      <c r="V25" s="25"/>
    </row>
    <row r="26" spans="1:22" x14ac:dyDescent="0.2">
      <c r="A26" s="17" t="s">
        <v>154</v>
      </c>
      <c r="B26" s="48" t="s">
        <v>155</v>
      </c>
      <c r="C26" s="17" t="s">
        <v>156</v>
      </c>
      <c r="D26" s="18">
        <v>58421.71</v>
      </c>
      <c r="E26" s="18">
        <v>58421.71</v>
      </c>
      <c r="F26" s="18">
        <v>554.48</v>
      </c>
      <c r="G26" s="18">
        <v>1444.14</v>
      </c>
      <c r="H26" s="18">
        <v>0</v>
      </c>
      <c r="I26" s="18">
        <f t="shared" si="7"/>
        <v>1444.14</v>
      </c>
      <c r="J26" s="18">
        <f t="shared" si="8"/>
        <v>56977.57</v>
      </c>
      <c r="K26" s="39">
        <f t="shared" si="9"/>
        <v>0.97528076463355828</v>
      </c>
      <c r="L26" s="39">
        <f t="shared" si="10"/>
        <v>-0.99050900769594041</v>
      </c>
      <c r="M26" s="39">
        <f t="shared" si="11"/>
        <v>-0.90112305853423325</v>
      </c>
      <c r="R26" s="25"/>
      <c r="S26" s="25"/>
      <c r="T26" s="25"/>
      <c r="U26" s="25"/>
      <c r="V26" s="25"/>
    </row>
    <row r="27" spans="1:22" x14ac:dyDescent="0.2">
      <c r="A27" s="47" t="s">
        <v>157</v>
      </c>
      <c r="B27" s="49"/>
      <c r="C27" s="47"/>
      <c r="D27" s="23">
        <v>58421.71</v>
      </c>
      <c r="E27" s="23">
        <v>58421.71</v>
      </c>
      <c r="F27" s="23">
        <v>554.48</v>
      </c>
      <c r="G27" s="23">
        <v>1444.14</v>
      </c>
      <c r="H27" s="23">
        <v>0</v>
      </c>
      <c r="I27" s="23">
        <f t="shared" si="7"/>
        <v>1444.14</v>
      </c>
      <c r="J27" s="23">
        <f t="shared" si="8"/>
        <v>56977.57</v>
      </c>
      <c r="K27" s="43">
        <f t="shared" si="9"/>
        <v>0.97528076463355828</v>
      </c>
      <c r="L27" s="43">
        <f t="shared" si="10"/>
        <v>-0.99050900769594041</v>
      </c>
      <c r="M27" s="43">
        <f t="shared" si="11"/>
        <v>-0.90112305853423325</v>
      </c>
      <c r="R27" s="25"/>
      <c r="S27" s="25"/>
      <c r="T27" s="25"/>
      <c r="U27" s="25"/>
      <c r="V27" s="25"/>
    </row>
    <row r="28" spans="1:22" x14ac:dyDescent="0.2">
      <c r="A28" s="17" t="s">
        <v>158</v>
      </c>
      <c r="B28" s="48" t="s">
        <v>159</v>
      </c>
      <c r="C28" s="17" t="s">
        <v>160</v>
      </c>
      <c r="D28" s="18">
        <v>34640066.359999999</v>
      </c>
      <c r="E28" s="18">
        <v>34640066.359999999</v>
      </c>
      <c r="F28" s="18">
        <v>1252875.56</v>
      </c>
      <c r="G28" s="18">
        <v>2482204.46</v>
      </c>
      <c r="H28" s="18">
        <v>0</v>
      </c>
      <c r="I28" s="18">
        <f t="shared" si="7"/>
        <v>2482204.46</v>
      </c>
      <c r="J28" s="18">
        <f t="shared" si="8"/>
        <v>32157861.899999999</v>
      </c>
      <c r="K28" s="39">
        <f t="shared" si="9"/>
        <v>0.9283429646409026</v>
      </c>
      <c r="L28" s="39">
        <f t="shared" si="10"/>
        <v>-0.96383160623945185</v>
      </c>
      <c r="M28" s="39">
        <f t="shared" si="11"/>
        <v>-0.71337185856361041</v>
      </c>
      <c r="R28" s="25"/>
      <c r="S28" s="25"/>
      <c r="T28" s="25"/>
      <c r="U28" s="25"/>
      <c r="V28" s="25"/>
    </row>
    <row r="29" spans="1:22" x14ac:dyDescent="0.2">
      <c r="A29" s="17"/>
      <c r="B29" s="48" t="s">
        <v>161</v>
      </c>
      <c r="C29" s="17" t="s">
        <v>162</v>
      </c>
      <c r="D29" s="18">
        <v>3883003.4799999995</v>
      </c>
      <c r="E29" s="18">
        <v>3883003.4799999995</v>
      </c>
      <c r="F29" s="18">
        <v>-9247.08</v>
      </c>
      <c r="G29" s="18">
        <v>283451.23</v>
      </c>
      <c r="H29" s="18">
        <v>0</v>
      </c>
      <c r="I29" s="18">
        <f t="shared" si="2"/>
        <v>283451.23</v>
      </c>
      <c r="J29" s="18">
        <f t="shared" si="3"/>
        <v>3599552.2499999995</v>
      </c>
      <c r="K29" s="39">
        <f t="shared" si="4"/>
        <v>0.92700206645192085</v>
      </c>
      <c r="L29" s="39">
        <f t="shared" si="5"/>
        <v>-1.0023814245976417</v>
      </c>
      <c r="M29" s="39">
        <f t="shared" si="6"/>
        <v>-0.7080082658076835</v>
      </c>
      <c r="R29" s="25"/>
      <c r="S29" s="25"/>
      <c r="T29" s="25"/>
      <c r="U29" s="25"/>
      <c r="V29" s="25"/>
    </row>
    <row r="30" spans="1:22" x14ac:dyDescent="0.2">
      <c r="A30" s="17"/>
      <c r="B30" s="48" t="s">
        <v>454</v>
      </c>
      <c r="C30" s="17" t="s">
        <v>455</v>
      </c>
      <c r="D30" s="18">
        <v>50983.01</v>
      </c>
      <c r="E30" s="18">
        <v>50983.01</v>
      </c>
      <c r="F30" s="18">
        <v>0</v>
      </c>
      <c r="G30" s="18">
        <v>0</v>
      </c>
      <c r="H30" s="18">
        <v>0</v>
      </c>
      <c r="I30" s="18">
        <f t="shared" si="2"/>
        <v>0</v>
      </c>
      <c r="J30" s="18">
        <f t="shared" si="3"/>
        <v>50983.01</v>
      </c>
      <c r="K30" s="39">
        <f t="shared" si="4"/>
        <v>1</v>
      </c>
      <c r="L30" s="39">
        <f t="shared" si="5"/>
        <v>-1</v>
      </c>
      <c r="M30" s="39">
        <f t="shared" si="6"/>
        <v>-1</v>
      </c>
      <c r="R30" s="25"/>
      <c r="S30" s="25"/>
      <c r="T30" s="25"/>
      <c r="U30" s="25"/>
      <c r="V30" s="25"/>
    </row>
    <row r="31" spans="1:22" x14ac:dyDescent="0.2">
      <c r="A31" s="47" t="s">
        <v>163</v>
      </c>
      <c r="B31" s="49"/>
      <c r="C31" s="47"/>
      <c r="D31" s="23">
        <v>38574052.849999994</v>
      </c>
      <c r="E31" s="23">
        <v>38574052.849999994</v>
      </c>
      <c r="F31" s="23">
        <v>1243628.48</v>
      </c>
      <c r="G31" s="23">
        <v>2765655.69</v>
      </c>
      <c r="H31" s="23">
        <v>0</v>
      </c>
      <c r="I31" s="23">
        <f t="shared" si="2"/>
        <v>2765655.69</v>
      </c>
      <c r="J31" s="23">
        <f t="shared" si="3"/>
        <v>35808397.159999996</v>
      </c>
      <c r="K31" s="43">
        <f t="shared" si="4"/>
        <v>0.92830269350346473</v>
      </c>
      <c r="L31" s="43">
        <f t="shared" si="5"/>
        <v>-0.96775997365804411</v>
      </c>
      <c r="M31" s="43">
        <f t="shared" si="6"/>
        <v>-0.71321077401385891</v>
      </c>
      <c r="R31" s="25"/>
      <c r="S31" s="25"/>
      <c r="T31" s="25"/>
      <c r="U31" s="25"/>
      <c r="V31" s="25"/>
    </row>
    <row r="32" spans="1:22" x14ac:dyDescent="0.2">
      <c r="A32" s="17" t="s">
        <v>164</v>
      </c>
      <c r="B32" s="48" t="s">
        <v>165</v>
      </c>
      <c r="C32" s="17" t="s">
        <v>166</v>
      </c>
      <c r="D32" s="18">
        <v>177755753.58999997</v>
      </c>
      <c r="E32" s="18">
        <v>179446282.06999999</v>
      </c>
      <c r="F32" s="18">
        <v>9984698.0800000001</v>
      </c>
      <c r="G32" s="18">
        <v>23999510.670000002</v>
      </c>
      <c r="H32" s="18">
        <v>0</v>
      </c>
      <c r="I32" s="18">
        <f t="shared" si="2"/>
        <v>23999510.670000002</v>
      </c>
      <c r="J32" s="18">
        <f t="shared" si="3"/>
        <v>155446771.39999998</v>
      </c>
      <c r="K32" s="39">
        <f t="shared" si="4"/>
        <v>0.86625796648916875</v>
      </c>
      <c r="L32" s="39">
        <f t="shared" si="5"/>
        <v>-0.94435828948462086</v>
      </c>
      <c r="M32" s="39">
        <f t="shared" si="6"/>
        <v>-0.46503186595667534</v>
      </c>
      <c r="R32" s="25"/>
      <c r="S32" s="25"/>
      <c r="T32" s="25"/>
      <c r="U32" s="25"/>
      <c r="V32" s="25"/>
    </row>
    <row r="33" spans="1:22" x14ac:dyDescent="0.2">
      <c r="A33" s="17"/>
      <c r="B33" s="48" t="s">
        <v>167</v>
      </c>
      <c r="C33" s="17" t="s">
        <v>168</v>
      </c>
      <c r="D33" s="18">
        <v>5730080.8599999994</v>
      </c>
      <c r="E33" s="18">
        <v>5818288.1599999992</v>
      </c>
      <c r="F33" s="18">
        <v>415611.8</v>
      </c>
      <c r="G33" s="18">
        <v>735110.29</v>
      </c>
      <c r="H33" s="18">
        <v>0</v>
      </c>
      <c r="I33" s="18">
        <f t="shared" si="2"/>
        <v>735110.29</v>
      </c>
      <c r="J33" s="18">
        <f t="shared" si="3"/>
        <v>5083177.8699999992</v>
      </c>
      <c r="K33" s="39">
        <f t="shared" si="4"/>
        <v>0.87365522817281704</v>
      </c>
      <c r="L33" s="39">
        <f t="shared" si="5"/>
        <v>-0.92856802747287792</v>
      </c>
      <c r="M33" s="39">
        <f t="shared" si="6"/>
        <v>-0.49462091269126818</v>
      </c>
      <c r="R33" s="25"/>
      <c r="S33" s="25"/>
      <c r="T33" s="25"/>
      <c r="U33" s="25"/>
      <c r="V33" s="25"/>
    </row>
    <row r="34" spans="1:22" x14ac:dyDescent="0.2">
      <c r="A34" s="17"/>
      <c r="B34" s="48" t="s">
        <v>302</v>
      </c>
      <c r="C34" s="17" t="s">
        <v>303</v>
      </c>
      <c r="D34" s="18">
        <v>356585034</v>
      </c>
      <c r="E34" s="18">
        <v>503000783.30000001</v>
      </c>
      <c r="F34" s="18">
        <v>37114618.019999996</v>
      </c>
      <c r="G34" s="18">
        <v>37383849.909999996</v>
      </c>
      <c r="H34" s="18">
        <v>0</v>
      </c>
      <c r="I34" s="18">
        <f t="shared" si="2"/>
        <v>37383849.909999996</v>
      </c>
      <c r="J34" s="18">
        <f t="shared" si="3"/>
        <v>465616933.38999999</v>
      </c>
      <c r="K34" s="39">
        <f t="shared" si="4"/>
        <v>0.92567834653310366</v>
      </c>
      <c r="L34" s="39">
        <f t="shared" si="5"/>
        <v>-0.92621359796598157</v>
      </c>
      <c r="M34" s="39">
        <f t="shared" si="6"/>
        <v>-0.70271338613241485</v>
      </c>
      <c r="R34" s="25"/>
      <c r="S34" s="25"/>
      <c r="T34" s="25"/>
      <c r="U34" s="25"/>
      <c r="V34" s="25"/>
    </row>
    <row r="35" spans="1:22" x14ac:dyDescent="0.2">
      <c r="A35" s="17"/>
      <c r="B35" s="48" t="s">
        <v>304</v>
      </c>
      <c r="C35" s="17" t="s">
        <v>305</v>
      </c>
      <c r="D35" s="18">
        <v>340887.62</v>
      </c>
      <c r="E35" s="18">
        <v>1115070.6200000001</v>
      </c>
      <c r="F35" s="18">
        <v>0</v>
      </c>
      <c r="G35" s="18">
        <v>0</v>
      </c>
      <c r="H35" s="18">
        <v>0</v>
      </c>
      <c r="I35" s="18">
        <f t="shared" si="2"/>
        <v>0</v>
      </c>
      <c r="J35" s="18">
        <f t="shared" si="3"/>
        <v>1115070.6200000001</v>
      </c>
      <c r="K35" s="39">
        <f t="shared" si="4"/>
        <v>1</v>
      </c>
      <c r="L35" s="39">
        <f t="shared" si="5"/>
        <v>-1</v>
      </c>
      <c r="M35" s="39">
        <f t="shared" si="6"/>
        <v>-1</v>
      </c>
      <c r="R35" s="25"/>
      <c r="S35" s="25"/>
      <c r="T35" s="25"/>
      <c r="U35" s="25"/>
      <c r="V35" s="25"/>
    </row>
    <row r="36" spans="1:22" x14ac:dyDescent="0.2">
      <c r="A36" s="17"/>
      <c r="B36" s="48" t="s">
        <v>538</v>
      </c>
      <c r="C36" s="17" t="s">
        <v>539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2"/>
        <v>0</v>
      </c>
      <c r="J36" s="18">
        <f t="shared" si="3"/>
        <v>0</v>
      </c>
      <c r="K36" s="39" t="str">
        <f t="shared" si="4"/>
        <v>NA</v>
      </c>
      <c r="L36" s="39" t="str">
        <f t="shared" si="5"/>
        <v>NA</v>
      </c>
      <c r="M36" s="39" t="str">
        <f t="shared" si="6"/>
        <v>NA</v>
      </c>
      <c r="R36" s="25"/>
      <c r="S36" s="25"/>
      <c r="T36" s="25"/>
      <c r="U36" s="25"/>
      <c r="V36" s="25"/>
    </row>
    <row r="37" spans="1:22" x14ac:dyDescent="0.2">
      <c r="A37" s="17"/>
      <c r="B37" s="48" t="s">
        <v>540</v>
      </c>
      <c r="C37" s="17" t="s">
        <v>541</v>
      </c>
      <c r="F37" s="18">
        <v>0</v>
      </c>
      <c r="G37" s="18">
        <v>0</v>
      </c>
      <c r="H37" s="18">
        <v>0</v>
      </c>
      <c r="I37" s="18">
        <f t="shared" si="2"/>
        <v>0</v>
      </c>
      <c r="J37" s="18">
        <f t="shared" si="3"/>
        <v>0</v>
      </c>
      <c r="K37" s="39" t="str">
        <f t="shared" si="4"/>
        <v>NA</v>
      </c>
      <c r="L37" s="39" t="str">
        <f t="shared" si="5"/>
        <v>NA</v>
      </c>
      <c r="M37" s="39" t="str">
        <f t="shared" si="6"/>
        <v>NA</v>
      </c>
      <c r="R37" s="25"/>
      <c r="S37" s="25"/>
      <c r="T37" s="25"/>
      <c r="U37" s="25"/>
      <c r="V37" s="25"/>
    </row>
    <row r="38" spans="1:22" x14ac:dyDescent="0.2">
      <c r="A38" s="47" t="s">
        <v>169</v>
      </c>
      <c r="B38" s="49"/>
      <c r="C38" s="47"/>
      <c r="D38" s="23">
        <v>540411756.07000005</v>
      </c>
      <c r="E38" s="23">
        <v>689380424.14999998</v>
      </c>
      <c r="F38" s="23">
        <v>47514927.899999999</v>
      </c>
      <c r="G38" s="23">
        <v>62118470.869999997</v>
      </c>
      <c r="H38" s="23">
        <v>0</v>
      </c>
      <c r="I38" s="23">
        <f t="shared" si="2"/>
        <v>62118470.869999997</v>
      </c>
      <c r="J38" s="23">
        <f t="shared" si="3"/>
        <v>627261953.27999997</v>
      </c>
      <c r="K38" s="43">
        <f t="shared" si="4"/>
        <v>0.90989231969185735</v>
      </c>
      <c r="L38" s="43">
        <f t="shared" si="5"/>
        <v>-0.93107589621712061</v>
      </c>
      <c r="M38" s="43">
        <f t="shared" si="6"/>
        <v>-0.63956927876742931</v>
      </c>
      <c r="R38" s="25"/>
      <c r="S38" s="25"/>
      <c r="T38" s="25"/>
      <c r="U38" s="25"/>
      <c r="V38" s="25"/>
    </row>
    <row r="39" spans="1:22" x14ac:dyDescent="0.2">
      <c r="A39" s="17" t="s">
        <v>170</v>
      </c>
      <c r="B39" s="48" t="s">
        <v>171</v>
      </c>
      <c r="C39" s="17" t="s">
        <v>172</v>
      </c>
      <c r="D39" s="18">
        <v>4134282.8800000004</v>
      </c>
      <c r="E39" s="18">
        <v>4134282.8800000004</v>
      </c>
      <c r="F39" s="18">
        <v>26417.79</v>
      </c>
      <c r="G39" s="18">
        <v>32604</v>
      </c>
      <c r="H39" s="18">
        <v>0</v>
      </c>
      <c r="I39" s="18">
        <f t="shared" si="2"/>
        <v>32604</v>
      </c>
      <c r="J39" s="18">
        <f t="shared" si="3"/>
        <v>4101678.8800000004</v>
      </c>
      <c r="K39" s="39">
        <f t="shared" si="4"/>
        <v>0.99211374718509826</v>
      </c>
      <c r="L39" s="39">
        <f t="shared" si="5"/>
        <v>-0.99361006714663902</v>
      </c>
      <c r="M39" s="39">
        <f t="shared" si="6"/>
        <v>-0.96845498874039315</v>
      </c>
      <c r="R39" s="25"/>
      <c r="S39" s="25"/>
      <c r="T39" s="25"/>
      <c r="U39" s="25"/>
      <c r="V39" s="25"/>
    </row>
    <row r="40" spans="1:22" x14ac:dyDescent="0.2">
      <c r="A40" s="17"/>
      <c r="B40" s="48" t="s">
        <v>460</v>
      </c>
      <c r="C40" s="17" t="s">
        <v>461</v>
      </c>
      <c r="D40" s="18">
        <v>0</v>
      </c>
      <c r="E40" s="18">
        <v>0</v>
      </c>
      <c r="F40" s="18">
        <v>1410</v>
      </c>
      <c r="G40" s="18">
        <v>1410</v>
      </c>
      <c r="H40" s="18">
        <v>0</v>
      </c>
      <c r="I40" s="18">
        <f t="shared" ref="I40:I41" si="12">SUM(G40:H40)</f>
        <v>1410</v>
      </c>
      <c r="J40" s="18">
        <f t="shared" ref="J40:J41" si="13">E40-I40</f>
        <v>-1410</v>
      </c>
      <c r="K40" s="39" t="str">
        <f t="shared" ref="K40:K41" si="14">IF(E40=0,"NA",J40/E40)</f>
        <v>NA</v>
      </c>
      <c r="L40" s="39" t="str">
        <f t="shared" ref="L40:L41" si="15">IF(E40=0,"NA",(  ( F40 - (E40/$L$6)) / (E40/$L$6)))</f>
        <v>NA</v>
      </c>
      <c r="M40" s="39" t="str">
        <f t="shared" ref="M40:M41" si="16">IF(E40=0,"NA",(  ( G40 - ($M$6*(E40/12))) / ($M$6*(E40/12))))</f>
        <v>NA</v>
      </c>
      <c r="R40" s="25"/>
      <c r="S40" s="25"/>
      <c r="T40" s="25"/>
      <c r="U40" s="25"/>
      <c r="V40" s="25"/>
    </row>
    <row r="41" spans="1:22" x14ac:dyDescent="0.2">
      <c r="A41" s="47" t="s">
        <v>173</v>
      </c>
      <c r="B41" s="49"/>
      <c r="C41" s="47"/>
      <c r="D41" s="23">
        <v>4134282.8800000004</v>
      </c>
      <c r="E41" s="23">
        <v>4134282.8800000004</v>
      </c>
      <c r="F41" s="23">
        <v>27827.79</v>
      </c>
      <c r="G41" s="23">
        <v>34014</v>
      </c>
      <c r="H41" s="23">
        <v>0</v>
      </c>
      <c r="I41" s="23">
        <f t="shared" si="12"/>
        <v>34014</v>
      </c>
      <c r="J41" s="23">
        <f t="shared" si="13"/>
        <v>4100268.8800000004</v>
      </c>
      <c r="K41" s="43">
        <f t="shared" si="14"/>
        <v>0.99177269650208355</v>
      </c>
      <c r="L41" s="43">
        <f t="shared" si="15"/>
        <v>-0.99326901646362431</v>
      </c>
      <c r="M41" s="43">
        <f t="shared" si="16"/>
        <v>-0.96709078600833431</v>
      </c>
      <c r="R41" s="25"/>
      <c r="S41" s="25"/>
      <c r="T41" s="25"/>
      <c r="U41" s="25"/>
      <c r="V41" s="25"/>
    </row>
    <row r="42" spans="1:22" s="13" customFormat="1" ht="15.75" x14ac:dyDescent="0.25">
      <c r="A42" s="25"/>
      <c r="B42" s="33"/>
      <c r="C42" s="25"/>
      <c r="D42" s="18"/>
      <c r="E42" s="18"/>
      <c r="F42" s="18"/>
      <c r="G42" s="18"/>
      <c r="H42" s="18"/>
      <c r="I42" s="18"/>
      <c r="J42" s="18"/>
      <c r="K42" s="39"/>
      <c r="L42" s="39"/>
      <c r="M42" s="39"/>
      <c r="N42" s="17"/>
    </row>
    <row r="43" spans="1:22" customFormat="1" ht="15.75" x14ac:dyDescent="0.25">
      <c r="A43" s="27" t="s">
        <v>177</v>
      </c>
      <c r="B43" s="34"/>
      <c r="C43" s="27"/>
      <c r="D43" s="6">
        <f>+D25+D27+D31+D38+D41</f>
        <v>594455009.87</v>
      </c>
      <c r="E43" s="6">
        <f t="shared" ref="E43:J43" si="17">+E25+E27+E31+E38+E41</f>
        <v>743786490.94999993</v>
      </c>
      <c r="F43" s="6">
        <f t="shared" si="17"/>
        <v>51431057.899999999</v>
      </c>
      <c r="G43" s="6">
        <f t="shared" si="17"/>
        <v>71704344.539999992</v>
      </c>
      <c r="H43" s="6">
        <f t="shared" si="17"/>
        <v>0</v>
      </c>
      <c r="I43" s="6">
        <f t="shared" si="17"/>
        <v>71704344.539999992</v>
      </c>
      <c r="J43" s="6">
        <f t="shared" si="17"/>
        <v>672082146.40999997</v>
      </c>
      <c r="K43" s="40">
        <f t="shared" ref="K43" si="18">IF(E43=0,"NA",J43/E43)</f>
        <v>0.90359552719434888</v>
      </c>
      <c r="L43" s="40">
        <f t="shared" ref="L43" si="19">IF(E43=0,"NA",(  ( F43 - (E43/$L$6)) / (E43/$L$6)))</f>
        <v>-0.93085239040264134</v>
      </c>
      <c r="M43" s="40">
        <f t="shared" ref="M43" si="20">IF(E43=0,"NA",(  ( G43 - ($M$6*(E43/12))) / ($M$6*(E43/12))))</f>
        <v>-0.6143821087773953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6"/>
      <c r="C44" s="21"/>
      <c r="D44" s="5"/>
      <c r="E44" s="5"/>
      <c r="F44" s="5"/>
      <c r="G44" s="5"/>
      <c r="H44" s="5"/>
      <c r="I44" s="5"/>
      <c r="J44" s="5"/>
      <c r="K44" s="42"/>
      <c r="L44" s="42"/>
      <c r="M44" s="42"/>
      <c r="N44"/>
    </row>
    <row r="45" spans="1:22" x14ac:dyDescent="0.2">
      <c r="A45" s="17" t="s">
        <v>11</v>
      </c>
      <c r="B45" s="48" t="s">
        <v>12</v>
      </c>
      <c r="C45" s="17" t="s">
        <v>13</v>
      </c>
      <c r="D45" s="18">
        <v>14004905.350000001</v>
      </c>
      <c r="E45" s="18">
        <v>49643914.230000004</v>
      </c>
      <c r="F45" s="18">
        <v>1809999.7200000009</v>
      </c>
      <c r="G45" s="18">
        <v>2352559.3600000008</v>
      </c>
      <c r="H45" s="18">
        <v>149.32</v>
      </c>
      <c r="I45" s="18">
        <f t="shared" ref="I45" si="21">SUM(G45:H45)</f>
        <v>2352708.6800000006</v>
      </c>
      <c r="J45" s="18">
        <f t="shared" ref="J45" si="22">E45-I45</f>
        <v>47291205.550000004</v>
      </c>
      <c r="K45" s="39">
        <f t="shared" ref="K45" si="23">IF(E45=0,"NA",J45/E45)</f>
        <v>0.95260831631647913</v>
      </c>
      <c r="L45" s="39">
        <f t="shared" ref="L45" si="24">IF(E45=0,"NA",(  ( F45 - (E45/$L$6)) / (E45/$L$6)))</f>
        <v>-0.96354035035162056</v>
      </c>
      <c r="M45" s="39">
        <f t="shared" ref="M45" si="25">IF(E45=0,"NA",(  ( G45 - ($M$6*(E45/12))) / ($M$6*(E45/12))))</f>
        <v>-0.81044529654929254</v>
      </c>
    </row>
    <row r="46" spans="1:22" x14ac:dyDescent="0.2">
      <c r="A46" s="17"/>
      <c r="B46" s="48" t="s">
        <v>496</v>
      </c>
      <c r="C46" s="17" t="s">
        <v>497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5" si="26">SUM(G46:H46)</f>
        <v>0</v>
      </c>
      <c r="J46" s="18">
        <f t="shared" ref="J46:J75" si="27">E46-I46</f>
        <v>0</v>
      </c>
      <c r="K46" s="39" t="str">
        <f t="shared" ref="K46:K75" si="28">IF(E46=0,"NA",J46/E46)</f>
        <v>NA</v>
      </c>
      <c r="L46" s="39" t="str">
        <f t="shared" ref="L46:L75" si="29">IF(E46=0,"NA",(  ( F46 - (E46/$L$6)) / (E46/$L$6)))</f>
        <v>NA</v>
      </c>
      <c r="M46" s="39" t="str">
        <f t="shared" ref="M46:M75" si="30">IF(E46=0,"NA",(  ( G46 - ($M$6*(E46/12))) / ($M$6*(E46/12))))</f>
        <v>NA</v>
      </c>
    </row>
    <row r="47" spans="1:22" x14ac:dyDescent="0.2">
      <c r="A47" s="17"/>
      <c r="B47" s="48" t="s">
        <v>14</v>
      </c>
      <c r="C47" s="17" t="s">
        <v>15</v>
      </c>
      <c r="D47" s="18">
        <v>152429.07</v>
      </c>
      <c r="E47" s="18">
        <v>79309.070000000007</v>
      </c>
      <c r="F47" s="18">
        <v>1783.13</v>
      </c>
      <c r="G47" s="18">
        <v>2443.13</v>
      </c>
      <c r="H47" s="18">
        <v>0</v>
      </c>
      <c r="I47" s="18">
        <f t="shared" si="26"/>
        <v>2443.13</v>
      </c>
      <c r="J47" s="18">
        <f t="shared" si="27"/>
        <v>76865.94</v>
      </c>
      <c r="K47" s="39">
        <f t="shared" si="28"/>
        <v>0.96919482223155551</v>
      </c>
      <c r="L47" s="39">
        <f t="shared" si="29"/>
        <v>-0.97751669512705164</v>
      </c>
      <c r="M47" s="39">
        <f t="shared" si="30"/>
        <v>-0.87677928892622237</v>
      </c>
    </row>
    <row r="48" spans="1:22" x14ac:dyDescent="0.2">
      <c r="A48" s="17"/>
      <c r="B48" s="48" t="s">
        <v>16</v>
      </c>
      <c r="C48" s="17" t="s">
        <v>15</v>
      </c>
      <c r="D48" s="18">
        <v>-23957.619999999995</v>
      </c>
      <c r="E48" s="18">
        <v>-23957.619999999995</v>
      </c>
      <c r="F48" s="18">
        <v>0</v>
      </c>
      <c r="G48" s="18">
        <v>0</v>
      </c>
      <c r="H48" s="18">
        <v>0</v>
      </c>
      <c r="I48" s="18">
        <f t="shared" si="26"/>
        <v>0</v>
      </c>
      <c r="J48" s="18">
        <f t="shared" si="27"/>
        <v>-23957.619999999995</v>
      </c>
      <c r="K48" s="39">
        <f t="shared" si="28"/>
        <v>1</v>
      </c>
      <c r="L48" s="39">
        <f t="shared" si="29"/>
        <v>-1</v>
      </c>
      <c r="M48" s="39">
        <f t="shared" si="30"/>
        <v>-1</v>
      </c>
    </row>
    <row r="49" spans="1:13" x14ac:dyDescent="0.2">
      <c r="A49" s="17"/>
      <c r="B49" s="48" t="s">
        <v>17</v>
      </c>
      <c r="C49" s="17" t="s">
        <v>18</v>
      </c>
      <c r="D49" s="18">
        <v>-209323.72</v>
      </c>
      <c r="E49" s="18">
        <v>-176001.72</v>
      </c>
      <c r="F49" s="18">
        <v>9705.57</v>
      </c>
      <c r="G49" s="18">
        <v>150732.17000000001</v>
      </c>
      <c r="H49" s="18">
        <v>0</v>
      </c>
      <c r="I49" s="18">
        <f t="shared" si="26"/>
        <v>150732.17000000001</v>
      </c>
      <c r="J49" s="18">
        <f t="shared" si="27"/>
        <v>-326733.89</v>
      </c>
      <c r="K49" s="39">
        <f t="shared" si="28"/>
        <v>1.8564244144886766</v>
      </c>
      <c r="L49" s="39">
        <f t="shared" si="29"/>
        <v>-1.055144745176354</v>
      </c>
      <c r="M49" s="39">
        <f t="shared" si="30"/>
        <v>-4.4256976579547063</v>
      </c>
    </row>
    <row r="50" spans="1:13" x14ac:dyDescent="0.2">
      <c r="A50" s="17"/>
      <c r="B50" s="48" t="s">
        <v>97</v>
      </c>
      <c r="C50" s="17" t="s">
        <v>98</v>
      </c>
      <c r="D50" s="18">
        <v>137800</v>
      </c>
      <c r="E50" s="18">
        <v>-15700</v>
      </c>
      <c r="F50" s="18">
        <v>0</v>
      </c>
      <c r="G50" s="18">
        <v>0</v>
      </c>
      <c r="H50" s="18">
        <v>0</v>
      </c>
      <c r="I50" s="18">
        <f t="shared" si="26"/>
        <v>0</v>
      </c>
      <c r="J50" s="18">
        <f t="shared" si="27"/>
        <v>-15700</v>
      </c>
      <c r="K50" s="39">
        <f t="shared" si="28"/>
        <v>1</v>
      </c>
      <c r="L50" s="39">
        <f t="shared" si="29"/>
        <v>-1</v>
      </c>
      <c r="M50" s="39">
        <f t="shared" si="30"/>
        <v>-1</v>
      </c>
    </row>
    <row r="51" spans="1:13" x14ac:dyDescent="0.2">
      <c r="A51" s="17"/>
      <c r="B51" s="48" t="s">
        <v>19</v>
      </c>
      <c r="C51" s="17" t="s">
        <v>20</v>
      </c>
      <c r="D51" s="18">
        <v>2518747.64</v>
      </c>
      <c r="E51" s="18">
        <v>2519828.64</v>
      </c>
      <c r="F51" s="18">
        <v>493</v>
      </c>
      <c r="G51" s="18">
        <v>26631.25</v>
      </c>
      <c r="H51" s="18">
        <v>0</v>
      </c>
      <c r="I51" s="18">
        <f t="shared" si="26"/>
        <v>26631.25</v>
      </c>
      <c r="J51" s="18">
        <f t="shared" si="27"/>
        <v>2493197.39</v>
      </c>
      <c r="K51" s="39">
        <f t="shared" si="28"/>
        <v>0.98943132498089237</v>
      </c>
      <c r="L51" s="39">
        <f t="shared" si="29"/>
        <v>-0.99980435177528582</v>
      </c>
      <c r="M51" s="39">
        <f t="shared" si="30"/>
        <v>-0.95772529992356936</v>
      </c>
    </row>
    <row r="52" spans="1:13" x14ac:dyDescent="0.2">
      <c r="A52" s="17"/>
      <c r="B52" s="48" t="s">
        <v>233</v>
      </c>
      <c r="C52" s="17" t="s">
        <v>234</v>
      </c>
      <c r="D52" s="18">
        <v>61276.14</v>
      </c>
      <c r="E52" s="18">
        <v>61276.14</v>
      </c>
      <c r="F52" s="18">
        <v>2907.12</v>
      </c>
      <c r="G52" s="18">
        <v>2907.12</v>
      </c>
      <c r="H52" s="18">
        <v>0</v>
      </c>
      <c r="I52" s="18">
        <f t="shared" si="26"/>
        <v>2907.12</v>
      </c>
      <c r="J52" s="18">
        <f t="shared" si="27"/>
        <v>58369.02</v>
      </c>
      <c r="K52" s="39">
        <f t="shared" si="28"/>
        <v>0.95255706380982874</v>
      </c>
      <c r="L52" s="39">
        <f t="shared" si="29"/>
        <v>-0.95255706380982874</v>
      </c>
      <c r="M52" s="39">
        <f t="shared" si="30"/>
        <v>-0.81022825523931508</v>
      </c>
    </row>
    <row r="53" spans="1:13" x14ac:dyDescent="0.2">
      <c r="A53" s="17"/>
      <c r="B53" s="48" t="s">
        <v>21</v>
      </c>
      <c r="C53" s="17" t="s">
        <v>22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6"/>
        <v>0</v>
      </c>
      <c r="J53" s="18">
        <f t="shared" si="27"/>
        <v>0</v>
      </c>
      <c r="K53" s="39" t="str">
        <f t="shared" si="28"/>
        <v>NA</v>
      </c>
      <c r="L53" s="39" t="str">
        <f t="shared" si="29"/>
        <v>NA</v>
      </c>
      <c r="M53" s="39" t="str">
        <f t="shared" si="30"/>
        <v>NA</v>
      </c>
    </row>
    <row r="54" spans="1:13" x14ac:dyDescent="0.2">
      <c r="A54" s="17"/>
      <c r="B54" s="48" t="s">
        <v>23</v>
      </c>
      <c r="C54" s="17" t="s">
        <v>24</v>
      </c>
      <c r="D54" s="18">
        <v>8588669.7599999867</v>
      </c>
      <c r="E54" s="18">
        <v>8588669.7599999867</v>
      </c>
      <c r="F54" s="18">
        <v>371035.52999999991</v>
      </c>
      <c r="G54" s="18">
        <v>562715.9499999996</v>
      </c>
      <c r="H54" s="18">
        <v>0</v>
      </c>
      <c r="I54" s="18">
        <f t="shared" si="26"/>
        <v>562715.9499999996</v>
      </c>
      <c r="J54" s="18">
        <f t="shared" si="27"/>
        <v>8025953.8099999875</v>
      </c>
      <c r="K54" s="39">
        <f t="shared" si="28"/>
        <v>0.93448159427194</v>
      </c>
      <c r="L54" s="39">
        <f t="shared" si="29"/>
        <v>-0.95679941826055248</v>
      </c>
      <c r="M54" s="39">
        <f t="shared" si="30"/>
        <v>-0.73792637708775954</v>
      </c>
    </row>
    <row r="55" spans="1:13" x14ac:dyDescent="0.2">
      <c r="A55" s="17"/>
      <c r="B55" s="48" t="s">
        <v>25</v>
      </c>
      <c r="C55" s="17" t="s">
        <v>26</v>
      </c>
      <c r="D55" s="18">
        <v>298209.80000000005</v>
      </c>
      <c r="E55" s="18">
        <v>298209.80000000005</v>
      </c>
      <c r="F55" s="18">
        <v>23983.23</v>
      </c>
      <c r="G55" s="18">
        <v>23983.23</v>
      </c>
      <c r="H55" s="18">
        <v>0</v>
      </c>
      <c r="I55" s="18">
        <f t="shared" si="26"/>
        <v>23983.23</v>
      </c>
      <c r="J55" s="18">
        <f t="shared" si="27"/>
        <v>274226.57000000007</v>
      </c>
      <c r="K55" s="39">
        <f t="shared" si="28"/>
        <v>0.919575983083051</v>
      </c>
      <c r="L55" s="39">
        <f t="shared" si="29"/>
        <v>-0.919575983083051</v>
      </c>
      <c r="M55" s="39">
        <f t="shared" si="30"/>
        <v>-0.67830393233220376</v>
      </c>
    </row>
    <row r="56" spans="1:13" x14ac:dyDescent="0.2">
      <c r="A56" s="17"/>
      <c r="B56" s="48" t="s">
        <v>320</v>
      </c>
      <c r="C56" s="17" t="s">
        <v>321</v>
      </c>
      <c r="D56" s="18">
        <v>297107.71000000002</v>
      </c>
      <c r="E56" s="18">
        <v>297107.71000000002</v>
      </c>
      <c r="F56" s="18">
        <v>14270.42</v>
      </c>
      <c r="G56" s="18">
        <v>14270.42</v>
      </c>
      <c r="H56" s="18">
        <v>0</v>
      </c>
      <c r="I56" s="18">
        <f t="shared" si="26"/>
        <v>14270.42</v>
      </c>
      <c r="J56" s="18">
        <f t="shared" si="27"/>
        <v>282837.29000000004</v>
      </c>
      <c r="K56" s="39">
        <f t="shared" si="28"/>
        <v>0.9519688667789874</v>
      </c>
      <c r="L56" s="39">
        <f t="shared" si="29"/>
        <v>-0.9519688667789874</v>
      </c>
      <c r="M56" s="39">
        <f t="shared" si="30"/>
        <v>-0.80787546711594937</v>
      </c>
    </row>
    <row r="57" spans="1:13" x14ac:dyDescent="0.2">
      <c r="A57" s="17"/>
      <c r="B57" s="48" t="s">
        <v>79</v>
      </c>
      <c r="C57" s="17" t="s">
        <v>80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26"/>
        <v>0</v>
      </c>
      <c r="J57" s="18">
        <f t="shared" si="27"/>
        <v>0</v>
      </c>
      <c r="K57" s="39" t="str">
        <f t="shared" si="28"/>
        <v>NA</v>
      </c>
      <c r="L57" s="39" t="str">
        <f t="shared" si="29"/>
        <v>NA</v>
      </c>
      <c r="M57" s="39" t="str">
        <f t="shared" si="30"/>
        <v>NA</v>
      </c>
    </row>
    <row r="58" spans="1:13" x14ac:dyDescent="0.2">
      <c r="A58" s="17"/>
      <c r="B58" s="48" t="s">
        <v>306</v>
      </c>
      <c r="C58" s="17" t="s">
        <v>307</v>
      </c>
      <c r="D58" s="18">
        <v>143085.99</v>
      </c>
      <c r="E58" s="18">
        <v>143085.99</v>
      </c>
      <c r="F58" s="18">
        <v>0</v>
      </c>
      <c r="G58" s="18">
        <v>0</v>
      </c>
      <c r="H58" s="18">
        <v>0</v>
      </c>
      <c r="I58" s="18">
        <f t="shared" si="26"/>
        <v>0</v>
      </c>
      <c r="J58" s="18">
        <f t="shared" si="27"/>
        <v>143085.99</v>
      </c>
      <c r="K58" s="39">
        <f t="shared" si="28"/>
        <v>1</v>
      </c>
      <c r="L58" s="39">
        <f t="shared" si="29"/>
        <v>-1</v>
      </c>
      <c r="M58" s="39">
        <f t="shared" si="30"/>
        <v>-1</v>
      </c>
    </row>
    <row r="59" spans="1:13" x14ac:dyDescent="0.2">
      <c r="A59" s="17"/>
      <c r="B59" s="48" t="s">
        <v>235</v>
      </c>
      <c r="C59" s="17" t="s">
        <v>236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26"/>
        <v>0</v>
      </c>
      <c r="J59" s="18">
        <f t="shared" si="27"/>
        <v>0</v>
      </c>
      <c r="K59" s="39" t="str">
        <f t="shared" si="28"/>
        <v>NA</v>
      </c>
      <c r="L59" s="39" t="str">
        <f t="shared" si="29"/>
        <v>NA</v>
      </c>
      <c r="M59" s="39" t="str">
        <f t="shared" si="30"/>
        <v>NA</v>
      </c>
    </row>
    <row r="60" spans="1:13" x14ac:dyDescent="0.2">
      <c r="A60" s="17"/>
      <c r="B60" s="48" t="s">
        <v>27</v>
      </c>
      <c r="C60" s="17" t="s">
        <v>28</v>
      </c>
      <c r="D60" s="18">
        <v>107500</v>
      </c>
      <c r="E60" s="18">
        <v>107500</v>
      </c>
      <c r="F60" s="18">
        <v>0</v>
      </c>
      <c r="G60" s="18">
        <v>0</v>
      </c>
      <c r="H60" s="18">
        <v>0</v>
      </c>
      <c r="I60" s="18">
        <f t="shared" si="26"/>
        <v>0</v>
      </c>
      <c r="J60" s="18">
        <f t="shared" si="27"/>
        <v>107500</v>
      </c>
      <c r="K60" s="39">
        <f t="shared" si="28"/>
        <v>1</v>
      </c>
      <c r="L60" s="39">
        <f t="shared" si="29"/>
        <v>-1</v>
      </c>
      <c r="M60" s="39">
        <f t="shared" si="30"/>
        <v>-1</v>
      </c>
    </row>
    <row r="61" spans="1:13" x14ac:dyDescent="0.2">
      <c r="A61" s="17"/>
      <c r="B61" s="48" t="s">
        <v>91</v>
      </c>
      <c r="C61" s="17" t="s">
        <v>92</v>
      </c>
      <c r="D61" s="18">
        <v>3942269</v>
      </c>
      <c r="E61" s="18">
        <v>4088069</v>
      </c>
      <c r="F61" s="18">
        <v>0</v>
      </c>
      <c r="G61" s="18">
        <v>15555</v>
      </c>
      <c r="H61" s="18">
        <v>0</v>
      </c>
      <c r="I61" s="18">
        <f t="shared" si="26"/>
        <v>15555</v>
      </c>
      <c r="J61" s="18">
        <f t="shared" si="27"/>
        <v>4072514</v>
      </c>
      <c r="K61" s="39">
        <f t="shared" si="28"/>
        <v>0.99619502508396995</v>
      </c>
      <c r="L61" s="39">
        <f t="shared" si="29"/>
        <v>-1</v>
      </c>
      <c r="M61" s="39">
        <f t="shared" si="30"/>
        <v>-0.98478010033587982</v>
      </c>
    </row>
    <row r="62" spans="1:13" x14ac:dyDescent="0.2">
      <c r="A62" s="17"/>
      <c r="B62" s="48" t="s">
        <v>29</v>
      </c>
      <c r="C62" s="17" t="s">
        <v>30</v>
      </c>
      <c r="D62" s="18">
        <v>27131023.780000001</v>
      </c>
      <c r="E62" s="18">
        <v>39987065.780000001</v>
      </c>
      <c r="F62" s="18">
        <v>24244.059999999998</v>
      </c>
      <c r="G62" s="18">
        <v>3529320.72</v>
      </c>
      <c r="H62" s="18">
        <v>0</v>
      </c>
      <c r="I62" s="18">
        <f t="shared" si="26"/>
        <v>3529320.72</v>
      </c>
      <c r="J62" s="18">
        <f t="shared" si="27"/>
        <v>36457745.060000002</v>
      </c>
      <c r="K62" s="39">
        <f t="shared" si="28"/>
        <v>0.91173844213982735</v>
      </c>
      <c r="L62" s="39">
        <f t="shared" si="29"/>
        <v>-0.99939370245035264</v>
      </c>
      <c r="M62" s="39">
        <f t="shared" si="30"/>
        <v>-0.64695376855930931</v>
      </c>
    </row>
    <row r="63" spans="1:13" x14ac:dyDescent="0.2">
      <c r="A63" s="17"/>
      <c r="B63" s="48" t="s">
        <v>464</v>
      </c>
      <c r="C63" s="17" t="s">
        <v>465</v>
      </c>
      <c r="D63" s="18">
        <v>3977926</v>
      </c>
      <c r="E63" s="18">
        <v>3977926</v>
      </c>
      <c r="F63" s="18">
        <v>0</v>
      </c>
      <c r="G63" s="18">
        <v>0</v>
      </c>
      <c r="H63" s="18">
        <v>0</v>
      </c>
      <c r="I63" s="18">
        <f t="shared" si="26"/>
        <v>0</v>
      </c>
      <c r="J63" s="18">
        <f t="shared" si="27"/>
        <v>3977926</v>
      </c>
      <c r="K63" s="39">
        <f t="shared" si="28"/>
        <v>1</v>
      </c>
      <c r="L63" s="39">
        <f t="shared" si="29"/>
        <v>-1</v>
      </c>
      <c r="M63" s="39">
        <f t="shared" si="30"/>
        <v>-1</v>
      </c>
    </row>
    <row r="64" spans="1:13" x14ac:dyDescent="0.2">
      <c r="A64" s="17"/>
      <c r="B64" s="48" t="s">
        <v>31</v>
      </c>
      <c r="C64" s="17" t="s">
        <v>32</v>
      </c>
      <c r="D64" s="18">
        <v>5452191.0099999998</v>
      </c>
      <c r="E64" s="18">
        <v>10895191.01</v>
      </c>
      <c r="F64" s="18">
        <v>264127.5</v>
      </c>
      <c r="G64" s="18">
        <v>274563.51</v>
      </c>
      <c r="H64" s="18">
        <v>0</v>
      </c>
      <c r="I64" s="18">
        <f t="shared" si="26"/>
        <v>274563.51</v>
      </c>
      <c r="J64" s="18">
        <f t="shared" si="27"/>
        <v>10620627.5</v>
      </c>
      <c r="K64" s="39">
        <f t="shared" si="28"/>
        <v>0.97479956893385389</v>
      </c>
      <c r="L64" s="39">
        <f t="shared" si="29"/>
        <v>-0.97575742364153373</v>
      </c>
      <c r="M64" s="39">
        <f t="shared" si="30"/>
        <v>-0.89919827573541544</v>
      </c>
    </row>
    <row r="65" spans="1:13" x14ac:dyDescent="0.2">
      <c r="A65" s="17"/>
      <c r="B65" s="48" t="s">
        <v>33</v>
      </c>
      <c r="C65" s="17" t="s">
        <v>34</v>
      </c>
      <c r="D65" s="18">
        <v>3163845.1099999971</v>
      </c>
      <c r="E65" s="18">
        <v>13751891.109999998</v>
      </c>
      <c r="F65" s="18">
        <v>316743.93000000005</v>
      </c>
      <c r="G65" s="18">
        <v>859223.15000000049</v>
      </c>
      <c r="H65" s="18">
        <v>0</v>
      </c>
      <c r="I65" s="18">
        <f t="shared" si="26"/>
        <v>859223.15000000049</v>
      </c>
      <c r="J65" s="18">
        <f t="shared" si="27"/>
        <v>12892667.959999997</v>
      </c>
      <c r="K65" s="39">
        <f t="shared" si="28"/>
        <v>0.93751963689014406</v>
      </c>
      <c r="L65" s="39">
        <f t="shared" si="29"/>
        <v>-0.97696724563433512</v>
      </c>
      <c r="M65" s="39">
        <f t="shared" si="30"/>
        <v>-0.75007854756057601</v>
      </c>
    </row>
    <row r="66" spans="1:13" x14ac:dyDescent="0.2">
      <c r="A66" s="17"/>
      <c r="B66" s="48" t="s">
        <v>39</v>
      </c>
      <c r="C66" s="17" t="s">
        <v>40</v>
      </c>
      <c r="D66" s="18">
        <v>985853.40999999945</v>
      </c>
      <c r="E66" s="18">
        <v>2680428.2299999995</v>
      </c>
      <c r="F66" s="18">
        <v>80453.14</v>
      </c>
      <c r="G66" s="18">
        <v>206354.00999999989</v>
      </c>
      <c r="H66" s="18">
        <v>0</v>
      </c>
      <c r="I66" s="18">
        <f t="shared" si="26"/>
        <v>206354.00999999989</v>
      </c>
      <c r="J66" s="18">
        <f t="shared" si="27"/>
        <v>2474074.2199999997</v>
      </c>
      <c r="K66" s="39">
        <f t="shared" si="28"/>
        <v>0.92301453637503295</v>
      </c>
      <c r="L66" s="39">
        <f t="shared" si="29"/>
        <v>-0.96998496766317066</v>
      </c>
      <c r="M66" s="39">
        <f t="shared" si="30"/>
        <v>-0.69205814550013167</v>
      </c>
    </row>
    <row r="67" spans="1:13" x14ac:dyDescent="0.2">
      <c r="A67" s="17"/>
      <c r="B67" s="48" t="s">
        <v>41</v>
      </c>
      <c r="C67" s="17" t="s">
        <v>42</v>
      </c>
      <c r="D67" s="18">
        <v>39802908.689999998</v>
      </c>
      <c r="E67" s="18">
        <v>9844675.4799999986</v>
      </c>
      <c r="F67" s="18">
        <v>141342.53999999998</v>
      </c>
      <c r="G67" s="18">
        <v>202782.71999999997</v>
      </c>
      <c r="H67" s="18">
        <v>278611.37</v>
      </c>
      <c r="I67" s="18">
        <f t="shared" si="26"/>
        <v>481394.08999999997</v>
      </c>
      <c r="J67" s="18">
        <f t="shared" si="27"/>
        <v>9363281.3899999987</v>
      </c>
      <c r="K67" s="39">
        <f t="shared" si="28"/>
        <v>0.95110107072823491</v>
      </c>
      <c r="L67" s="39">
        <f t="shared" si="29"/>
        <v>-0.98564274258840279</v>
      </c>
      <c r="M67" s="39">
        <f t="shared" si="30"/>
        <v>-0.91760714899664719</v>
      </c>
    </row>
    <row r="68" spans="1:13" x14ac:dyDescent="0.2">
      <c r="A68" s="17"/>
      <c r="B68" s="48" t="s">
        <v>178</v>
      </c>
      <c r="C68" s="17" t="s">
        <v>179</v>
      </c>
      <c r="D68" s="18">
        <v>2304310.6</v>
      </c>
      <c r="E68" s="18">
        <v>8777149.4300000016</v>
      </c>
      <c r="F68" s="18">
        <v>283151.39999999997</v>
      </c>
      <c r="G68" s="18">
        <v>304009.61</v>
      </c>
      <c r="H68" s="18">
        <v>424229.33</v>
      </c>
      <c r="I68" s="18">
        <f t="shared" si="26"/>
        <v>728238.94</v>
      </c>
      <c r="J68" s="18">
        <f t="shared" si="27"/>
        <v>8048910.4900000021</v>
      </c>
      <c r="K68" s="39">
        <f t="shared" si="28"/>
        <v>0.9170301308177683</v>
      </c>
      <c r="L68" s="39">
        <f t="shared" si="29"/>
        <v>-0.96773993626766808</v>
      </c>
      <c r="M68" s="39">
        <f t="shared" si="30"/>
        <v>-0.86145405752765003</v>
      </c>
    </row>
    <row r="69" spans="1:13" x14ac:dyDescent="0.2">
      <c r="A69" s="17"/>
      <c r="B69" s="48" t="s">
        <v>498</v>
      </c>
      <c r="C69" s="17" t="s">
        <v>499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6"/>
        <v>0</v>
      </c>
      <c r="J69" s="18">
        <f t="shared" si="27"/>
        <v>0</v>
      </c>
      <c r="K69" s="39" t="str">
        <f t="shared" si="28"/>
        <v>NA</v>
      </c>
      <c r="L69" s="39" t="str">
        <f t="shared" si="29"/>
        <v>NA</v>
      </c>
      <c r="M69" s="39" t="str">
        <f t="shared" si="30"/>
        <v>NA</v>
      </c>
    </row>
    <row r="70" spans="1:13" x14ac:dyDescent="0.2">
      <c r="A70" s="17"/>
      <c r="B70" s="48" t="s">
        <v>254</v>
      </c>
      <c r="C70" s="17" t="s">
        <v>255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6"/>
        <v>0</v>
      </c>
      <c r="J70" s="18">
        <f t="shared" si="27"/>
        <v>0</v>
      </c>
      <c r="K70" s="39" t="str">
        <f t="shared" si="28"/>
        <v>NA</v>
      </c>
      <c r="L70" s="39" t="str">
        <f t="shared" si="29"/>
        <v>NA</v>
      </c>
      <c r="M70" s="39" t="str">
        <f t="shared" si="30"/>
        <v>NA</v>
      </c>
    </row>
    <row r="71" spans="1:13" x14ac:dyDescent="0.2">
      <c r="A71" s="17"/>
      <c r="B71" s="48" t="s">
        <v>117</v>
      </c>
      <c r="C71" s="17" t="s">
        <v>118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6"/>
        <v>0</v>
      </c>
      <c r="J71" s="18">
        <f t="shared" si="27"/>
        <v>0</v>
      </c>
      <c r="K71" s="39" t="str">
        <f t="shared" si="28"/>
        <v>NA</v>
      </c>
      <c r="L71" s="39" t="str">
        <f t="shared" si="29"/>
        <v>NA</v>
      </c>
      <c r="M71" s="39" t="str">
        <f t="shared" si="30"/>
        <v>NA</v>
      </c>
    </row>
    <row r="72" spans="1:13" x14ac:dyDescent="0.2">
      <c r="A72" s="17"/>
      <c r="B72" s="48" t="s">
        <v>43</v>
      </c>
      <c r="C72" s="17" t="s">
        <v>44</v>
      </c>
      <c r="D72" s="18">
        <v>24605</v>
      </c>
      <c r="E72" s="18">
        <v>9525</v>
      </c>
      <c r="F72" s="18">
        <v>0</v>
      </c>
      <c r="G72" s="18">
        <v>0</v>
      </c>
      <c r="H72" s="18">
        <v>0</v>
      </c>
      <c r="I72" s="18">
        <f t="shared" si="26"/>
        <v>0</v>
      </c>
      <c r="J72" s="18">
        <f t="shared" si="27"/>
        <v>9525</v>
      </c>
      <c r="K72" s="39">
        <f t="shared" si="28"/>
        <v>1</v>
      </c>
      <c r="L72" s="39">
        <f t="shared" si="29"/>
        <v>-1</v>
      </c>
      <c r="M72" s="39">
        <f t="shared" si="30"/>
        <v>-1</v>
      </c>
    </row>
    <row r="73" spans="1:13" x14ac:dyDescent="0.2">
      <c r="A73" s="17"/>
      <c r="B73" s="48" t="s">
        <v>374</v>
      </c>
      <c r="C73" s="17" t="s">
        <v>375</v>
      </c>
      <c r="D73" s="18">
        <v>450000</v>
      </c>
      <c r="E73" s="18">
        <v>450000</v>
      </c>
      <c r="F73" s="18">
        <v>0</v>
      </c>
      <c r="G73" s="18">
        <v>0</v>
      </c>
      <c r="H73" s="18">
        <v>0</v>
      </c>
      <c r="I73" s="18">
        <f t="shared" si="26"/>
        <v>0</v>
      </c>
      <c r="J73" s="18">
        <f t="shared" si="27"/>
        <v>450000</v>
      </c>
      <c r="K73" s="39">
        <f t="shared" si="28"/>
        <v>1</v>
      </c>
      <c r="L73" s="39">
        <f t="shared" si="29"/>
        <v>-1</v>
      </c>
      <c r="M73" s="39">
        <f t="shared" si="30"/>
        <v>-1</v>
      </c>
    </row>
    <row r="74" spans="1:13" x14ac:dyDescent="0.2">
      <c r="A74" s="17"/>
      <c r="B74" s="48" t="s">
        <v>93</v>
      </c>
      <c r="C74" s="17" t="s">
        <v>94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6"/>
        <v>0</v>
      </c>
      <c r="J74" s="18">
        <f t="shared" si="27"/>
        <v>0</v>
      </c>
      <c r="K74" s="39" t="str">
        <f t="shared" si="28"/>
        <v>NA</v>
      </c>
      <c r="L74" s="39" t="str">
        <f t="shared" si="29"/>
        <v>NA</v>
      </c>
      <c r="M74" s="39" t="str">
        <f t="shared" si="30"/>
        <v>NA</v>
      </c>
    </row>
    <row r="75" spans="1:13" x14ac:dyDescent="0.2">
      <c r="A75" s="17"/>
      <c r="B75" s="48" t="s">
        <v>239</v>
      </c>
      <c r="C75" s="17" t="s">
        <v>240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26"/>
        <v>0</v>
      </c>
      <c r="J75" s="18">
        <f t="shared" si="27"/>
        <v>0</v>
      </c>
      <c r="K75" s="39" t="str">
        <f t="shared" si="28"/>
        <v>NA</v>
      </c>
      <c r="L75" s="39" t="str">
        <f t="shared" si="29"/>
        <v>NA</v>
      </c>
      <c r="M75" s="39" t="str">
        <f t="shared" si="30"/>
        <v>NA</v>
      </c>
    </row>
    <row r="76" spans="1:13" x14ac:dyDescent="0.2">
      <c r="A76" s="17"/>
      <c r="B76" s="48" t="s">
        <v>500</v>
      </c>
      <c r="C76" s="17" t="s">
        <v>501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ref="I76:I181" si="31">SUM(G76:H76)</f>
        <v>0</v>
      </c>
      <c r="J76" s="18">
        <f t="shared" ref="J76:J181" si="32">E76-I76</f>
        <v>0</v>
      </c>
      <c r="K76" s="39" t="str">
        <f t="shared" ref="K76:K181" si="33">IF(E76=0,"NA",J76/E76)</f>
        <v>NA</v>
      </c>
      <c r="L76" s="39" t="str">
        <f t="shared" ref="L76:L181" si="34">IF(E76=0,"NA",(  ( F76 - (E76/$L$6)) / (E76/$L$6)))</f>
        <v>NA</v>
      </c>
      <c r="M76" s="39" t="str">
        <f t="shared" ref="M76:M181" si="35">IF(E76=0,"NA",(  ( G76 - ($M$6*(E76/12))) / ($M$6*(E76/12))))</f>
        <v>NA</v>
      </c>
    </row>
    <row r="77" spans="1:13" x14ac:dyDescent="0.2">
      <c r="A77" s="17"/>
      <c r="B77" s="48" t="s">
        <v>474</v>
      </c>
      <c r="C77" s="17" t="s">
        <v>475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f t="shared" si="31"/>
        <v>0</v>
      </c>
      <c r="J77" s="18">
        <f t="shared" si="32"/>
        <v>0</v>
      </c>
      <c r="K77" s="39" t="str">
        <f t="shared" si="33"/>
        <v>NA</v>
      </c>
      <c r="L77" s="39" t="str">
        <f t="shared" si="34"/>
        <v>NA</v>
      </c>
      <c r="M77" s="39" t="str">
        <f t="shared" si="35"/>
        <v>NA</v>
      </c>
    </row>
    <row r="78" spans="1:13" x14ac:dyDescent="0.2">
      <c r="A78" s="17"/>
      <c r="B78" s="48" t="s">
        <v>45</v>
      </c>
      <c r="C78" s="17" t="s">
        <v>46</v>
      </c>
      <c r="D78" s="18">
        <v>499811.05</v>
      </c>
      <c r="E78" s="18">
        <v>3001811.05</v>
      </c>
      <c r="F78" s="18">
        <v>0</v>
      </c>
      <c r="G78" s="18">
        <v>0</v>
      </c>
      <c r="H78" s="18">
        <v>1865.29</v>
      </c>
      <c r="I78" s="18">
        <f t="shared" si="31"/>
        <v>1865.29</v>
      </c>
      <c r="J78" s="18">
        <f t="shared" si="32"/>
        <v>2999945.76</v>
      </c>
      <c r="K78" s="39">
        <f t="shared" si="33"/>
        <v>0.99937861178837351</v>
      </c>
      <c r="L78" s="39">
        <f t="shared" si="34"/>
        <v>-1</v>
      </c>
      <c r="M78" s="39">
        <f t="shared" si="35"/>
        <v>-1</v>
      </c>
    </row>
    <row r="79" spans="1:13" x14ac:dyDescent="0.2">
      <c r="A79" s="17"/>
      <c r="B79" s="48" t="s">
        <v>47</v>
      </c>
      <c r="C79" s="17" t="s">
        <v>48</v>
      </c>
      <c r="D79" s="18">
        <v>12622509.980000002</v>
      </c>
      <c r="E79" s="18">
        <v>14032357.970000001</v>
      </c>
      <c r="F79" s="18">
        <v>112365.05</v>
      </c>
      <c r="G79" s="18">
        <v>150023.26999999999</v>
      </c>
      <c r="H79" s="18">
        <v>509672.72</v>
      </c>
      <c r="I79" s="18">
        <f t="shared" si="31"/>
        <v>659695.99</v>
      </c>
      <c r="J79" s="18">
        <f t="shared" si="32"/>
        <v>13372661.98</v>
      </c>
      <c r="K79" s="39">
        <f t="shared" si="33"/>
        <v>0.95298751703666806</v>
      </c>
      <c r="L79" s="39">
        <f t="shared" si="34"/>
        <v>-0.99199243275861204</v>
      </c>
      <c r="M79" s="39">
        <f t="shared" si="35"/>
        <v>-0.95723505049664859</v>
      </c>
    </row>
    <row r="80" spans="1:13" x14ac:dyDescent="0.2">
      <c r="A80" s="17"/>
      <c r="B80" s="48" t="s">
        <v>502</v>
      </c>
      <c r="C80" s="17" t="s">
        <v>503</v>
      </c>
      <c r="D80" s="18">
        <v>250</v>
      </c>
      <c r="E80" s="18">
        <v>250</v>
      </c>
      <c r="F80" s="18">
        <v>0</v>
      </c>
      <c r="G80" s="18">
        <v>0</v>
      </c>
      <c r="H80" s="18">
        <v>0</v>
      </c>
      <c r="I80" s="18">
        <f t="shared" si="31"/>
        <v>0</v>
      </c>
      <c r="J80" s="18">
        <f t="shared" si="32"/>
        <v>250</v>
      </c>
      <c r="K80" s="39">
        <f t="shared" si="33"/>
        <v>1</v>
      </c>
      <c r="L80" s="39">
        <f t="shared" si="34"/>
        <v>-1</v>
      </c>
      <c r="M80" s="39">
        <f t="shared" si="35"/>
        <v>-1</v>
      </c>
    </row>
    <row r="81" spans="1:13" x14ac:dyDescent="0.2">
      <c r="A81" s="17"/>
      <c r="B81" s="48" t="s">
        <v>504</v>
      </c>
      <c r="C81" s="17" t="s">
        <v>505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f t="shared" si="31"/>
        <v>0</v>
      </c>
      <c r="J81" s="18">
        <f t="shared" si="32"/>
        <v>0</v>
      </c>
      <c r="K81" s="39" t="str">
        <f t="shared" si="33"/>
        <v>NA</v>
      </c>
      <c r="L81" s="39" t="str">
        <f t="shared" si="34"/>
        <v>NA</v>
      </c>
      <c r="M81" s="39" t="str">
        <f t="shared" si="35"/>
        <v>NA</v>
      </c>
    </row>
    <row r="82" spans="1:13" x14ac:dyDescent="0.2">
      <c r="A82" s="17"/>
      <c r="B82" s="48" t="s">
        <v>380</v>
      </c>
      <c r="C82" s="17" t="s">
        <v>381</v>
      </c>
      <c r="D82" s="18">
        <v>2000</v>
      </c>
      <c r="E82" s="18">
        <v>2000</v>
      </c>
      <c r="F82" s="18">
        <v>0</v>
      </c>
      <c r="G82" s="18">
        <v>0</v>
      </c>
      <c r="H82" s="18">
        <v>0</v>
      </c>
      <c r="I82" s="18">
        <f t="shared" si="31"/>
        <v>0</v>
      </c>
      <c r="J82" s="18">
        <f t="shared" si="32"/>
        <v>2000</v>
      </c>
      <c r="K82" s="39">
        <f t="shared" si="33"/>
        <v>1</v>
      </c>
      <c r="L82" s="39">
        <f t="shared" si="34"/>
        <v>-1</v>
      </c>
      <c r="M82" s="39">
        <f t="shared" si="35"/>
        <v>-1</v>
      </c>
    </row>
    <row r="83" spans="1:13" x14ac:dyDescent="0.2">
      <c r="A83" s="17"/>
      <c r="B83" s="48" t="s">
        <v>49</v>
      </c>
      <c r="C83" s="17" t="s">
        <v>50</v>
      </c>
      <c r="D83" s="18">
        <v>393749.23</v>
      </c>
      <c r="E83" s="18">
        <v>68190.23000000001</v>
      </c>
      <c r="F83" s="18">
        <v>0</v>
      </c>
      <c r="G83" s="18">
        <v>-1094.6300000000001</v>
      </c>
      <c r="H83" s="18">
        <v>0</v>
      </c>
      <c r="I83" s="18">
        <f t="shared" si="31"/>
        <v>-1094.6300000000001</v>
      </c>
      <c r="J83" s="18">
        <f t="shared" si="32"/>
        <v>69284.860000000015</v>
      </c>
      <c r="K83" s="39">
        <f t="shared" si="33"/>
        <v>1.0160525928714421</v>
      </c>
      <c r="L83" s="39">
        <f t="shared" si="34"/>
        <v>-1</v>
      </c>
      <c r="M83" s="39">
        <f t="shared" si="35"/>
        <v>-1.0642103714857687</v>
      </c>
    </row>
    <row r="84" spans="1:13" x14ac:dyDescent="0.2">
      <c r="A84" s="17"/>
      <c r="B84" s="48" t="s">
        <v>51</v>
      </c>
      <c r="C84" s="17" t="s">
        <v>52</v>
      </c>
      <c r="D84" s="18">
        <v>59425.14</v>
      </c>
      <c r="E84" s="18">
        <v>59425.14</v>
      </c>
      <c r="F84" s="18">
        <v>579.04</v>
      </c>
      <c r="G84" s="18">
        <v>579.04</v>
      </c>
      <c r="H84" s="18">
        <v>0</v>
      </c>
      <c r="I84" s="18">
        <f t="shared" si="31"/>
        <v>579.04</v>
      </c>
      <c r="J84" s="18">
        <f t="shared" si="32"/>
        <v>58846.1</v>
      </c>
      <c r="K84" s="39">
        <f t="shared" si="33"/>
        <v>0.99025597583783564</v>
      </c>
      <c r="L84" s="39">
        <f t="shared" si="34"/>
        <v>-0.99025597583783564</v>
      </c>
      <c r="M84" s="39">
        <f t="shared" si="35"/>
        <v>-0.96102390335134247</v>
      </c>
    </row>
    <row r="85" spans="1:13" x14ac:dyDescent="0.2">
      <c r="A85" s="17"/>
      <c r="B85" s="48" t="s">
        <v>53</v>
      </c>
      <c r="C85" s="17" t="s">
        <v>54</v>
      </c>
      <c r="D85" s="18">
        <v>11611744.400000002</v>
      </c>
      <c r="E85" s="18">
        <v>12661314.790000003</v>
      </c>
      <c r="F85" s="18">
        <v>227785.68999999994</v>
      </c>
      <c r="G85" s="18">
        <v>711952.41000000027</v>
      </c>
      <c r="H85" s="18">
        <v>215539.40000000005</v>
      </c>
      <c r="I85" s="18">
        <f t="shared" si="31"/>
        <v>927491.81000000029</v>
      </c>
      <c r="J85" s="18">
        <f t="shared" si="32"/>
        <v>11733822.980000002</v>
      </c>
      <c r="K85" s="39">
        <f t="shared" si="33"/>
        <v>0.92674601134373968</v>
      </c>
      <c r="L85" s="39">
        <f t="shared" si="34"/>
        <v>-0.98200931784905099</v>
      </c>
      <c r="M85" s="39">
        <f t="shared" si="35"/>
        <v>-0.77507788983737924</v>
      </c>
    </row>
    <row r="86" spans="1:13" x14ac:dyDescent="0.2">
      <c r="A86" s="17"/>
      <c r="B86" s="48" t="s">
        <v>370</v>
      </c>
      <c r="C86" s="17" t="s">
        <v>371</v>
      </c>
      <c r="D86" s="18">
        <v>0.31</v>
      </c>
      <c r="E86" s="18">
        <v>0.31</v>
      </c>
      <c r="F86" s="18">
        <v>0</v>
      </c>
      <c r="G86" s="18">
        <v>0</v>
      </c>
      <c r="H86" s="18">
        <v>0</v>
      </c>
      <c r="I86" s="18">
        <f t="shared" si="31"/>
        <v>0</v>
      </c>
      <c r="J86" s="18">
        <f t="shared" si="32"/>
        <v>0.31</v>
      </c>
      <c r="K86" s="39">
        <f t="shared" si="33"/>
        <v>1</v>
      </c>
      <c r="L86" s="39">
        <f t="shared" si="34"/>
        <v>-1</v>
      </c>
      <c r="M86" s="39">
        <f t="shared" si="35"/>
        <v>-1</v>
      </c>
    </row>
    <row r="87" spans="1:13" x14ac:dyDescent="0.2">
      <c r="A87" s="17"/>
      <c r="B87" s="48" t="s">
        <v>55</v>
      </c>
      <c r="C87" s="17" t="s">
        <v>56</v>
      </c>
      <c r="D87" s="18">
        <v>855668.28000000014</v>
      </c>
      <c r="E87" s="18">
        <v>815727.28000000014</v>
      </c>
      <c r="F87" s="18">
        <v>9095.9500000000007</v>
      </c>
      <c r="G87" s="18">
        <v>34367.939999999995</v>
      </c>
      <c r="H87" s="18">
        <v>2257.64</v>
      </c>
      <c r="I87" s="18">
        <f t="shared" si="31"/>
        <v>36625.579999999994</v>
      </c>
      <c r="J87" s="18">
        <f t="shared" si="32"/>
        <v>779101.70000000019</v>
      </c>
      <c r="K87" s="39">
        <f t="shared" si="33"/>
        <v>0.95510070473553377</v>
      </c>
      <c r="L87" s="39">
        <f t="shared" si="34"/>
        <v>-0.98884927570400738</v>
      </c>
      <c r="M87" s="39">
        <f t="shared" si="35"/>
        <v>-0.83147338164294327</v>
      </c>
    </row>
    <row r="88" spans="1:13" x14ac:dyDescent="0.2">
      <c r="A88" s="17"/>
      <c r="B88" s="48" t="s">
        <v>57</v>
      </c>
      <c r="C88" s="17" t="s">
        <v>58</v>
      </c>
      <c r="D88" s="18">
        <v>969336.87</v>
      </c>
      <c r="E88" s="18">
        <v>527779.87</v>
      </c>
      <c r="F88" s="18">
        <v>3422.2599999999998</v>
      </c>
      <c r="G88" s="18">
        <v>3422.2599999999998</v>
      </c>
      <c r="H88" s="18">
        <v>24140.260000000002</v>
      </c>
      <c r="I88" s="18">
        <f t="shared" si="31"/>
        <v>27562.52</v>
      </c>
      <c r="J88" s="18">
        <f t="shared" si="32"/>
        <v>500217.35</v>
      </c>
      <c r="K88" s="39">
        <f t="shared" si="33"/>
        <v>0.94777648491974498</v>
      </c>
      <c r="L88" s="39">
        <f t="shared" si="34"/>
        <v>-0.9935157435996943</v>
      </c>
      <c r="M88" s="39">
        <f t="shared" si="35"/>
        <v>-0.97406297439877731</v>
      </c>
    </row>
    <row r="89" spans="1:13" x14ac:dyDescent="0.2">
      <c r="A89" s="17"/>
      <c r="B89" s="48" t="s">
        <v>59</v>
      </c>
      <c r="C89" s="17" t="s">
        <v>60</v>
      </c>
      <c r="D89" s="18">
        <v>4580182.1799999988</v>
      </c>
      <c r="E89" s="18">
        <v>7245338.9399999976</v>
      </c>
      <c r="F89" s="18">
        <v>65124.01999999999</v>
      </c>
      <c r="G89" s="18">
        <v>194156.16999999998</v>
      </c>
      <c r="H89" s="18">
        <v>129513.94</v>
      </c>
      <c r="I89" s="18">
        <f t="shared" si="31"/>
        <v>323670.11</v>
      </c>
      <c r="J89" s="18">
        <f t="shared" si="32"/>
        <v>6921668.8299999973</v>
      </c>
      <c r="K89" s="39">
        <f t="shared" si="33"/>
        <v>0.95532712649051021</v>
      </c>
      <c r="L89" s="39">
        <f t="shared" si="34"/>
        <v>-0.99101159786459903</v>
      </c>
      <c r="M89" s="39">
        <f t="shared" si="35"/>
        <v>-0.89281044179832392</v>
      </c>
    </row>
    <row r="90" spans="1:13" x14ac:dyDescent="0.2">
      <c r="A90" s="17"/>
      <c r="B90" s="48" t="s">
        <v>61</v>
      </c>
      <c r="C90" s="17" t="s">
        <v>62</v>
      </c>
      <c r="D90" s="18">
        <v>2333429.3700000006</v>
      </c>
      <c r="E90" s="18">
        <v>54383669</v>
      </c>
      <c r="F90" s="18">
        <v>227658.75</v>
      </c>
      <c r="G90" s="18">
        <v>1059043.55</v>
      </c>
      <c r="H90" s="18">
        <v>4500980.8100000005</v>
      </c>
      <c r="I90" s="18">
        <f t="shared" si="31"/>
        <v>5560024.3600000003</v>
      </c>
      <c r="J90" s="18">
        <f t="shared" si="32"/>
        <v>48823644.640000001</v>
      </c>
      <c r="K90" s="39">
        <f t="shared" si="33"/>
        <v>0.89776297807343597</v>
      </c>
      <c r="L90" s="39">
        <f t="shared" si="34"/>
        <v>-0.99581383981283056</v>
      </c>
      <c r="M90" s="39">
        <f t="shared" si="35"/>
        <v>-0.92210576671463629</v>
      </c>
    </row>
    <row r="91" spans="1:13" x14ac:dyDescent="0.2">
      <c r="A91" s="17"/>
      <c r="B91" s="48" t="s">
        <v>322</v>
      </c>
      <c r="C91" s="17" t="s">
        <v>323</v>
      </c>
      <c r="D91" s="18">
        <v>0</v>
      </c>
      <c r="E91" s="18">
        <v>933970</v>
      </c>
      <c r="F91" s="18">
        <v>0</v>
      </c>
      <c r="G91" s="18">
        <v>0</v>
      </c>
      <c r="H91" s="18">
        <v>5814.15</v>
      </c>
      <c r="I91" s="18">
        <f t="shared" si="31"/>
        <v>5814.15</v>
      </c>
      <c r="J91" s="18">
        <f t="shared" si="32"/>
        <v>928155.85</v>
      </c>
      <c r="K91" s="39">
        <f t="shared" si="33"/>
        <v>0.99377480004711072</v>
      </c>
      <c r="L91" s="39">
        <f t="shared" si="34"/>
        <v>-1</v>
      </c>
      <c r="M91" s="39">
        <f t="shared" si="35"/>
        <v>-1</v>
      </c>
    </row>
    <row r="92" spans="1:13" x14ac:dyDescent="0.2">
      <c r="A92" s="17"/>
      <c r="B92" s="48" t="s">
        <v>63</v>
      </c>
      <c r="C92" s="17" t="s">
        <v>64</v>
      </c>
      <c r="D92" s="18">
        <v>11348722.809999999</v>
      </c>
      <c r="E92" s="18">
        <v>11372493.93</v>
      </c>
      <c r="F92" s="18">
        <v>0</v>
      </c>
      <c r="G92" s="18">
        <v>0</v>
      </c>
      <c r="H92" s="18">
        <v>6740.04</v>
      </c>
      <c r="I92" s="18">
        <f t="shared" si="31"/>
        <v>6740.04</v>
      </c>
      <c r="J92" s="18">
        <f t="shared" si="32"/>
        <v>11365753.890000001</v>
      </c>
      <c r="K92" s="39">
        <f t="shared" si="33"/>
        <v>0.99940733843944118</v>
      </c>
      <c r="L92" s="39">
        <f t="shared" si="34"/>
        <v>-1</v>
      </c>
      <c r="M92" s="39">
        <f t="shared" si="35"/>
        <v>-1</v>
      </c>
    </row>
    <row r="93" spans="1:13" x14ac:dyDescent="0.2">
      <c r="A93" s="17"/>
      <c r="B93" s="48" t="s">
        <v>65</v>
      </c>
      <c r="C93" s="17" t="s">
        <v>66</v>
      </c>
      <c r="D93" s="18">
        <v>2464845.5799999991</v>
      </c>
      <c r="E93" s="18">
        <v>4925488.5799999982</v>
      </c>
      <c r="F93" s="18">
        <v>21314.560000000001</v>
      </c>
      <c r="G93" s="18">
        <v>134918.66</v>
      </c>
      <c r="H93" s="18">
        <v>79819.789999999994</v>
      </c>
      <c r="I93" s="18">
        <f t="shared" si="31"/>
        <v>214738.45</v>
      </c>
      <c r="J93" s="18">
        <f t="shared" si="32"/>
        <v>4710750.129999998</v>
      </c>
      <c r="K93" s="39">
        <f t="shared" si="33"/>
        <v>0.95640260930216181</v>
      </c>
      <c r="L93" s="39">
        <f t="shared" si="34"/>
        <v>-0.99567259985404344</v>
      </c>
      <c r="M93" s="39">
        <f t="shared" si="35"/>
        <v>-0.8904322624579103</v>
      </c>
    </row>
    <row r="94" spans="1:13" x14ac:dyDescent="0.2">
      <c r="A94" s="17"/>
      <c r="B94" s="48" t="s">
        <v>67</v>
      </c>
      <c r="C94" s="17" t="s">
        <v>68</v>
      </c>
      <c r="D94" s="18">
        <v>529234.64</v>
      </c>
      <c r="E94" s="18">
        <v>526304.64</v>
      </c>
      <c r="F94" s="18">
        <v>0</v>
      </c>
      <c r="G94" s="18">
        <v>0</v>
      </c>
      <c r="H94" s="18">
        <v>40222.339999999997</v>
      </c>
      <c r="I94" s="18">
        <f t="shared" si="31"/>
        <v>40222.339999999997</v>
      </c>
      <c r="J94" s="18">
        <f t="shared" si="32"/>
        <v>486082.30000000005</v>
      </c>
      <c r="K94" s="39">
        <f t="shared" si="33"/>
        <v>0.92357593503260782</v>
      </c>
      <c r="L94" s="39">
        <f t="shared" si="34"/>
        <v>-1</v>
      </c>
      <c r="M94" s="39">
        <f t="shared" si="35"/>
        <v>-1</v>
      </c>
    </row>
    <row r="95" spans="1:13" x14ac:dyDescent="0.2">
      <c r="A95" s="17"/>
      <c r="B95" s="48" t="s">
        <v>69</v>
      </c>
      <c r="C95" s="17" t="s">
        <v>70</v>
      </c>
      <c r="D95" s="18">
        <v>-29117.479999999996</v>
      </c>
      <c r="E95" s="18">
        <v>33684.570000000007</v>
      </c>
      <c r="F95" s="18">
        <v>104995</v>
      </c>
      <c r="G95" s="18">
        <v>104995</v>
      </c>
      <c r="H95" s="18">
        <v>451.82</v>
      </c>
      <c r="I95" s="18">
        <f t="shared" si="31"/>
        <v>105446.82</v>
      </c>
      <c r="J95" s="18">
        <f t="shared" si="32"/>
        <v>-71762.25</v>
      </c>
      <c r="K95" s="39">
        <f t="shared" si="33"/>
        <v>-2.1304190613090794</v>
      </c>
      <c r="L95" s="39">
        <f t="shared" si="34"/>
        <v>2.1170057982037465</v>
      </c>
      <c r="M95" s="39">
        <f t="shared" si="35"/>
        <v>11.468023192814986</v>
      </c>
    </row>
    <row r="96" spans="1:13" x14ac:dyDescent="0.2">
      <c r="A96" s="17"/>
      <c r="B96" s="48" t="s">
        <v>71</v>
      </c>
      <c r="C96" s="17" t="s">
        <v>72</v>
      </c>
      <c r="D96" s="18">
        <v>92829</v>
      </c>
      <c r="E96" s="18">
        <v>7395</v>
      </c>
      <c r="F96" s="18">
        <v>0</v>
      </c>
      <c r="G96" s="18">
        <v>3439.85</v>
      </c>
      <c r="H96" s="18">
        <v>2400</v>
      </c>
      <c r="I96" s="18">
        <f t="shared" si="31"/>
        <v>5839.85</v>
      </c>
      <c r="J96" s="18">
        <f t="shared" si="32"/>
        <v>1555.1499999999996</v>
      </c>
      <c r="K96" s="39">
        <f t="shared" si="33"/>
        <v>0.21029749830966865</v>
      </c>
      <c r="L96" s="39">
        <f t="shared" si="34"/>
        <v>-1</v>
      </c>
      <c r="M96" s="39">
        <f t="shared" si="35"/>
        <v>0.86063556457065582</v>
      </c>
    </row>
    <row r="97" spans="1:13" x14ac:dyDescent="0.2">
      <c r="A97" s="17"/>
      <c r="B97" s="48" t="s">
        <v>73</v>
      </c>
      <c r="C97" s="17" t="s">
        <v>74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f t="shared" si="31"/>
        <v>0</v>
      </c>
      <c r="J97" s="18">
        <f t="shared" si="32"/>
        <v>0</v>
      </c>
      <c r="K97" s="39" t="str">
        <f t="shared" si="33"/>
        <v>NA</v>
      </c>
      <c r="L97" s="39" t="str">
        <f t="shared" si="34"/>
        <v>NA</v>
      </c>
      <c r="M97" s="39" t="str">
        <f t="shared" si="35"/>
        <v>NA</v>
      </c>
    </row>
    <row r="98" spans="1:13" x14ac:dyDescent="0.2">
      <c r="A98" s="47" t="s">
        <v>75</v>
      </c>
      <c r="B98" s="49"/>
      <c r="C98" s="47"/>
      <c r="D98" s="23">
        <v>161646004.08000001</v>
      </c>
      <c r="E98" s="23">
        <v>266582364.33999997</v>
      </c>
      <c r="F98" s="23">
        <v>4116580.6100000008</v>
      </c>
      <c r="G98" s="23">
        <v>10923854.869999997</v>
      </c>
      <c r="H98" s="23">
        <v>6222408.2200000007</v>
      </c>
      <c r="I98" s="23">
        <f t="shared" si="31"/>
        <v>17146263.089999996</v>
      </c>
      <c r="J98" s="23">
        <f t="shared" si="32"/>
        <v>249436101.24999997</v>
      </c>
      <c r="K98" s="43">
        <f t="shared" si="33"/>
        <v>0.93568118006436607</v>
      </c>
      <c r="L98" s="43">
        <f t="shared" si="34"/>
        <v>-0.98455794095685301</v>
      </c>
      <c r="M98" s="43">
        <f t="shared" si="35"/>
        <v>-0.83609035958481215</v>
      </c>
    </row>
    <row r="99" spans="1:13" x14ac:dyDescent="0.2">
      <c r="A99" s="17" t="s">
        <v>76</v>
      </c>
      <c r="B99" s="48" t="s">
        <v>12</v>
      </c>
      <c r="C99" s="17" t="s">
        <v>13</v>
      </c>
      <c r="F99" s="18">
        <v>0</v>
      </c>
      <c r="G99" s="18">
        <v>0</v>
      </c>
      <c r="H99" s="18">
        <v>0</v>
      </c>
      <c r="I99" s="18">
        <f t="shared" si="31"/>
        <v>0</v>
      </c>
      <c r="J99" s="18">
        <f t="shared" si="32"/>
        <v>0</v>
      </c>
      <c r="K99" s="39" t="str">
        <f t="shared" si="33"/>
        <v>NA</v>
      </c>
      <c r="L99" s="39" t="str">
        <f t="shared" si="34"/>
        <v>NA</v>
      </c>
      <c r="M99" s="39" t="str">
        <f t="shared" si="35"/>
        <v>NA</v>
      </c>
    </row>
    <row r="100" spans="1:13" x14ac:dyDescent="0.2">
      <c r="A100" s="17"/>
      <c r="B100" s="48" t="s">
        <v>14</v>
      </c>
      <c r="C100" s="17" t="s">
        <v>15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f t="shared" si="31"/>
        <v>0</v>
      </c>
      <c r="J100" s="18">
        <f t="shared" si="32"/>
        <v>0</v>
      </c>
      <c r="K100" s="39" t="str">
        <f t="shared" si="33"/>
        <v>NA</v>
      </c>
      <c r="L100" s="39" t="str">
        <f t="shared" si="34"/>
        <v>NA</v>
      </c>
      <c r="M100" s="39" t="str">
        <f t="shared" si="35"/>
        <v>NA</v>
      </c>
    </row>
    <row r="101" spans="1:13" x14ac:dyDescent="0.2">
      <c r="A101" s="17"/>
      <c r="B101" s="48" t="s">
        <v>16</v>
      </c>
      <c r="C101" s="17" t="s">
        <v>15</v>
      </c>
      <c r="D101" s="18">
        <v>0</v>
      </c>
      <c r="E101" s="18">
        <v>0</v>
      </c>
      <c r="F101" s="18">
        <v>922.5</v>
      </c>
      <c r="G101" s="18">
        <v>922.5</v>
      </c>
      <c r="H101" s="18">
        <v>0</v>
      </c>
      <c r="I101" s="18">
        <f t="shared" si="31"/>
        <v>922.5</v>
      </c>
      <c r="J101" s="18">
        <f t="shared" si="32"/>
        <v>-922.5</v>
      </c>
      <c r="K101" s="39" t="str">
        <f t="shared" si="33"/>
        <v>NA</v>
      </c>
      <c r="L101" s="39" t="str">
        <f t="shared" si="34"/>
        <v>NA</v>
      </c>
      <c r="M101" s="39" t="str">
        <f t="shared" si="35"/>
        <v>NA</v>
      </c>
    </row>
    <row r="102" spans="1:13" x14ac:dyDescent="0.2">
      <c r="A102" s="17"/>
      <c r="B102" s="48" t="s">
        <v>97</v>
      </c>
      <c r="C102" s="17" t="s">
        <v>98</v>
      </c>
      <c r="D102" s="18">
        <v>0</v>
      </c>
      <c r="E102" s="18">
        <v>1960</v>
      </c>
      <c r="F102" s="18">
        <v>0</v>
      </c>
      <c r="G102" s="18">
        <v>0</v>
      </c>
      <c r="H102" s="18">
        <v>0</v>
      </c>
      <c r="I102" s="18">
        <f t="shared" si="31"/>
        <v>0</v>
      </c>
      <c r="J102" s="18">
        <f t="shared" si="32"/>
        <v>1960</v>
      </c>
      <c r="K102" s="39">
        <f t="shared" si="33"/>
        <v>1</v>
      </c>
      <c r="L102" s="39">
        <f t="shared" si="34"/>
        <v>-1</v>
      </c>
      <c r="M102" s="39">
        <f t="shared" si="35"/>
        <v>-1</v>
      </c>
    </row>
    <row r="103" spans="1:13" x14ac:dyDescent="0.2">
      <c r="A103" s="17"/>
      <c r="B103" s="48" t="s">
        <v>23</v>
      </c>
      <c r="C103" s="17" t="s">
        <v>24</v>
      </c>
      <c r="D103" s="18">
        <v>71448.59</v>
      </c>
      <c r="E103" s="18">
        <v>71448.59</v>
      </c>
      <c r="F103" s="18">
        <v>0</v>
      </c>
      <c r="G103" s="18">
        <v>0</v>
      </c>
      <c r="H103" s="18">
        <v>0</v>
      </c>
      <c r="I103" s="18">
        <f t="shared" si="31"/>
        <v>0</v>
      </c>
      <c r="J103" s="18">
        <f t="shared" si="32"/>
        <v>71448.59</v>
      </c>
      <c r="K103" s="39">
        <f t="shared" si="33"/>
        <v>1</v>
      </c>
      <c r="L103" s="39">
        <f t="shared" si="34"/>
        <v>-1</v>
      </c>
      <c r="M103" s="39">
        <f t="shared" si="35"/>
        <v>-1</v>
      </c>
    </row>
    <row r="104" spans="1:13" x14ac:dyDescent="0.2">
      <c r="A104" s="17"/>
      <c r="B104" s="48" t="s">
        <v>77</v>
      </c>
      <c r="C104" s="17" t="s">
        <v>78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f t="shared" si="31"/>
        <v>0</v>
      </c>
      <c r="J104" s="18">
        <f t="shared" si="32"/>
        <v>0</v>
      </c>
      <c r="K104" s="39" t="str">
        <f t="shared" si="33"/>
        <v>NA</v>
      </c>
      <c r="L104" s="39" t="str">
        <f t="shared" si="34"/>
        <v>NA</v>
      </c>
      <c r="M104" s="39" t="str">
        <f t="shared" si="35"/>
        <v>NA</v>
      </c>
    </row>
    <row r="105" spans="1:13" x14ac:dyDescent="0.2">
      <c r="A105" s="17"/>
      <c r="B105" s="48" t="s">
        <v>25</v>
      </c>
      <c r="C105" s="17" t="s">
        <v>26</v>
      </c>
      <c r="D105" s="18">
        <v>0</v>
      </c>
      <c r="E105" s="18">
        <v>0</v>
      </c>
      <c r="F105" s="18">
        <v>910</v>
      </c>
      <c r="G105" s="18">
        <v>910</v>
      </c>
      <c r="H105" s="18">
        <v>0</v>
      </c>
      <c r="I105" s="18">
        <f t="shared" si="31"/>
        <v>910</v>
      </c>
      <c r="J105" s="18">
        <f t="shared" si="32"/>
        <v>-910</v>
      </c>
      <c r="K105" s="39" t="str">
        <f t="shared" si="33"/>
        <v>NA</v>
      </c>
      <c r="L105" s="39" t="str">
        <f t="shared" si="34"/>
        <v>NA</v>
      </c>
      <c r="M105" s="39" t="str">
        <f t="shared" si="35"/>
        <v>NA</v>
      </c>
    </row>
    <row r="106" spans="1:13" x14ac:dyDescent="0.2">
      <c r="A106" s="17"/>
      <c r="B106" s="48" t="s">
        <v>243</v>
      </c>
      <c r="C106" s="17" t="s">
        <v>244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f t="shared" si="31"/>
        <v>0</v>
      </c>
      <c r="J106" s="18">
        <f t="shared" si="32"/>
        <v>0</v>
      </c>
      <c r="K106" s="39" t="str">
        <f t="shared" si="33"/>
        <v>NA</v>
      </c>
      <c r="L106" s="39" t="str">
        <f t="shared" si="34"/>
        <v>NA</v>
      </c>
      <c r="M106" s="39" t="str">
        <f t="shared" si="35"/>
        <v>NA</v>
      </c>
    </row>
    <row r="107" spans="1:13" x14ac:dyDescent="0.2">
      <c r="A107" s="17"/>
      <c r="B107" s="48" t="s">
        <v>79</v>
      </c>
      <c r="C107" s="17" t="s">
        <v>80</v>
      </c>
      <c r="D107" s="18">
        <v>95777.98000000001</v>
      </c>
      <c r="E107" s="18">
        <v>96777.98000000001</v>
      </c>
      <c r="F107" s="18">
        <v>6014.5</v>
      </c>
      <c r="G107" s="18">
        <v>6014.5</v>
      </c>
      <c r="H107" s="18">
        <v>0</v>
      </c>
      <c r="I107" s="18">
        <f t="shared" si="31"/>
        <v>6014.5</v>
      </c>
      <c r="J107" s="18">
        <f t="shared" si="32"/>
        <v>90763.48000000001</v>
      </c>
      <c r="K107" s="39">
        <f t="shared" si="33"/>
        <v>0.93785259828733769</v>
      </c>
      <c r="L107" s="39">
        <f t="shared" si="34"/>
        <v>-0.93785259828733769</v>
      </c>
      <c r="M107" s="39">
        <f t="shared" si="35"/>
        <v>-0.75141039314935076</v>
      </c>
    </row>
    <row r="108" spans="1:13" x14ac:dyDescent="0.2">
      <c r="A108" s="17"/>
      <c r="B108" s="48" t="s">
        <v>306</v>
      </c>
      <c r="C108" s="17" t="s">
        <v>307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f t="shared" si="31"/>
        <v>0</v>
      </c>
      <c r="J108" s="18">
        <f t="shared" si="32"/>
        <v>0</v>
      </c>
      <c r="K108" s="39" t="str">
        <f t="shared" si="33"/>
        <v>NA</v>
      </c>
      <c r="L108" s="39" t="str">
        <f t="shared" si="34"/>
        <v>NA</v>
      </c>
      <c r="M108" s="39" t="str">
        <f t="shared" si="35"/>
        <v>NA</v>
      </c>
    </row>
    <row r="109" spans="1:13" x14ac:dyDescent="0.2">
      <c r="A109" s="17"/>
      <c r="B109" s="48" t="s">
        <v>81</v>
      </c>
      <c r="C109" s="17" t="s">
        <v>82</v>
      </c>
      <c r="D109" s="18">
        <v>1646296.5</v>
      </c>
      <c r="E109" s="18">
        <v>1646296.5</v>
      </c>
      <c r="F109" s="18">
        <v>80028.899999999994</v>
      </c>
      <c r="G109" s="18">
        <v>114599.85999999999</v>
      </c>
      <c r="H109" s="18">
        <v>0</v>
      </c>
      <c r="I109" s="18">
        <f t="shared" si="31"/>
        <v>114599.85999999999</v>
      </c>
      <c r="J109" s="18">
        <f t="shared" si="32"/>
        <v>1531696.6400000001</v>
      </c>
      <c r="K109" s="39">
        <f t="shared" si="33"/>
        <v>0.93038929500244949</v>
      </c>
      <c r="L109" s="39">
        <f t="shared" si="34"/>
        <v>-0.95138852569995747</v>
      </c>
      <c r="M109" s="39">
        <f t="shared" si="35"/>
        <v>-0.72155718000979774</v>
      </c>
    </row>
    <row r="110" spans="1:13" x14ac:dyDescent="0.2">
      <c r="A110" s="17"/>
      <c r="B110" s="48" t="s">
        <v>235</v>
      </c>
      <c r="C110" s="17" t="s">
        <v>236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31"/>
        <v>0</v>
      </c>
      <c r="J110" s="18">
        <f t="shared" si="32"/>
        <v>0</v>
      </c>
      <c r="K110" s="39" t="str">
        <f t="shared" si="33"/>
        <v>NA</v>
      </c>
      <c r="L110" s="39" t="str">
        <f t="shared" si="34"/>
        <v>NA</v>
      </c>
      <c r="M110" s="39" t="str">
        <f t="shared" si="35"/>
        <v>NA</v>
      </c>
    </row>
    <row r="111" spans="1:13" x14ac:dyDescent="0.2">
      <c r="A111" s="17"/>
      <c r="B111" s="48" t="s">
        <v>83</v>
      </c>
      <c r="C111" s="17" t="s">
        <v>84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f t="shared" si="31"/>
        <v>0</v>
      </c>
      <c r="J111" s="18">
        <f t="shared" si="32"/>
        <v>0</v>
      </c>
      <c r="K111" s="39" t="str">
        <f t="shared" si="33"/>
        <v>NA</v>
      </c>
      <c r="L111" s="39" t="str">
        <f t="shared" si="34"/>
        <v>NA</v>
      </c>
      <c r="M111" s="39" t="str">
        <f t="shared" si="35"/>
        <v>NA</v>
      </c>
    </row>
    <row r="112" spans="1:13" x14ac:dyDescent="0.2">
      <c r="A112" s="17"/>
      <c r="B112" s="48" t="s">
        <v>85</v>
      </c>
      <c r="C112" s="17" t="s">
        <v>86</v>
      </c>
      <c r="D112" s="18">
        <v>54369.95</v>
      </c>
      <c r="E112" s="18">
        <v>54369.95</v>
      </c>
      <c r="F112" s="18">
        <v>0</v>
      </c>
      <c r="G112" s="18">
        <v>0</v>
      </c>
      <c r="H112" s="18">
        <v>0</v>
      </c>
      <c r="I112" s="18">
        <f t="shared" si="31"/>
        <v>0</v>
      </c>
      <c r="J112" s="18">
        <f t="shared" si="32"/>
        <v>54369.95</v>
      </c>
      <c r="K112" s="39">
        <f t="shared" si="33"/>
        <v>1</v>
      </c>
      <c r="L112" s="39">
        <f t="shared" si="34"/>
        <v>-1</v>
      </c>
      <c r="M112" s="39">
        <f t="shared" si="35"/>
        <v>-1</v>
      </c>
    </row>
    <row r="113" spans="1:13" x14ac:dyDescent="0.2">
      <c r="A113" s="17"/>
      <c r="B113" s="48" t="s">
        <v>87</v>
      </c>
      <c r="C113" s="17" t="s">
        <v>88</v>
      </c>
      <c r="D113" s="18">
        <v>31895.040000000008</v>
      </c>
      <c r="E113" s="18">
        <v>31895.040000000008</v>
      </c>
      <c r="F113" s="18">
        <v>9802.6200000000008</v>
      </c>
      <c r="G113" s="18">
        <v>9802.6200000000008</v>
      </c>
      <c r="H113" s="18">
        <v>0</v>
      </c>
      <c r="I113" s="18">
        <f t="shared" si="31"/>
        <v>9802.6200000000008</v>
      </c>
      <c r="J113" s="18">
        <f t="shared" si="32"/>
        <v>22092.420000000006</v>
      </c>
      <c r="K113" s="39">
        <f t="shared" si="33"/>
        <v>0.69266004996388153</v>
      </c>
      <c r="L113" s="39">
        <f t="shared" si="34"/>
        <v>-0.69266004996388153</v>
      </c>
      <c r="M113" s="39">
        <f t="shared" si="35"/>
        <v>0.22935980014447366</v>
      </c>
    </row>
    <row r="114" spans="1:13" x14ac:dyDescent="0.2">
      <c r="A114" s="17"/>
      <c r="B114" s="48" t="s">
        <v>89</v>
      </c>
      <c r="C114" s="17" t="s">
        <v>90</v>
      </c>
      <c r="D114" s="18">
        <v>1616829.4199999981</v>
      </c>
      <c r="E114" s="18">
        <v>1616829.4199999981</v>
      </c>
      <c r="F114" s="18">
        <v>58501.27</v>
      </c>
      <c r="G114" s="18">
        <v>170524.79999999996</v>
      </c>
      <c r="H114" s="18">
        <v>0</v>
      </c>
      <c r="I114" s="18">
        <f t="shared" si="31"/>
        <v>170524.79999999996</v>
      </c>
      <c r="J114" s="18">
        <f t="shared" si="32"/>
        <v>1446304.619999998</v>
      </c>
      <c r="K114" s="39">
        <f t="shared" si="33"/>
        <v>0.89453136002436162</v>
      </c>
      <c r="L114" s="39">
        <f t="shared" si="34"/>
        <v>-0.96381729001442829</v>
      </c>
      <c r="M114" s="39">
        <f t="shared" si="35"/>
        <v>-0.5781254400974466</v>
      </c>
    </row>
    <row r="115" spans="1:13" x14ac:dyDescent="0.2">
      <c r="A115" s="17"/>
      <c r="B115" s="48" t="s">
        <v>506</v>
      </c>
      <c r="C115" s="17" t="s">
        <v>507</v>
      </c>
      <c r="D115" s="18">
        <v>845619</v>
      </c>
      <c r="E115" s="18">
        <v>845619</v>
      </c>
      <c r="F115" s="18">
        <v>0</v>
      </c>
      <c r="G115" s="18">
        <v>0</v>
      </c>
      <c r="H115" s="18">
        <v>0</v>
      </c>
      <c r="I115" s="18">
        <f t="shared" si="31"/>
        <v>0</v>
      </c>
      <c r="J115" s="18">
        <f t="shared" si="32"/>
        <v>845619</v>
      </c>
      <c r="K115" s="39">
        <f t="shared" si="33"/>
        <v>1</v>
      </c>
      <c r="L115" s="39">
        <f t="shared" si="34"/>
        <v>-1</v>
      </c>
      <c r="M115" s="39">
        <f t="shared" si="35"/>
        <v>-1</v>
      </c>
    </row>
    <row r="116" spans="1:13" x14ac:dyDescent="0.2">
      <c r="A116" s="17"/>
      <c r="B116" s="48" t="s">
        <v>123</v>
      </c>
      <c r="C116" s="17" t="s">
        <v>124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f t="shared" si="31"/>
        <v>0</v>
      </c>
      <c r="J116" s="18">
        <f t="shared" si="32"/>
        <v>0</v>
      </c>
      <c r="K116" s="39" t="str">
        <f t="shared" si="33"/>
        <v>NA</v>
      </c>
      <c r="L116" s="39" t="str">
        <f t="shared" si="34"/>
        <v>NA</v>
      </c>
      <c r="M116" s="39" t="str">
        <f t="shared" si="35"/>
        <v>NA</v>
      </c>
    </row>
    <row r="117" spans="1:13" x14ac:dyDescent="0.2">
      <c r="A117" s="17"/>
      <c r="B117" s="48" t="s">
        <v>27</v>
      </c>
      <c r="C117" s="17" t="s">
        <v>28</v>
      </c>
      <c r="D117" s="18">
        <v>387321.42000000004</v>
      </c>
      <c r="E117" s="18">
        <v>387321.42000000004</v>
      </c>
      <c r="F117" s="18">
        <v>21571.84</v>
      </c>
      <c r="G117" s="18">
        <v>49734.33</v>
      </c>
      <c r="H117" s="18">
        <v>0</v>
      </c>
      <c r="I117" s="18">
        <f t="shared" si="31"/>
        <v>49734.33</v>
      </c>
      <c r="J117" s="18">
        <f t="shared" si="32"/>
        <v>337587.09</v>
      </c>
      <c r="K117" s="39">
        <f t="shared" si="33"/>
        <v>0.8715941658997326</v>
      </c>
      <c r="L117" s="39">
        <f t="shared" si="34"/>
        <v>-0.94430506838480555</v>
      </c>
      <c r="M117" s="39">
        <f t="shared" si="35"/>
        <v>-0.48637666359893034</v>
      </c>
    </row>
    <row r="118" spans="1:13" x14ac:dyDescent="0.2">
      <c r="A118" s="17"/>
      <c r="B118" s="48" t="s">
        <v>91</v>
      </c>
      <c r="C118" s="17" t="s">
        <v>92</v>
      </c>
      <c r="D118" s="18">
        <v>4327601.7200000007</v>
      </c>
      <c r="E118" s="18">
        <v>4327601.7200000007</v>
      </c>
      <c r="F118" s="18">
        <v>36353.040000000001</v>
      </c>
      <c r="G118" s="18">
        <v>58430.65</v>
      </c>
      <c r="H118" s="18">
        <v>0</v>
      </c>
      <c r="I118" s="18">
        <f t="shared" si="31"/>
        <v>58430.65</v>
      </c>
      <c r="J118" s="18">
        <f t="shared" si="32"/>
        <v>4269171.07</v>
      </c>
      <c r="K118" s="39">
        <f t="shared" si="33"/>
        <v>0.98649814521286394</v>
      </c>
      <c r="L118" s="39">
        <f t="shared" si="34"/>
        <v>-0.99159972604872704</v>
      </c>
      <c r="M118" s="39">
        <f t="shared" si="35"/>
        <v>-0.94599258085145599</v>
      </c>
    </row>
    <row r="119" spans="1:13" x14ac:dyDescent="0.2">
      <c r="A119" s="17"/>
      <c r="B119" s="48" t="s">
        <v>29</v>
      </c>
      <c r="C119" s="17" t="s">
        <v>30</v>
      </c>
      <c r="D119" s="18">
        <v>4755757.92</v>
      </c>
      <c r="E119" s="18">
        <v>7226226.9199999999</v>
      </c>
      <c r="F119" s="18">
        <v>814033.74</v>
      </c>
      <c r="G119" s="18">
        <v>914284.63</v>
      </c>
      <c r="H119" s="18">
        <v>0</v>
      </c>
      <c r="I119" s="18">
        <f t="shared" si="31"/>
        <v>914284.63</v>
      </c>
      <c r="J119" s="18">
        <f t="shared" si="32"/>
        <v>6311942.29</v>
      </c>
      <c r="K119" s="39">
        <f t="shared" si="33"/>
        <v>0.87347690016908575</v>
      </c>
      <c r="L119" s="39">
        <f t="shared" si="34"/>
        <v>-0.88735009998827985</v>
      </c>
      <c r="M119" s="39">
        <f t="shared" si="35"/>
        <v>-0.49390760067634298</v>
      </c>
    </row>
    <row r="120" spans="1:13" x14ac:dyDescent="0.2">
      <c r="A120" s="17"/>
      <c r="B120" s="48" t="s">
        <v>349</v>
      </c>
      <c r="C120" s="17" t="s">
        <v>351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f t="shared" si="31"/>
        <v>0</v>
      </c>
      <c r="J120" s="18">
        <f t="shared" si="32"/>
        <v>0</v>
      </c>
      <c r="K120" s="39" t="str">
        <f t="shared" si="33"/>
        <v>NA</v>
      </c>
      <c r="L120" s="39" t="str">
        <f t="shared" si="34"/>
        <v>NA</v>
      </c>
      <c r="M120" s="39" t="str">
        <f t="shared" si="35"/>
        <v>NA</v>
      </c>
    </row>
    <row r="121" spans="1:13" x14ac:dyDescent="0.2">
      <c r="A121" s="17"/>
      <c r="B121" s="48" t="s">
        <v>464</v>
      </c>
      <c r="C121" s="17" t="s">
        <v>465</v>
      </c>
      <c r="D121" s="18">
        <v>751424</v>
      </c>
      <c r="E121" s="18">
        <v>751424</v>
      </c>
      <c r="F121" s="18">
        <v>0</v>
      </c>
      <c r="G121" s="18">
        <v>0</v>
      </c>
      <c r="H121" s="18">
        <v>0</v>
      </c>
      <c r="I121" s="18">
        <f t="shared" si="31"/>
        <v>0</v>
      </c>
      <c r="J121" s="18">
        <f t="shared" si="32"/>
        <v>751424</v>
      </c>
      <c r="K121" s="39">
        <f t="shared" si="33"/>
        <v>1</v>
      </c>
      <c r="L121" s="39">
        <f t="shared" si="34"/>
        <v>-1</v>
      </c>
      <c r="M121" s="39">
        <f t="shared" si="35"/>
        <v>-1</v>
      </c>
    </row>
    <row r="122" spans="1:13" x14ac:dyDescent="0.2">
      <c r="A122" s="17"/>
      <c r="B122" s="48" t="s">
        <v>31</v>
      </c>
      <c r="C122" s="17" t="s">
        <v>32</v>
      </c>
      <c r="D122" s="18">
        <v>1203005.1599999999</v>
      </c>
      <c r="E122" s="18">
        <v>1248365.1599999999</v>
      </c>
      <c r="F122" s="18">
        <v>114345</v>
      </c>
      <c r="G122" s="18">
        <v>148365</v>
      </c>
      <c r="H122" s="18">
        <v>0</v>
      </c>
      <c r="I122" s="18">
        <f t="shared" si="31"/>
        <v>148365</v>
      </c>
      <c r="J122" s="18">
        <f t="shared" si="32"/>
        <v>1100000.1599999999</v>
      </c>
      <c r="K122" s="39">
        <f t="shared" si="33"/>
        <v>0.88115256276456799</v>
      </c>
      <c r="L122" s="39">
        <f t="shared" si="34"/>
        <v>-0.908404204423648</v>
      </c>
      <c r="M122" s="39">
        <f t="shared" si="35"/>
        <v>-0.52461025105827208</v>
      </c>
    </row>
    <row r="123" spans="1:13" x14ac:dyDescent="0.2">
      <c r="A123" s="17"/>
      <c r="B123" s="48" t="s">
        <v>33</v>
      </c>
      <c r="C123" s="17" t="s">
        <v>34</v>
      </c>
      <c r="D123" s="18">
        <v>783427.00999999966</v>
      </c>
      <c r="E123" s="18">
        <v>887178.00999999966</v>
      </c>
      <c r="F123" s="18">
        <v>191612.65999999997</v>
      </c>
      <c r="G123" s="18">
        <v>241277.60999999996</v>
      </c>
      <c r="H123" s="18">
        <v>0</v>
      </c>
      <c r="I123" s="18">
        <f t="shared" si="31"/>
        <v>241277.60999999996</v>
      </c>
      <c r="J123" s="18">
        <f t="shared" si="32"/>
        <v>645900.39999999967</v>
      </c>
      <c r="K123" s="39">
        <f t="shared" si="33"/>
        <v>0.72803923532775561</v>
      </c>
      <c r="L123" s="39">
        <f t="shared" si="34"/>
        <v>-0.78402005252587348</v>
      </c>
      <c r="M123" s="39">
        <f t="shared" si="35"/>
        <v>8.784305868897728E-2</v>
      </c>
    </row>
    <row r="124" spans="1:13" x14ac:dyDescent="0.2">
      <c r="A124" s="17"/>
      <c r="B124" s="48" t="s">
        <v>39</v>
      </c>
      <c r="C124" s="17" t="s">
        <v>40</v>
      </c>
      <c r="D124" s="18">
        <v>290423.92000000004</v>
      </c>
      <c r="E124" s="18">
        <v>360700.92000000004</v>
      </c>
      <c r="F124" s="18">
        <v>37669.639999999927</v>
      </c>
      <c r="G124" s="18">
        <v>47602.449999999924</v>
      </c>
      <c r="H124" s="18">
        <v>0</v>
      </c>
      <c r="I124" s="18">
        <f t="shared" si="31"/>
        <v>47602.449999999924</v>
      </c>
      <c r="J124" s="18">
        <f t="shared" si="32"/>
        <v>313098.47000000009</v>
      </c>
      <c r="K124" s="39">
        <f t="shared" si="33"/>
        <v>0.86802792185836408</v>
      </c>
      <c r="L124" s="39">
        <f t="shared" si="34"/>
        <v>-0.89556544518932779</v>
      </c>
      <c r="M124" s="39">
        <f t="shared" si="35"/>
        <v>-0.47211168743345683</v>
      </c>
    </row>
    <row r="125" spans="1:13" x14ac:dyDescent="0.2">
      <c r="A125" s="17"/>
      <c r="B125" s="48" t="s">
        <v>41</v>
      </c>
      <c r="C125" s="17" t="s">
        <v>42</v>
      </c>
      <c r="D125" s="18">
        <v>44336531.439999998</v>
      </c>
      <c r="E125" s="18">
        <v>20992765.359999996</v>
      </c>
      <c r="F125" s="18">
        <v>605213.30000000005</v>
      </c>
      <c r="G125" s="18">
        <v>697227.82000000007</v>
      </c>
      <c r="H125" s="18">
        <v>614695.07999999996</v>
      </c>
      <c r="I125" s="18">
        <f t="shared" si="31"/>
        <v>1311922.8999999999</v>
      </c>
      <c r="J125" s="18">
        <f t="shared" si="32"/>
        <v>19680842.459999997</v>
      </c>
      <c r="K125" s="39">
        <f t="shared" si="33"/>
        <v>0.93750595133598924</v>
      </c>
      <c r="L125" s="39">
        <f t="shared" si="34"/>
        <v>-0.97117038705376157</v>
      </c>
      <c r="M125" s="39">
        <f t="shared" si="35"/>
        <v>-0.86714893287408223</v>
      </c>
    </row>
    <row r="126" spans="1:13" x14ac:dyDescent="0.2">
      <c r="A126" s="17"/>
      <c r="B126" s="48" t="s">
        <v>43</v>
      </c>
      <c r="C126" s="17" t="s">
        <v>44</v>
      </c>
      <c r="D126" s="18">
        <v>2000</v>
      </c>
      <c r="E126" s="18">
        <v>2500</v>
      </c>
      <c r="F126" s="18">
        <v>0</v>
      </c>
      <c r="G126" s="18">
        <v>2500</v>
      </c>
      <c r="H126" s="18">
        <v>0</v>
      </c>
      <c r="I126" s="18">
        <f t="shared" si="31"/>
        <v>2500</v>
      </c>
      <c r="J126" s="18">
        <f t="shared" si="32"/>
        <v>0</v>
      </c>
      <c r="K126" s="39">
        <f t="shared" si="33"/>
        <v>0</v>
      </c>
      <c r="L126" s="39">
        <f t="shared" si="34"/>
        <v>-1</v>
      </c>
      <c r="M126" s="39">
        <f t="shared" si="35"/>
        <v>3</v>
      </c>
    </row>
    <row r="127" spans="1:13" x14ac:dyDescent="0.2">
      <c r="A127" s="17"/>
      <c r="B127" s="48" t="s">
        <v>45</v>
      </c>
      <c r="C127" s="17" t="s">
        <v>46</v>
      </c>
      <c r="D127" s="18">
        <v>145493.61000000002</v>
      </c>
      <c r="E127" s="18">
        <v>145993.61000000002</v>
      </c>
      <c r="F127" s="18">
        <v>180</v>
      </c>
      <c r="G127" s="18">
        <v>2500</v>
      </c>
      <c r="H127" s="18">
        <v>0</v>
      </c>
      <c r="I127" s="18">
        <f t="shared" si="31"/>
        <v>2500</v>
      </c>
      <c r="J127" s="18">
        <f t="shared" si="32"/>
        <v>143493.61000000002</v>
      </c>
      <c r="K127" s="39">
        <f t="shared" si="33"/>
        <v>0.98287596285892243</v>
      </c>
      <c r="L127" s="39">
        <f t="shared" si="34"/>
        <v>-0.99876706932584236</v>
      </c>
      <c r="M127" s="39">
        <f t="shared" si="35"/>
        <v>-0.93150385143568959</v>
      </c>
    </row>
    <row r="128" spans="1:13" x14ac:dyDescent="0.2">
      <c r="A128" s="17"/>
      <c r="B128" s="48" t="s">
        <v>47</v>
      </c>
      <c r="C128" s="17" t="s">
        <v>48</v>
      </c>
      <c r="D128" s="18">
        <v>279059.3</v>
      </c>
      <c r="E128" s="18">
        <v>2140060.2999999998</v>
      </c>
      <c r="F128" s="18">
        <v>195517.44</v>
      </c>
      <c r="G128" s="18">
        <v>195517.44</v>
      </c>
      <c r="H128" s="18">
        <v>282172</v>
      </c>
      <c r="I128" s="18">
        <f t="shared" si="31"/>
        <v>477689.44</v>
      </c>
      <c r="J128" s="18">
        <f t="shared" si="32"/>
        <v>1662370.8599999999</v>
      </c>
      <c r="K128" s="39">
        <f t="shared" si="33"/>
        <v>0.77678692511608205</v>
      </c>
      <c r="L128" s="39">
        <f t="shared" si="34"/>
        <v>-0.90863928460333576</v>
      </c>
      <c r="M128" s="39">
        <f t="shared" si="35"/>
        <v>-0.63455713841334282</v>
      </c>
    </row>
    <row r="129" spans="1:13" x14ac:dyDescent="0.2">
      <c r="A129" s="17"/>
      <c r="B129" s="48" t="s">
        <v>49</v>
      </c>
      <c r="C129" s="17" t="s">
        <v>50</v>
      </c>
      <c r="D129" s="18">
        <v>64039.539999999994</v>
      </c>
      <c r="E129" s="18">
        <v>77539.539999999994</v>
      </c>
      <c r="F129" s="18">
        <v>248.13</v>
      </c>
      <c r="G129" s="18">
        <v>405.01</v>
      </c>
      <c r="H129" s="18">
        <v>0</v>
      </c>
      <c r="I129" s="18">
        <f t="shared" si="31"/>
        <v>405.01</v>
      </c>
      <c r="J129" s="18">
        <f t="shared" si="32"/>
        <v>77134.53</v>
      </c>
      <c r="K129" s="39">
        <f t="shared" si="33"/>
        <v>0.99477672939509321</v>
      </c>
      <c r="L129" s="39">
        <f t="shared" si="34"/>
        <v>-0.99679995522284492</v>
      </c>
      <c r="M129" s="39">
        <f t="shared" si="35"/>
        <v>-0.9791069175803726</v>
      </c>
    </row>
    <row r="130" spans="1:13" x14ac:dyDescent="0.2">
      <c r="A130" s="17"/>
      <c r="B130" s="48" t="s">
        <v>51</v>
      </c>
      <c r="C130" s="17" t="s">
        <v>52</v>
      </c>
      <c r="D130" s="18">
        <v>-49875.5</v>
      </c>
      <c r="E130" s="18">
        <v>-49875.5</v>
      </c>
      <c r="F130" s="18">
        <v>0</v>
      </c>
      <c r="G130" s="18">
        <v>0</v>
      </c>
      <c r="H130" s="18">
        <v>0</v>
      </c>
      <c r="I130" s="18">
        <f t="shared" si="31"/>
        <v>0</v>
      </c>
      <c r="J130" s="18">
        <f t="shared" si="32"/>
        <v>-49875.5</v>
      </c>
      <c r="K130" s="39">
        <f t="shared" si="33"/>
        <v>1</v>
      </c>
      <c r="L130" s="39">
        <f t="shared" si="34"/>
        <v>-1</v>
      </c>
      <c r="M130" s="39">
        <f t="shared" si="35"/>
        <v>-1</v>
      </c>
    </row>
    <row r="131" spans="1:13" x14ac:dyDescent="0.2">
      <c r="A131" s="17"/>
      <c r="B131" s="48" t="s">
        <v>53</v>
      </c>
      <c r="C131" s="17" t="s">
        <v>54</v>
      </c>
      <c r="D131" s="18">
        <v>1489224.8900000011</v>
      </c>
      <c r="E131" s="18">
        <v>1832580.8700000006</v>
      </c>
      <c r="F131" s="18">
        <v>35378.210000000006</v>
      </c>
      <c r="G131" s="18">
        <v>65210.74</v>
      </c>
      <c r="H131" s="18">
        <v>86199.749999999985</v>
      </c>
      <c r="I131" s="18">
        <f t="shared" si="31"/>
        <v>151410.49</v>
      </c>
      <c r="J131" s="18">
        <f t="shared" si="32"/>
        <v>1681170.3800000006</v>
      </c>
      <c r="K131" s="39">
        <f t="shared" si="33"/>
        <v>0.91737854930243823</v>
      </c>
      <c r="L131" s="39">
        <f t="shared" si="34"/>
        <v>-0.98069487105363051</v>
      </c>
      <c r="M131" s="39">
        <f t="shared" si="35"/>
        <v>-0.85766360204338488</v>
      </c>
    </row>
    <row r="132" spans="1:13" x14ac:dyDescent="0.2">
      <c r="A132" s="17"/>
      <c r="B132" s="48" t="s">
        <v>55</v>
      </c>
      <c r="C132" s="17" t="s">
        <v>56</v>
      </c>
      <c r="D132" s="18">
        <v>22435.310000000005</v>
      </c>
      <c r="E132" s="18">
        <v>22435.310000000005</v>
      </c>
      <c r="F132" s="18">
        <v>0</v>
      </c>
      <c r="G132" s="18">
        <v>3261.9</v>
      </c>
      <c r="H132" s="18">
        <v>0</v>
      </c>
      <c r="I132" s="18">
        <f t="shared" si="31"/>
        <v>3261.9</v>
      </c>
      <c r="J132" s="18">
        <f t="shared" si="32"/>
        <v>19173.410000000003</v>
      </c>
      <c r="K132" s="39">
        <f t="shared" si="33"/>
        <v>0.85460865038192024</v>
      </c>
      <c r="L132" s="39">
        <f t="shared" si="34"/>
        <v>-1</v>
      </c>
      <c r="M132" s="39">
        <f t="shared" si="35"/>
        <v>-0.41843460152768125</v>
      </c>
    </row>
    <row r="133" spans="1:13" x14ac:dyDescent="0.2">
      <c r="A133" s="17"/>
      <c r="B133" s="48" t="s">
        <v>57</v>
      </c>
      <c r="C133" s="17" t="s">
        <v>58</v>
      </c>
      <c r="D133" s="18">
        <v>10671.27</v>
      </c>
      <c r="E133" s="18">
        <v>10671.27</v>
      </c>
      <c r="F133" s="18">
        <v>0</v>
      </c>
      <c r="G133" s="18">
        <v>0</v>
      </c>
      <c r="H133" s="18">
        <v>641.66999999999996</v>
      </c>
      <c r="I133" s="18">
        <f t="shared" si="31"/>
        <v>641.66999999999996</v>
      </c>
      <c r="J133" s="18">
        <f t="shared" si="32"/>
        <v>10029.6</v>
      </c>
      <c r="K133" s="39">
        <f t="shared" si="33"/>
        <v>0.93986938761740635</v>
      </c>
      <c r="L133" s="39">
        <f t="shared" si="34"/>
        <v>-1</v>
      </c>
      <c r="M133" s="39">
        <f t="shared" si="35"/>
        <v>-1</v>
      </c>
    </row>
    <row r="134" spans="1:13" x14ac:dyDescent="0.2">
      <c r="A134" s="17"/>
      <c r="B134" s="48" t="s">
        <v>59</v>
      </c>
      <c r="C134" s="17" t="s">
        <v>60</v>
      </c>
      <c r="D134" s="18">
        <v>100062.66999999998</v>
      </c>
      <c r="E134" s="18">
        <v>255728.65</v>
      </c>
      <c r="F134" s="18">
        <v>1815.82</v>
      </c>
      <c r="G134" s="18">
        <v>3401.6899999999996</v>
      </c>
      <c r="H134" s="18">
        <v>113352.33000000002</v>
      </c>
      <c r="I134" s="18">
        <f t="shared" si="31"/>
        <v>116754.02000000002</v>
      </c>
      <c r="J134" s="18">
        <f t="shared" si="32"/>
        <v>138974.62999999998</v>
      </c>
      <c r="K134" s="39">
        <f t="shared" si="33"/>
        <v>0.54344567962956036</v>
      </c>
      <c r="L134" s="39">
        <f t="shared" si="34"/>
        <v>-0.99289942679476861</v>
      </c>
      <c r="M134" s="39">
        <f t="shared" si="35"/>
        <v>-0.94679219555571892</v>
      </c>
    </row>
    <row r="135" spans="1:13" x14ac:dyDescent="0.2">
      <c r="A135" s="17"/>
      <c r="B135" s="48" t="s">
        <v>61</v>
      </c>
      <c r="C135" s="17" t="s">
        <v>62</v>
      </c>
      <c r="D135" s="18">
        <v>296290.84999999998</v>
      </c>
      <c r="E135" s="18">
        <v>332056.84999999998</v>
      </c>
      <c r="F135" s="18">
        <v>6433.98</v>
      </c>
      <c r="G135" s="18">
        <v>23185.82</v>
      </c>
      <c r="H135" s="18">
        <v>9001.99</v>
      </c>
      <c r="I135" s="18">
        <f t="shared" si="31"/>
        <v>32187.809999999998</v>
      </c>
      <c r="J135" s="18">
        <f t="shared" si="32"/>
        <v>299869.03999999998</v>
      </c>
      <c r="K135" s="39">
        <f t="shared" si="33"/>
        <v>0.90306536365685575</v>
      </c>
      <c r="L135" s="39">
        <f t="shared" si="34"/>
        <v>-0.98062386004083346</v>
      </c>
      <c r="M135" s="39">
        <f t="shared" si="35"/>
        <v>-0.72070059690080179</v>
      </c>
    </row>
    <row r="136" spans="1:13" x14ac:dyDescent="0.2">
      <c r="A136" s="17"/>
      <c r="B136" s="48" t="s">
        <v>119</v>
      </c>
      <c r="C136" s="17" t="s">
        <v>120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f t="shared" si="31"/>
        <v>0</v>
      </c>
      <c r="J136" s="18">
        <f t="shared" si="32"/>
        <v>0</v>
      </c>
      <c r="K136" s="39" t="str">
        <f t="shared" si="33"/>
        <v>NA</v>
      </c>
      <c r="L136" s="39" t="str">
        <f t="shared" si="34"/>
        <v>NA</v>
      </c>
      <c r="M136" s="39" t="str">
        <f t="shared" si="35"/>
        <v>NA</v>
      </c>
    </row>
    <row r="137" spans="1:13" x14ac:dyDescent="0.2">
      <c r="A137" s="17"/>
      <c r="B137" s="48" t="s">
        <v>63</v>
      </c>
      <c r="C137" s="17" t="s">
        <v>64</v>
      </c>
      <c r="D137" s="18">
        <v>255</v>
      </c>
      <c r="E137" s="18">
        <v>255</v>
      </c>
      <c r="F137" s="18">
        <v>0</v>
      </c>
      <c r="G137" s="18">
        <v>0</v>
      </c>
      <c r="H137" s="18">
        <v>0</v>
      </c>
      <c r="I137" s="18">
        <f t="shared" si="31"/>
        <v>0</v>
      </c>
      <c r="J137" s="18">
        <f t="shared" si="32"/>
        <v>255</v>
      </c>
      <c r="K137" s="39">
        <f t="shared" si="33"/>
        <v>1</v>
      </c>
      <c r="L137" s="39">
        <f t="shared" si="34"/>
        <v>-1</v>
      </c>
      <c r="M137" s="39">
        <f t="shared" si="35"/>
        <v>-1</v>
      </c>
    </row>
    <row r="138" spans="1:13" x14ac:dyDescent="0.2">
      <c r="A138" s="17"/>
      <c r="B138" s="48" t="s">
        <v>65</v>
      </c>
      <c r="C138" s="17" t="s">
        <v>66</v>
      </c>
      <c r="D138" s="18">
        <v>514750.20000000007</v>
      </c>
      <c r="E138" s="18">
        <v>519771.20000000007</v>
      </c>
      <c r="F138" s="18">
        <v>1633.95</v>
      </c>
      <c r="G138" s="18">
        <v>1633.95</v>
      </c>
      <c r="H138" s="18">
        <v>5109.92</v>
      </c>
      <c r="I138" s="18">
        <f t="shared" si="31"/>
        <v>6743.87</v>
      </c>
      <c r="J138" s="18">
        <f t="shared" si="32"/>
        <v>513027.33000000007</v>
      </c>
      <c r="K138" s="39">
        <f t="shared" si="33"/>
        <v>0.98702531036733088</v>
      </c>
      <c r="L138" s="39">
        <f t="shared" si="34"/>
        <v>-0.99685640527986152</v>
      </c>
      <c r="M138" s="39">
        <f t="shared" si="35"/>
        <v>-0.98742562111944643</v>
      </c>
    </row>
    <row r="139" spans="1:13" x14ac:dyDescent="0.2">
      <c r="A139" s="17"/>
      <c r="B139" s="48" t="s">
        <v>67</v>
      </c>
      <c r="C139" s="17" t="s">
        <v>68</v>
      </c>
      <c r="D139" s="18">
        <v>49200</v>
      </c>
      <c r="E139" s="18">
        <v>79580</v>
      </c>
      <c r="F139" s="18">
        <v>0</v>
      </c>
      <c r="G139" s="18">
        <v>0</v>
      </c>
      <c r="H139" s="18">
        <v>49200</v>
      </c>
      <c r="I139" s="18">
        <f t="shared" si="31"/>
        <v>49200</v>
      </c>
      <c r="J139" s="18">
        <f t="shared" si="32"/>
        <v>30380</v>
      </c>
      <c r="K139" s="39">
        <f t="shared" si="33"/>
        <v>0.38175420960040213</v>
      </c>
      <c r="L139" s="39">
        <f t="shared" si="34"/>
        <v>-1</v>
      </c>
      <c r="M139" s="39">
        <f t="shared" si="35"/>
        <v>-1</v>
      </c>
    </row>
    <row r="140" spans="1:13" x14ac:dyDescent="0.2">
      <c r="A140" s="17"/>
      <c r="B140" s="48" t="s">
        <v>69</v>
      </c>
      <c r="C140" s="17" t="s">
        <v>70</v>
      </c>
      <c r="D140" s="18">
        <v>0</v>
      </c>
      <c r="E140" s="18">
        <v>100000</v>
      </c>
      <c r="F140" s="18">
        <v>0</v>
      </c>
      <c r="G140" s="18">
        <v>0</v>
      </c>
      <c r="H140" s="18">
        <v>0</v>
      </c>
      <c r="I140" s="18">
        <f t="shared" si="31"/>
        <v>0</v>
      </c>
      <c r="J140" s="18">
        <f t="shared" si="32"/>
        <v>100000</v>
      </c>
      <c r="K140" s="39">
        <f t="shared" si="33"/>
        <v>1</v>
      </c>
      <c r="L140" s="39">
        <f t="shared" si="34"/>
        <v>-1</v>
      </c>
      <c r="M140" s="39">
        <f t="shared" si="35"/>
        <v>-1</v>
      </c>
    </row>
    <row r="141" spans="1:13" x14ac:dyDescent="0.2">
      <c r="A141" s="17"/>
      <c r="B141" s="48" t="s">
        <v>71</v>
      </c>
      <c r="C141" s="17" t="s">
        <v>72</v>
      </c>
      <c r="D141" s="18">
        <v>72621.5</v>
      </c>
      <c r="E141" s="18">
        <v>81121.5</v>
      </c>
      <c r="F141" s="18">
        <v>0</v>
      </c>
      <c r="G141" s="18">
        <v>0</v>
      </c>
      <c r="H141" s="18">
        <v>302.5</v>
      </c>
      <c r="I141" s="18">
        <f t="shared" si="31"/>
        <v>302.5</v>
      </c>
      <c r="J141" s="18">
        <f t="shared" si="32"/>
        <v>80819</v>
      </c>
      <c r="K141" s="39">
        <f t="shared" si="33"/>
        <v>0.99627102556042479</v>
      </c>
      <c r="L141" s="39">
        <f t="shared" si="34"/>
        <v>-1</v>
      </c>
      <c r="M141" s="39">
        <f t="shared" si="35"/>
        <v>-1</v>
      </c>
    </row>
    <row r="142" spans="1:13" x14ac:dyDescent="0.2">
      <c r="A142" s="17"/>
      <c r="B142" s="48" t="s">
        <v>73</v>
      </c>
      <c r="C142" s="17" t="s">
        <v>74</v>
      </c>
      <c r="D142" s="18">
        <v>4951.1000000000004</v>
      </c>
      <c r="E142" s="18">
        <v>4951.1000000000004</v>
      </c>
      <c r="F142" s="18">
        <v>0</v>
      </c>
      <c r="G142" s="18">
        <v>0</v>
      </c>
      <c r="H142" s="18">
        <v>0</v>
      </c>
      <c r="I142" s="18">
        <f t="shared" si="31"/>
        <v>0</v>
      </c>
      <c r="J142" s="18">
        <f t="shared" si="32"/>
        <v>4951.1000000000004</v>
      </c>
      <c r="K142" s="39">
        <f t="shared" si="33"/>
        <v>1</v>
      </c>
      <c r="L142" s="39">
        <f t="shared" si="34"/>
        <v>-1</v>
      </c>
      <c r="M142" s="39">
        <f t="shared" si="35"/>
        <v>-1</v>
      </c>
    </row>
    <row r="143" spans="1:13" x14ac:dyDescent="0.2">
      <c r="A143" s="47" t="s">
        <v>95</v>
      </c>
      <c r="B143" s="49"/>
      <c r="C143" s="47"/>
      <c r="D143" s="23">
        <v>64198908.810000002</v>
      </c>
      <c r="E143" s="23">
        <v>46102149.689999998</v>
      </c>
      <c r="F143" s="23">
        <v>2218186.5399999996</v>
      </c>
      <c r="G143" s="23">
        <v>2757313.3199999994</v>
      </c>
      <c r="H143" s="23">
        <v>1160675.24</v>
      </c>
      <c r="I143" s="23">
        <f t="shared" si="31"/>
        <v>3917988.5599999996</v>
      </c>
      <c r="J143" s="23">
        <f t="shared" si="32"/>
        <v>42184161.129999995</v>
      </c>
      <c r="K143" s="43">
        <f t="shared" si="33"/>
        <v>0.91501505707769948</v>
      </c>
      <c r="L143" s="43">
        <f t="shared" si="34"/>
        <v>-0.95188539894743462</v>
      </c>
      <c r="M143" s="43">
        <f t="shared" si="35"/>
        <v>-0.76076488072328752</v>
      </c>
    </row>
    <row r="144" spans="1:13" x14ac:dyDescent="0.2">
      <c r="A144" s="17" t="s">
        <v>96</v>
      </c>
      <c r="B144" s="48" t="s">
        <v>12</v>
      </c>
      <c r="C144" s="17" t="s">
        <v>13</v>
      </c>
      <c r="D144" s="18">
        <v>156528.97</v>
      </c>
      <c r="E144" s="18">
        <v>156528.97</v>
      </c>
      <c r="F144" s="18">
        <v>11174.31</v>
      </c>
      <c r="G144" s="18">
        <v>13578.14</v>
      </c>
      <c r="H144" s="18">
        <v>0</v>
      </c>
      <c r="I144" s="18">
        <f t="shared" si="31"/>
        <v>13578.14</v>
      </c>
      <c r="J144" s="18">
        <f t="shared" si="32"/>
        <v>142950.83000000002</v>
      </c>
      <c r="K144" s="39">
        <f t="shared" si="33"/>
        <v>0.91325477961044532</v>
      </c>
      <c r="L144" s="39">
        <f t="shared" si="34"/>
        <v>-0.92861187293317016</v>
      </c>
      <c r="M144" s="39">
        <f t="shared" si="35"/>
        <v>-0.65301911844178107</v>
      </c>
    </row>
    <row r="145" spans="1:13" x14ac:dyDescent="0.2">
      <c r="A145" s="17"/>
      <c r="B145" s="48" t="s">
        <v>14</v>
      </c>
      <c r="C145" s="17" t="s">
        <v>15</v>
      </c>
      <c r="D145" s="18">
        <v>45572.82</v>
      </c>
      <c r="E145" s="18">
        <v>46113.13</v>
      </c>
      <c r="F145" s="18">
        <v>990</v>
      </c>
      <c r="G145" s="18">
        <v>990</v>
      </c>
      <c r="H145" s="18">
        <v>0</v>
      </c>
      <c r="I145" s="18">
        <f t="shared" si="31"/>
        <v>990</v>
      </c>
      <c r="J145" s="18">
        <f t="shared" si="32"/>
        <v>45123.13</v>
      </c>
      <c r="K145" s="39">
        <f t="shared" si="33"/>
        <v>0.9785310604593529</v>
      </c>
      <c r="L145" s="39">
        <f t="shared" si="34"/>
        <v>-0.9785310604593529</v>
      </c>
      <c r="M145" s="39">
        <f t="shared" si="35"/>
        <v>-0.91412424183741159</v>
      </c>
    </row>
    <row r="146" spans="1:13" x14ac:dyDescent="0.2">
      <c r="A146" s="17"/>
      <c r="B146" s="48" t="s">
        <v>16</v>
      </c>
      <c r="C146" s="17" t="s">
        <v>15</v>
      </c>
      <c r="D146" s="18">
        <v>-563.94000000000005</v>
      </c>
      <c r="E146" s="18">
        <v>-563.94000000000005</v>
      </c>
      <c r="F146" s="18">
        <v>0</v>
      </c>
      <c r="G146" s="18">
        <v>0</v>
      </c>
      <c r="H146" s="18">
        <v>0</v>
      </c>
      <c r="I146" s="18">
        <f t="shared" si="31"/>
        <v>0</v>
      </c>
      <c r="J146" s="18">
        <f t="shared" si="32"/>
        <v>-563.94000000000005</v>
      </c>
      <c r="K146" s="39">
        <f t="shared" si="33"/>
        <v>1</v>
      </c>
      <c r="L146" s="39">
        <f t="shared" si="34"/>
        <v>-1</v>
      </c>
      <c r="M146" s="39">
        <f t="shared" si="35"/>
        <v>-1</v>
      </c>
    </row>
    <row r="147" spans="1:13" x14ac:dyDescent="0.2">
      <c r="A147" s="17"/>
      <c r="B147" s="48" t="s">
        <v>17</v>
      </c>
      <c r="C147" s="17" t="s">
        <v>18</v>
      </c>
      <c r="D147" s="18">
        <v>23113.1</v>
      </c>
      <c r="E147" s="18">
        <v>25113.1</v>
      </c>
      <c r="F147" s="18">
        <v>0</v>
      </c>
      <c r="G147" s="18">
        <v>0</v>
      </c>
      <c r="H147" s="18">
        <v>0</v>
      </c>
      <c r="I147" s="18">
        <f t="shared" si="31"/>
        <v>0</v>
      </c>
      <c r="J147" s="18">
        <f t="shared" si="32"/>
        <v>25113.1</v>
      </c>
      <c r="K147" s="39">
        <f t="shared" si="33"/>
        <v>1</v>
      </c>
      <c r="L147" s="39">
        <f t="shared" si="34"/>
        <v>-1</v>
      </c>
      <c r="M147" s="39">
        <f t="shared" si="35"/>
        <v>-1</v>
      </c>
    </row>
    <row r="148" spans="1:13" x14ac:dyDescent="0.2">
      <c r="A148" s="17"/>
      <c r="B148" s="48" t="s">
        <v>97</v>
      </c>
      <c r="C148" s="17" t="s">
        <v>98</v>
      </c>
      <c r="D148" s="18">
        <v>43674.32</v>
      </c>
      <c r="E148" s="18">
        <v>54424.32</v>
      </c>
      <c r="F148" s="18">
        <v>0</v>
      </c>
      <c r="G148" s="18">
        <v>9621.01</v>
      </c>
      <c r="H148" s="18">
        <v>0</v>
      </c>
      <c r="I148" s="18">
        <f t="shared" si="31"/>
        <v>9621.01</v>
      </c>
      <c r="J148" s="18">
        <f t="shared" si="32"/>
        <v>44803.31</v>
      </c>
      <c r="K148" s="39">
        <f t="shared" si="33"/>
        <v>0.82322222859192362</v>
      </c>
      <c r="L148" s="39">
        <f t="shared" si="34"/>
        <v>-1</v>
      </c>
      <c r="M148" s="39">
        <f t="shared" si="35"/>
        <v>-0.29288891436769432</v>
      </c>
    </row>
    <row r="149" spans="1:13" x14ac:dyDescent="0.2">
      <c r="A149" s="17"/>
      <c r="B149" s="48" t="s">
        <v>23</v>
      </c>
      <c r="C149" s="17" t="s">
        <v>24</v>
      </c>
      <c r="F149" s="18">
        <v>0</v>
      </c>
      <c r="G149" s="18">
        <v>0</v>
      </c>
      <c r="H149" s="18">
        <v>0</v>
      </c>
      <c r="I149" s="18">
        <f t="shared" si="31"/>
        <v>0</v>
      </c>
      <c r="J149" s="18">
        <f t="shared" si="32"/>
        <v>0</v>
      </c>
      <c r="K149" s="39" t="str">
        <f t="shared" si="33"/>
        <v>NA</v>
      </c>
      <c r="L149" s="39" t="str">
        <f t="shared" si="34"/>
        <v>NA</v>
      </c>
      <c r="M149" s="39" t="str">
        <f t="shared" si="35"/>
        <v>NA</v>
      </c>
    </row>
    <row r="150" spans="1:13" x14ac:dyDescent="0.2">
      <c r="A150" s="17"/>
      <c r="B150" s="48" t="s">
        <v>77</v>
      </c>
      <c r="C150" s="17" t="s">
        <v>78</v>
      </c>
      <c r="D150" s="18">
        <v>108127.92000000001</v>
      </c>
      <c r="E150" s="18">
        <v>111997.92000000001</v>
      </c>
      <c r="F150" s="18">
        <v>4503.18</v>
      </c>
      <c r="G150" s="18">
        <v>15819.76</v>
      </c>
      <c r="H150" s="18">
        <v>0</v>
      </c>
      <c r="I150" s="18">
        <f t="shared" si="31"/>
        <v>15819.76</v>
      </c>
      <c r="J150" s="18">
        <f t="shared" si="32"/>
        <v>96178.160000000018</v>
      </c>
      <c r="K150" s="39">
        <f t="shared" si="33"/>
        <v>0.85874951963393609</v>
      </c>
      <c r="L150" s="39">
        <f t="shared" si="34"/>
        <v>-0.95979228899965296</v>
      </c>
      <c r="M150" s="39">
        <f t="shared" si="35"/>
        <v>-0.43499807853574429</v>
      </c>
    </row>
    <row r="151" spans="1:13" x14ac:dyDescent="0.2">
      <c r="A151" s="17"/>
      <c r="B151" s="48" t="s">
        <v>89</v>
      </c>
      <c r="C151" s="17" t="s">
        <v>90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f t="shared" si="31"/>
        <v>0</v>
      </c>
      <c r="J151" s="18">
        <f t="shared" si="32"/>
        <v>0</v>
      </c>
      <c r="K151" s="39" t="str">
        <f t="shared" si="33"/>
        <v>NA</v>
      </c>
      <c r="L151" s="39" t="str">
        <f t="shared" si="34"/>
        <v>NA</v>
      </c>
      <c r="M151" s="39" t="str">
        <f t="shared" si="35"/>
        <v>NA</v>
      </c>
    </row>
    <row r="152" spans="1:13" x14ac:dyDescent="0.2">
      <c r="A152" s="17"/>
      <c r="B152" s="48" t="s">
        <v>27</v>
      </c>
      <c r="C152" s="17" t="s">
        <v>28</v>
      </c>
      <c r="D152" s="18">
        <v>433642.04000000004</v>
      </c>
      <c r="E152" s="18">
        <v>447629.04000000004</v>
      </c>
      <c r="F152" s="18">
        <v>28325.32</v>
      </c>
      <c r="G152" s="18">
        <v>84194.790000000008</v>
      </c>
      <c r="H152" s="18">
        <v>0</v>
      </c>
      <c r="I152" s="18">
        <f t="shared" si="31"/>
        <v>84194.790000000008</v>
      </c>
      <c r="J152" s="18">
        <f t="shared" si="32"/>
        <v>363434.25</v>
      </c>
      <c r="K152" s="39">
        <f t="shared" si="33"/>
        <v>0.81190945520424673</v>
      </c>
      <c r="L152" s="39">
        <f t="shared" si="34"/>
        <v>-0.9367214423800565</v>
      </c>
      <c r="M152" s="39">
        <f t="shared" si="35"/>
        <v>-0.24763782081698721</v>
      </c>
    </row>
    <row r="153" spans="1:13" x14ac:dyDescent="0.2">
      <c r="A153" s="17"/>
      <c r="B153" s="48" t="s">
        <v>91</v>
      </c>
      <c r="C153" s="17" t="s">
        <v>92</v>
      </c>
      <c r="D153" s="18">
        <v>603470.12</v>
      </c>
      <c r="E153" s="18">
        <v>741737.12000000011</v>
      </c>
      <c r="F153" s="18">
        <v>17421.29</v>
      </c>
      <c r="G153" s="18">
        <v>29098.83</v>
      </c>
      <c r="H153" s="18">
        <v>0</v>
      </c>
      <c r="I153" s="18">
        <f t="shared" si="31"/>
        <v>29098.83</v>
      </c>
      <c r="J153" s="18">
        <f t="shared" si="32"/>
        <v>712638.29000000015</v>
      </c>
      <c r="K153" s="39">
        <f t="shared" si="33"/>
        <v>0.96076934911926759</v>
      </c>
      <c r="L153" s="39">
        <f t="shared" si="34"/>
        <v>-0.97651285134550092</v>
      </c>
      <c r="M153" s="39">
        <f t="shared" si="35"/>
        <v>-0.84307739647706992</v>
      </c>
    </row>
    <row r="154" spans="1:13" x14ac:dyDescent="0.2">
      <c r="A154" s="17"/>
      <c r="B154" s="48" t="s">
        <v>29</v>
      </c>
      <c r="C154" s="17" t="s">
        <v>30</v>
      </c>
      <c r="D154" s="18">
        <v>119990.5</v>
      </c>
      <c r="E154" s="18">
        <v>119990.5</v>
      </c>
      <c r="F154" s="18">
        <v>0</v>
      </c>
      <c r="G154" s="18">
        <v>0</v>
      </c>
      <c r="H154" s="18">
        <v>0</v>
      </c>
      <c r="I154" s="18">
        <f t="shared" si="31"/>
        <v>0</v>
      </c>
      <c r="J154" s="18">
        <f t="shared" si="32"/>
        <v>119990.5</v>
      </c>
      <c r="K154" s="39">
        <f t="shared" si="33"/>
        <v>1</v>
      </c>
      <c r="L154" s="39">
        <f t="shared" si="34"/>
        <v>-1</v>
      </c>
      <c r="M154" s="39">
        <f t="shared" si="35"/>
        <v>-1</v>
      </c>
    </row>
    <row r="155" spans="1:13" x14ac:dyDescent="0.2">
      <c r="A155" s="17"/>
      <c r="B155" s="48" t="s">
        <v>464</v>
      </c>
      <c r="C155" s="17" t="s">
        <v>465</v>
      </c>
      <c r="D155" s="18">
        <v>5000</v>
      </c>
      <c r="E155" s="18">
        <v>5000</v>
      </c>
      <c r="F155" s="18">
        <v>0</v>
      </c>
      <c r="G155" s="18">
        <v>0</v>
      </c>
      <c r="H155" s="18">
        <v>0</v>
      </c>
      <c r="I155" s="18">
        <f t="shared" si="31"/>
        <v>0</v>
      </c>
      <c r="J155" s="18">
        <f t="shared" si="32"/>
        <v>5000</v>
      </c>
      <c r="K155" s="39">
        <f t="shared" si="33"/>
        <v>1</v>
      </c>
      <c r="L155" s="39">
        <f t="shared" si="34"/>
        <v>-1</v>
      </c>
      <c r="M155" s="39">
        <f t="shared" si="35"/>
        <v>-1</v>
      </c>
    </row>
    <row r="156" spans="1:13" x14ac:dyDescent="0.2">
      <c r="A156" s="17"/>
      <c r="B156" s="48" t="s">
        <v>31</v>
      </c>
      <c r="C156" s="17" t="s">
        <v>32</v>
      </c>
      <c r="D156" s="18">
        <v>129575.27</v>
      </c>
      <c r="E156" s="18">
        <v>129575.27</v>
      </c>
      <c r="F156" s="18">
        <v>2835</v>
      </c>
      <c r="G156" s="18">
        <v>8505</v>
      </c>
      <c r="H156" s="18">
        <v>0</v>
      </c>
      <c r="I156" s="18">
        <f t="shared" si="31"/>
        <v>8505</v>
      </c>
      <c r="J156" s="18">
        <f t="shared" si="32"/>
        <v>121070.27</v>
      </c>
      <c r="K156" s="39">
        <f t="shared" si="33"/>
        <v>0.9343624751852726</v>
      </c>
      <c r="L156" s="39">
        <f t="shared" si="34"/>
        <v>-0.97812082506175757</v>
      </c>
      <c r="M156" s="39">
        <f t="shared" si="35"/>
        <v>-0.73744990074109051</v>
      </c>
    </row>
    <row r="157" spans="1:13" x14ac:dyDescent="0.2">
      <c r="A157" s="17"/>
      <c r="B157" s="48" t="s">
        <v>33</v>
      </c>
      <c r="C157" s="17" t="s">
        <v>34</v>
      </c>
      <c r="D157" s="18">
        <v>195675.72</v>
      </c>
      <c r="E157" s="18">
        <v>197172.72</v>
      </c>
      <c r="F157" s="18">
        <v>6559.16</v>
      </c>
      <c r="G157" s="18">
        <v>19487.77</v>
      </c>
      <c r="H157" s="18">
        <v>0</v>
      </c>
      <c r="I157" s="18">
        <f t="shared" si="31"/>
        <v>19487.77</v>
      </c>
      <c r="J157" s="18">
        <f t="shared" si="32"/>
        <v>177684.95</v>
      </c>
      <c r="K157" s="39">
        <f t="shared" si="33"/>
        <v>0.90116396426442769</v>
      </c>
      <c r="L157" s="39">
        <f t="shared" si="34"/>
        <v>-0.96673393763599746</v>
      </c>
      <c r="M157" s="39">
        <f t="shared" si="35"/>
        <v>-0.60465585705771063</v>
      </c>
    </row>
    <row r="158" spans="1:13" x14ac:dyDescent="0.2">
      <c r="A158" s="17"/>
      <c r="B158" s="48" t="s">
        <v>39</v>
      </c>
      <c r="C158" s="17" t="s">
        <v>40</v>
      </c>
      <c r="D158" s="18">
        <v>18254.950000000008</v>
      </c>
      <c r="E158" s="18">
        <v>33445.099999999991</v>
      </c>
      <c r="F158" s="18">
        <v>2710.5699999999997</v>
      </c>
      <c r="G158" s="18">
        <v>6764.2000000000007</v>
      </c>
      <c r="H158" s="18">
        <v>0</v>
      </c>
      <c r="I158" s="18">
        <f t="shared" si="31"/>
        <v>6764.2000000000007</v>
      </c>
      <c r="J158" s="18">
        <f t="shared" si="32"/>
        <v>26680.899999999991</v>
      </c>
      <c r="K158" s="39">
        <f t="shared" si="33"/>
        <v>0.79775213708435611</v>
      </c>
      <c r="L158" s="39">
        <f t="shared" si="34"/>
        <v>-0.9189546450750633</v>
      </c>
      <c r="M158" s="39">
        <f t="shared" si="35"/>
        <v>-0.19100854833742431</v>
      </c>
    </row>
    <row r="159" spans="1:13" x14ac:dyDescent="0.2">
      <c r="A159" s="17"/>
      <c r="B159" s="48" t="s">
        <v>41</v>
      </c>
      <c r="C159" s="17" t="s">
        <v>42</v>
      </c>
      <c r="D159" s="18">
        <v>27307375.469999999</v>
      </c>
      <c r="E159" s="18">
        <v>958340.3899999999</v>
      </c>
      <c r="F159" s="18">
        <v>4300</v>
      </c>
      <c r="G159" s="18">
        <v>4300</v>
      </c>
      <c r="H159" s="18">
        <v>156943</v>
      </c>
      <c r="I159" s="18">
        <f t="shared" si="31"/>
        <v>161243</v>
      </c>
      <c r="J159" s="18">
        <f t="shared" si="32"/>
        <v>797097.3899999999</v>
      </c>
      <c r="K159" s="39">
        <f t="shared" si="33"/>
        <v>0.83174767370495573</v>
      </c>
      <c r="L159" s="39">
        <f t="shared" si="34"/>
        <v>-0.99551307651762444</v>
      </c>
      <c r="M159" s="39">
        <f t="shared" si="35"/>
        <v>-0.98205230607049754</v>
      </c>
    </row>
    <row r="160" spans="1:13" x14ac:dyDescent="0.2">
      <c r="A160" s="17"/>
      <c r="B160" s="48" t="s">
        <v>194</v>
      </c>
      <c r="C160" s="17" t="s">
        <v>195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f t="shared" si="31"/>
        <v>0</v>
      </c>
      <c r="J160" s="18">
        <f t="shared" si="32"/>
        <v>0</v>
      </c>
      <c r="K160" s="39" t="str">
        <f t="shared" si="33"/>
        <v>NA</v>
      </c>
      <c r="L160" s="39" t="str">
        <f t="shared" si="34"/>
        <v>NA</v>
      </c>
      <c r="M160" s="39" t="str">
        <f t="shared" si="35"/>
        <v>NA</v>
      </c>
    </row>
    <row r="161" spans="1:13" x14ac:dyDescent="0.2">
      <c r="A161" s="17"/>
      <c r="B161" s="48" t="s">
        <v>245</v>
      </c>
      <c r="C161" s="17" t="s">
        <v>246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f t="shared" si="31"/>
        <v>0</v>
      </c>
      <c r="J161" s="18">
        <f t="shared" si="32"/>
        <v>0</v>
      </c>
      <c r="K161" s="39" t="str">
        <f t="shared" si="33"/>
        <v>NA</v>
      </c>
      <c r="L161" s="39" t="str">
        <f t="shared" si="34"/>
        <v>NA</v>
      </c>
      <c r="M161" s="39" t="str">
        <f t="shared" si="35"/>
        <v>NA</v>
      </c>
    </row>
    <row r="162" spans="1:13" x14ac:dyDescent="0.2">
      <c r="A162" s="17"/>
      <c r="B162" s="48" t="s">
        <v>178</v>
      </c>
      <c r="C162" s="17" t="s">
        <v>179</v>
      </c>
      <c r="D162" s="18">
        <v>169920</v>
      </c>
      <c r="E162" s="18">
        <v>169920</v>
      </c>
      <c r="F162" s="18">
        <v>8925</v>
      </c>
      <c r="G162" s="18">
        <v>15525</v>
      </c>
      <c r="H162" s="18">
        <v>21375</v>
      </c>
      <c r="I162" s="18">
        <f t="shared" si="31"/>
        <v>36900</v>
      </c>
      <c r="J162" s="18">
        <f t="shared" si="32"/>
        <v>133020</v>
      </c>
      <c r="K162" s="39">
        <f t="shared" si="33"/>
        <v>0.78283898305084743</v>
      </c>
      <c r="L162" s="39">
        <f t="shared" si="34"/>
        <v>-0.94747528248587576</v>
      </c>
      <c r="M162" s="39">
        <f t="shared" si="35"/>
        <v>-0.63453389830508478</v>
      </c>
    </row>
    <row r="163" spans="1:13" x14ac:dyDescent="0.2">
      <c r="A163" s="17"/>
      <c r="B163" s="48" t="s">
        <v>43</v>
      </c>
      <c r="C163" s="17" t="s">
        <v>44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f t="shared" si="31"/>
        <v>0</v>
      </c>
      <c r="J163" s="18">
        <f t="shared" si="32"/>
        <v>0</v>
      </c>
      <c r="K163" s="39" t="str">
        <f t="shared" si="33"/>
        <v>NA</v>
      </c>
      <c r="L163" s="39" t="str">
        <f t="shared" si="34"/>
        <v>NA</v>
      </c>
      <c r="M163" s="39" t="str">
        <f t="shared" si="35"/>
        <v>NA</v>
      </c>
    </row>
    <row r="164" spans="1:13" x14ac:dyDescent="0.2">
      <c r="A164" s="17"/>
      <c r="B164" s="48" t="s">
        <v>93</v>
      </c>
      <c r="C164" s="17" t="s">
        <v>94</v>
      </c>
      <c r="D164" s="18">
        <v>5292</v>
      </c>
      <c r="E164" s="18">
        <v>5292</v>
      </c>
      <c r="F164" s="18">
        <v>0</v>
      </c>
      <c r="G164" s="18">
        <v>0</v>
      </c>
      <c r="H164" s="18">
        <v>0</v>
      </c>
      <c r="I164" s="18">
        <f t="shared" si="31"/>
        <v>0</v>
      </c>
      <c r="J164" s="18">
        <f t="shared" si="32"/>
        <v>5292</v>
      </c>
      <c r="K164" s="39">
        <f t="shared" si="33"/>
        <v>1</v>
      </c>
      <c r="L164" s="39">
        <f t="shared" si="34"/>
        <v>-1</v>
      </c>
      <c r="M164" s="39">
        <f t="shared" si="35"/>
        <v>-1</v>
      </c>
    </row>
    <row r="165" spans="1:13" x14ac:dyDescent="0.2">
      <c r="A165" s="17"/>
      <c r="B165" s="48" t="s">
        <v>45</v>
      </c>
      <c r="C165" s="17" t="s">
        <v>46</v>
      </c>
      <c r="D165" s="18">
        <v>5258.1900000000005</v>
      </c>
      <c r="E165" s="18">
        <v>5258.1900000000005</v>
      </c>
      <c r="F165" s="18">
        <v>0</v>
      </c>
      <c r="G165" s="18">
        <v>0</v>
      </c>
      <c r="H165" s="18">
        <v>0</v>
      </c>
      <c r="I165" s="18">
        <f t="shared" si="31"/>
        <v>0</v>
      </c>
      <c r="J165" s="18">
        <f t="shared" si="32"/>
        <v>5258.1900000000005</v>
      </c>
      <c r="K165" s="39">
        <f t="shared" si="33"/>
        <v>1</v>
      </c>
      <c r="L165" s="39">
        <f t="shared" si="34"/>
        <v>-1</v>
      </c>
      <c r="M165" s="39">
        <f t="shared" si="35"/>
        <v>-1</v>
      </c>
    </row>
    <row r="166" spans="1:13" x14ac:dyDescent="0.2">
      <c r="A166" s="17"/>
      <c r="B166" s="48" t="s">
        <v>47</v>
      </c>
      <c r="C166" s="17" t="s">
        <v>48</v>
      </c>
      <c r="D166" s="18">
        <v>123362.03</v>
      </c>
      <c r="E166" s="18">
        <v>124892.03</v>
      </c>
      <c r="F166" s="18">
        <v>0</v>
      </c>
      <c r="G166" s="18">
        <v>0</v>
      </c>
      <c r="H166" s="18">
        <v>0</v>
      </c>
      <c r="I166" s="18">
        <f t="shared" si="31"/>
        <v>0</v>
      </c>
      <c r="J166" s="18">
        <f t="shared" si="32"/>
        <v>124892.03</v>
      </c>
      <c r="K166" s="39">
        <f t="shared" si="33"/>
        <v>1</v>
      </c>
      <c r="L166" s="39">
        <f t="shared" si="34"/>
        <v>-1</v>
      </c>
      <c r="M166" s="39">
        <f t="shared" si="35"/>
        <v>-1</v>
      </c>
    </row>
    <row r="167" spans="1:13" x14ac:dyDescent="0.2">
      <c r="A167" s="17"/>
      <c r="B167" s="48" t="s">
        <v>49</v>
      </c>
      <c r="C167" s="17" t="s">
        <v>50</v>
      </c>
      <c r="D167" s="18">
        <v>117156.49999999999</v>
      </c>
      <c r="E167" s="18">
        <v>155982.46</v>
      </c>
      <c r="F167" s="18">
        <v>883.25</v>
      </c>
      <c r="G167" s="18">
        <v>2272.27</v>
      </c>
      <c r="H167" s="18">
        <v>5455.1</v>
      </c>
      <c r="I167" s="18">
        <f t="shared" si="31"/>
        <v>7727.3700000000008</v>
      </c>
      <c r="J167" s="18">
        <f t="shared" si="32"/>
        <v>148255.09</v>
      </c>
      <c r="K167" s="39">
        <f t="shared" si="33"/>
        <v>0.95046000684948806</v>
      </c>
      <c r="L167" s="39">
        <f t="shared" si="34"/>
        <v>-0.99433750435786172</v>
      </c>
      <c r="M167" s="39">
        <f t="shared" si="35"/>
        <v>-0.94173011503985782</v>
      </c>
    </row>
    <row r="168" spans="1:13" x14ac:dyDescent="0.2">
      <c r="A168" s="17"/>
      <c r="B168" s="48" t="s">
        <v>51</v>
      </c>
      <c r="C168" s="17" t="s">
        <v>52</v>
      </c>
      <c r="D168" s="18">
        <v>0</v>
      </c>
      <c r="E168" s="18">
        <v>33766</v>
      </c>
      <c r="F168" s="18">
        <v>9199.15</v>
      </c>
      <c r="G168" s="18">
        <v>9199.15</v>
      </c>
      <c r="H168" s="18">
        <v>7565.5</v>
      </c>
      <c r="I168" s="18">
        <f t="shared" si="31"/>
        <v>16764.650000000001</v>
      </c>
      <c r="J168" s="18">
        <f t="shared" si="32"/>
        <v>17001.349999999999</v>
      </c>
      <c r="K168" s="39">
        <f t="shared" si="33"/>
        <v>0.50350500503465023</v>
      </c>
      <c r="L168" s="39">
        <f t="shared" si="34"/>
        <v>-0.72756174850441269</v>
      </c>
      <c r="M168" s="39">
        <f t="shared" si="35"/>
        <v>8.975300598234906E-2</v>
      </c>
    </row>
    <row r="169" spans="1:13" x14ac:dyDescent="0.2">
      <c r="A169" s="17"/>
      <c r="B169" s="48" t="s">
        <v>53</v>
      </c>
      <c r="C169" s="17" t="s">
        <v>54</v>
      </c>
      <c r="D169" s="18">
        <v>428134.78</v>
      </c>
      <c r="E169" s="18">
        <v>538847.76999999979</v>
      </c>
      <c r="F169" s="18">
        <v>36152.78</v>
      </c>
      <c r="G169" s="18">
        <v>56414.01</v>
      </c>
      <c r="H169" s="18">
        <v>81576.61</v>
      </c>
      <c r="I169" s="18">
        <f t="shared" si="31"/>
        <v>137990.62</v>
      </c>
      <c r="J169" s="18">
        <f t="shared" si="32"/>
        <v>400857.14999999979</v>
      </c>
      <c r="K169" s="39">
        <f t="shared" si="33"/>
        <v>0.74391539191115141</v>
      </c>
      <c r="L169" s="39">
        <f t="shared" si="34"/>
        <v>-0.93290724762579968</v>
      </c>
      <c r="M169" s="39">
        <f t="shared" si="35"/>
        <v>-0.58122487915278909</v>
      </c>
    </row>
    <row r="170" spans="1:13" x14ac:dyDescent="0.2">
      <c r="A170" s="17"/>
      <c r="B170" s="48" t="s">
        <v>55</v>
      </c>
      <c r="C170" s="17" t="s">
        <v>56</v>
      </c>
      <c r="D170" s="18">
        <v>14350</v>
      </c>
      <c r="E170" s="18">
        <v>820</v>
      </c>
      <c r="F170" s="18">
        <v>0</v>
      </c>
      <c r="G170" s="18">
        <v>0</v>
      </c>
      <c r="H170" s="18">
        <v>211</v>
      </c>
      <c r="I170" s="18">
        <f t="shared" si="31"/>
        <v>211</v>
      </c>
      <c r="J170" s="18">
        <f t="shared" si="32"/>
        <v>609</v>
      </c>
      <c r="K170" s="39">
        <f t="shared" si="33"/>
        <v>0.74268292682926829</v>
      </c>
      <c r="L170" s="39">
        <f t="shared" si="34"/>
        <v>-1</v>
      </c>
      <c r="M170" s="39">
        <f t="shared" si="35"/>
        <v>-1</v>
      </c>
    </row>
    <row r="171" spans="1:13" x14ac:dyDescent="0.2">
      <c r="A171" s="17"/>
      <c r="B171" s="48" t="s">
        <v>57</v>
      </c>
      <c r="C171" s="17" t="s">
        <v>58</v>
      </c>
      <c r="D171" s="18">
        <v>310633</v>
      </c>
      <c r="E171" s="18">
        <v>311281</v>
      </c>
      <c r="F171" s="18">
        <v>12675</v>
      </c>
      <c r="G171" s="18">
        <v>12675</v>
      </c>
      <c r="H171" s="18">
        <v>15811.24</v>
      </c>
      <c r="I171" s="18">
        <f t="shared" si="31"/>
        <v>28486.239999999998</v>
      </c>
      <c r="J171" s="18">
        <f t="shared" si="32"/>
        <v>282794.76</v>
      </c>
      <c r="K171" s="39">
        <f t="shared" si="33"/>
        <v>0.90848705831708332</v>
      </c>
      <c r="L171" s="39">
        <f t="shared" si="34"/>
        <v>-0.95928116396439234</v>
      </c>
      <c r="M171" s="39">
        <f t="shared" si="35"/>
        <v>-0.83712465585756923</v>
      </c>
    </row>
    <row r="172" spans="1:13" x14ac:dyDescent="0.2">
      <c r="A172" s="17"/>
      <c r="B172" s="48" t="s">
        <v>59</v>
      </c>
      <c r="C172" s="17" t="s">
        <v>60</v>
      </c>
      <c r="D172" s="18">
        <v>18338.48</v>
      </c>
      <c r="E172" s="18">
        <v>47338.479999999996</v>
      </c>
      <c r="F172" s="18">
        <v>0</v>
      </c>
      <c r="G172" s="18">
        <v>0</v>
      </c>
      <c r="H172" s="18">
        <v>32892.949999999997</v>
      </c>
      <c r="I172" s="18">
        <f t="shared" si="31"/>
        <v>32892.949999999997</v>
      </c>
      <c r="J172" s="18">
        <f t="shared" si="32"/>
        <v>14445.529999999999</v>
      </c>
      <c r="K172" s="39">
        <f t="shared" si="33"/>
        <v>0.30515407338807665</v>
      </c>
      <c r="L172" s="39">
        <f t="shared" si="34"/>
        <v>-1</v>
      </c>
      <c r="M172" s="39">
        <f t="shared" si="35"/>
        <v>-1</v>
      </c>
    </row>
    <row r="173" spans="1:13" x14ac:dyDescent="0.2">
      <c r="A173" s="17"/>
      <c r="B173" s="48" t="s">
        <v>61</v>
      </c>
      <c r="C173" s="17" t="s">
        <v>62</v>
      </c>
      <c r="D173" s="18">
        <v>147974.45000000001</v>
      </c>
      <c r="E173" s="18">
        <v>141946.45000000001</v>
      </c>
      <c r="F173" s="18">
        <v>1678</v>
      </c>
      <c r="G173" s="18">
        <v>1678</v>
      </c>
      <c r="H173" s="18">
        <v>555.80999999999995</v>
      </c>
      <c r="I173" s="18">
        <f t="shared" si="31"/>
        <v>2233.81</v>
      </c>
      <c r="J173" s="18">
        <f t="shared" si="32"/>
        <v>139712.64000000001</v>
      </c>
      <c r="K173" s="39">
        <f t="shared" si="33"/>
        <v>0.98426300904319908</v>
      </c>
      <c r="L173" s="39">
        <f t="shared" si="34"/>
        <v>-0.98817864060707405</v>
      </c>
      <c r="M173" s="39">
        <f t="shared" si="35"/>
        <v>-0.952714562428296</v>
      </c>
    </row>
    <row r="174" spans="1:13" x14ac:dyDescent="0.2">
      <c r="A174" s="17"/>
      <c r="B174" s="48" t="s">
        <v>63</v>
      </c>
      <c r="C174" s="17" t="s">
        <v>64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f t="shared" si="31"/>
        <v>0</v>
      </c>
      <c r="J174" s="18">
        <f t="shared" si="32"/>
        <v>0</v>
      </c>
      <c r="K174" s="39" t="str">
        <f t="shared" si="33"/>
        <v>NA</v>
      </c>
      <c r="L174" s="39" t="str">
        <f t="shared" si="34"/>
        <v>NA</v>
      </c>
      <c r="M174" s="39" t="str">
        <f t="shared" si="35"/>
        <v>NA</v>
      </c>
    </row>
    <row r="175" spans="1:13" x14ac:dyDescent="0.2">
      <c r="A175" s="17"/>
      <c r="B175" s="48" t="s">
        <v>65</v>
      </c>
      <c r="C175" s="17" t="s">
        <v>66</v>
      </c>
      <c r="D175" s="18">
        <v>13767.07</v>
      </c>
      <c r="E175" s="18">
        <v>22150.07</v>
      </c>
      <c r="F175" s="18">
        <v>495.2</v>
      </c>
      <c r="G175" s="18">
        <v>495.2</v>
      </c>
      <c r="H175" s="18">
        <v>3846.83</v>
      </c>
      <c r="I175" s="18">
        <f t="shared" si="31"/>
        <v>4342.03</v>
      </c>
      <c r="J175" s="18">
        <f t="shared" si="32"/>
        <v>17808.04</v>
      </c>
      <c r="K175" s="39">
        <f t="shared" si="33"/>
        <v>0.80397217706309732</v>
      </c>
      <c r="L175" s="39">
        <f t="shared" si="34"/>
        <v>-0.97764341151066336</v>
      </c>
      <c r="M175" s="39">
        <f t="shared" si="35"/>
        <v>-0.91057364604265367</v>
      </c>
    </row>
    <row r="176" spans="1:13" x14ac:dyDescent="0.2">
      <c r="A176" s="17"/>
      <c r="B176" s="48" t="s">
        <v>67</v>
      </c>
      <c r="C176" s="17" t="s">
        <v>68</v>
      </c>
      <c r="D176" s="18">
        <v>1423.92</v>
      </c>
      <c r="E176" s="18">
        <v>1423.92</v>
      </c>
      <c r="F176" s="18">
        <v>0</v>
      </c>
      <c r="G176" s="18">
        <v>0</v>
      </c>
      <c r="H176" s="18">
        <v>0</v>
      </c>
      <c r="I176" s="18">
        <f t="shared" si="31"/>
        <v>0</v>
      </c>
      <c r="J176" s="18">
        <f t="shared" si="32"/>
        <v>1423.92</v>
      </c>
      <c r="K176" s="39">
        <f t="shared" si="33"/>
        <v>1</v>
      </c>
      <c r="L176" s="39">
        <f t="shared" si="34"/>
        <v>-1</v>
      </c>
      <c r="M176" s="39">
        <f t="shared" si="35"/>
        <v>-1</v>
      </c>
    </row>
    <row r="177" spans="1:13" x14ac:dyDescent="0.2">
      <c r="A177" s="17"/>
      <c r="B177" s="48" t="s">
        <v>71</v>
      </c>
      <c r="C177" s="17" t="s">
        <v>72</v>
      </c>
      <c r="D177" s="18">
        <v>116613.41000000002</v>
      </c>
      <c r="E177" s="18">
        <v>128248.41000000002</v>
      </c>
      <c r="F177" s="18">
        <v>556</v>
      </c>
      <c r="G177" s="18">
        <v>556</v>
      </c>
      <c r="H177" s="18">
        <v>2740</v>
      </c>
      <c r="I177" s="18">
        <f t="shared" si="31"/>
        <v>3296</v>
      </c>
      <c r="J177" s="18">
        <f t="shared" si="32"/>
        <v>124952.41000000002</v>
      </c>
      <c r="K177" s="39">
        <f t="shared" si="33"/>
        <v>0.97429987631035742</v>
      </c>
      <c r="L177" s="39">
        <f t="shared" si="34"/>
        <v>-0.99566466360089767</v>
      </c>
      <c r="M177" s="39">
        <f t="shared" si="35"/>
        <v>-0.98265865440359068</v>
      </c>
    </row>
    <row r="178" spans="1:13" x14ac:dyDescent="0.2">
      <c r="A178" s="17"/>
      <c r="B178" s="48" t="s">
        <v>73</v>
      </c>
      <c r="C178" s="17" t="s">
        <v>74</v>
      </c>
      <c r="F178" s="18">
        <v>0</v>
      </c>
      <c r="G178" s="18">
        <v>0</v>
      </c>
      <c r="H178" s="18">
        <v>0</v>
      </c>
      <c r="I178" s="18">
        <f t="shared" si="31"/>
        <v>0</v>
      </c>
      <c r="J178" s="18">
        <f t="shared" si="32"/>
        <v>0</v>
      </c>
      <c r="K178" s="39" t="str">
        <f t="shared" si="33"/>
        <v>NA</v>
      </c>
      <c r="L178" s="39" t="str">
        <f t="shared" si="34"/>
        <v>NA</v>
      </c>
      <c r="M178" s="39" t="str">
        <f t="shared" si="35"/>
        <v>NA</v>
      </c>
    </row>
    <row r="179" spans="1:13" x14ac:dyDescent="0.2">
      <c r="A179" s="47" t="s">
        <v>99</v>
      </c>
      <c r="B179" s="49"/>
      <c r="C179" s="47"/>
      <c r="D179" s="23">
        <v>30661661.090000004</v>
      </c>
      <c r="E179" s="23">
        <v>4713670.4200000009</v>
      </c>
      <c r="F179" s="23">
        <v>149383.21</v>
      </c>
      <c r="G179" s="23">
        <v>291174.13</v>
      </c>
      <c r="H179" s="23">
        <v>328973.04000000004</v>
      </c>
      <c r="I179" s="23">
        <f t="shared" si="31"/>
        <v>620147.17000000004</v>
      </c>
      <c r="J179" s="23">
        <f t="shared" si="32"/>
        <v>4093523.2500000009</v>
      </c>
      <c r="K179" s="43">
        <f t="shared" si="33"/>
        <v>0.86843645933141</v>
      </c>
      <c r="L179" s="43">
        <f t="shared" si="34"/>
        <v>-0.96830851614780489</v>
      </c>
      <c r="M179" s="43">
        <f t="shared" si="35"/>
        <v>-0.75291091310537583</v>
      </c>
    </row>
    <row r="180" spans="1:13" x14ac:dyDescent="0.2">
      <c r="A180" s="17" t="s">
        <v>100</v>
      </c>
      <c r="B180" s="48" t="s">
        <v>12</v>
      </c>
      <c r="C180" s="17" t="s">
        <v>13</v>
      </c>
      <c r="F180" s="18">
        <v>0</v>
      </c>
      <c r="G180" s="18">
        <v>0</v>
      </c>
      <c r="H180" s="18">
        <v>0</v>
      </c>
      <c r="I180" s="18">
        <f t="shared" si="31"/>
        <v>0</v>
      </c>
      <c r="J180" s="18">
        <f t="shared" si="32"/>
        <v>0</v>
      </c>
      <c r="K180" s="39" t="str">
        <f t="shared" si="33"/>
        <v>NA</v>
      </c>
      <c r="L180" s="39" t="str">
        <f t="shared" si="34"/>
        <v>NA</v>
      </c>
      <c r="M180" s="39" t="str">
        <f t="shared" si="35"/>
        <v>NA</v>
      </c>
    </row>
    <row r="181" spans="1:13" x14ac:dyDescent="0.2">
      <c r="A181" s="17"/>
      <c r="B181" s="48" t="s">
        <v>14</v>
      </c>
      <c r="C181" s="17" t="s">
        <v>15</v>
      </c>
      <c r="D181" s="18">
        <v>173200.62999999998</v>
      </c>
      <c r="E181" s="18">
        <v>173200.62999999998</v>
      </c>
      <c r="F181" s="18">
        <v>3871.88</v>
      </c>
      <c r="G181" s="18">
        <v>3871.88</v>
      </c>
      <c r="H181" s="18">
        <v>0</v>
      </c>
      <c r="I181" s="18">
        <f t="shared" si="31"/>
        <v>3871.88</v>
      </c>
      <c r="J181" s="18">
        <f t="shared" si="32"/>
        <v>169328.74999999997</v>
      </c>
      <c r="K181" s="39">
        <f t="shared" si="33"/>
        <v>0.97764511595598702</v>
      </c>
      <c r="L181" s="39">
        <f t="shared" si="34"/>
        <v>-0.97764511595598702</v>
      </c>
      <c r="M181" s="39">
        <f t="shared" si="35"/>
        <v>-0.91058046382394808</v>
      </c>
    </row>
    <row r="182" spans="1:13" x14ac:dyDescent="0.2">
      <c r="A182" s="17"/>
      <c r="B182" s="48" t="s">
        <v>16</v>
      </c>
      <c r="C182" s="17" t="s">
        <v>15</v>
      </c>
      <c r="D182" s="18">
        <v>26229.64</v>
      </c>
      <c r="E182" s="18">
        <v>26229.64</v>
      </c>
      <c r="F182" s="18">
        <v>0</v>
      </c>
      <c r="G182" s="18">
        <v>0</v>
      </c>
      <c r="H182" s="18">
        <v>0</v>
      </c>
      <c r="I182" s="18">
        <f t="shared" ref="I182:I210" si="36">SUM(G182:H182)</f>
        <v>0</v>
      </c>
      <c r="J182" s="18">
        <f t="shared" ref="J182:J210" si="37">E182-I182</f>
        <v>26229.64</v>
      </c>
      <c r="K182" s="39">
        <f t="shared" ref="K182:K210" si="38">IF(E182=0,"NA",J182/E182)</f>
        <v>1</v>
      </c>
      <c r="L182" s="39">
        <f t="shared" ref="L182:L210" si="39">IF(E182=0,"NA",(  ( F182 - (E182/$L$6)) / (E182/$L$6)))</f>
        <v>-1</v>
      </c>
      <c r="M182" s="39">
        <f t="shared" ref="M182:M210" si="40">IF(E182=0,"NA",(  ( G182 - ($M$6*(E182/12))) / ($M$6*(E182/12))))</f>
        <v>-1</v>
      </c>
    </row>
    <row r="183" spans="1:13" x14ac:dyDescent="0.2">
      <c r="A183" s="17"/>
      <c r="B183" s="48" t="s">
        <v>97</v>
      </c>
      <c r="C183" s="17" t="s">
        <v>98</v>
      </c>
      <c r="D183" s="18">
        <v>3874659.9500000011</v>
      </c>
      <c r="E183" s="18">
        <v>7276603.9500000011</v>
      </c>
      <c r="F183" s="18">
        <v>317196.73</v>
      </c>
      <c r="G183" s="18">
        <v>833622.75</v>
      </c>
      <c r="H183" s="18">
        <v>0</v>
      </c>
      <c r="I183" s="18">
        <f t="shared" si="36"/>
        <v>833622.75</v>
      </c>
      <c r="J183" s="18">
        <f t="shared" si="37"/>
        <v>6442981.2000000011</v>
      </c>
      <c r="K183" s="39">
        <f t="shared" si="38"/>
        <v>0.88543793839432472</v>
      </c>
      <c r="L183" s="39">
        <f t="shared" si="39"/>
        <v>-0.95640868567541037</v>
      </c>
      <c r="M183" s="39">
        <f t="shared" si="40"/>
        <v>-0.54175175357729899</v>
      </c>
    </row>
    <row r="184" spans="1:13" x14ac:dyDescent="0.2">
      <c r="A184" s="17"/>
      <c r="B184" s="48" t="s">
        <v>87</v>
      </c>
      <c r="C184" s="17" t="s">
        <v>88</v>
      </c>
      <c r="D184" s="18">
        <v>235050.44</v>
      </c>
      <c r="E184" s="18">
        <v>235050.44</v>
      </c>
      <c r="F184" s="18">
        <v>0</v>
      </c>
      <c r="G184" s="18">
        <v>0</v>
      </c>
      <c r="H184" s="18">
        <v>0</v>
      </c>
      <c r="I184" s="18">
        <f t="shared" si="36"/>
        <v>0</v>
      </c>
      <c r="J184" s="18">
        <f t="shared" si="37"/>
        <v>235050.44</v>
      </c>
      <c r="K184" s="39">
        <f t="shared" si="38"/>
        <v>1</v>
      </c>
      <c r="L184" s="39">
        <f t="shared" si="39"/>
        <v>-1</v>
      </c>
      <c r="M184" s="39">
        <f t="shared" si="40"/>
        <v>-1</v>
      </c>
    </row>
    <row r="185" spans="1:13" x14ac:dyDescent="0.2">
      <c r="A185" s="17"/>
      <c r="B185" s="48" t="s">
        <v>91</v>
      </c>
      <c r="C185" s="17" t="s">
        <v>92</v>
      </c>
      <c r="D185" s="18">
        <v>16919277.050000012</v>
      </c>
      <c r="E185" s="18">
        <v>16944277.050000012</v>
      </c>
      <c r="F185" s="18">
        <v>192646.90999999997</v>
      </c>
      <c r="G185" s="18">
        <v>786320.76</v>
      </c>
      <c r="H185" s="18">
        <v>0</v>
      </c>
      <c r="I185" s="18">
        <f t="shared" si="36"/>
        <v>786320.76</v>
      </c>
      <c r="J185" s="18">
        <f t="shared" si="37"/>
        <v>16157956.290000012</v>
      </c>
      <c r="K185" s="39">
        <f t="shared" si="38"/>
        <v>0.95359372620739824</v>
      </c>
      <c r="L185" s="39">
        <f t="shared" si="39"/>
        <v>-0.98863056184506848</v>
      </c>
      <c r="M185" s="39">
        <f t="shared" si="40"/>
        <v>-0.81437490482959274</v>
      </c>
    </row>
    <row r="186" spans="1:13" x14ac:dyDescent="0.2">
      <c r="A186" s="17"/>
      <c r="B186" s="48" t="s">
        <v>29</v>
      </c>
      <c r="C186" s="17" t="s">
        <v>30</v>
      </c>
      <c r="D186" s="18">
        <v>4440449.660000002</v>
      </c>
      <c r="E186" s="18">
        <v>6190352.0400000019</v>
      </c>
      <c r="F186" s="18">
        <v>757843.30999999982</v>
      </c>
      <c r="G186" s="18">
        <v>766068.30999999982</v>
      </c>
      <c r="H186" s="18">
        <v>0</v>
      </c>
      <c r="I186" s="18">
        <f t="shared" si="36"/>
        <v>766068.30999999982</v>
      </c>
      <c r="J186" s="18">
        <f t="shared" si="37"/>
        <v>5424283.7300000023</v>
      </c>
      <c r="K186" s="39">
        <f t="shared" si="38"/>
        <v>0.87624802191379092</v>
      </c>
      <c r="L186" s="39">
        <f t="shared" si="39"/>
        <v>-0.87757670240673435</v>
      </c>
      <c r="M186" s="39">
        <f t="shared" si="40"/>
        <v>-0.50499208765516379</v>
      </c>
    </row>
    <row r="187" spans="1:13" x14ac:dyDescent="0.2">
      <c r="A187" s="17"/>
      <c r="B187" s="48" t="s">
        <v>464</v>
      </c>
      <c r="C187" s="17" t="s">
        <v>465</v>
      </c>
      <c r="D187" s="18">
        <v>122077</v>
      </c>
      <c r="E187" s="18">
        <v>146750</v>
      </c>
      <c r="F187" s="18">
        <v>0</v>
      </c>
      <c r="G187" s="18">
        <v>0</v>
      </c>
      <c r="H187" s="18">
        <v>0</v>
      </c>
      <c r="I187" s="18">
        <f t="shared" si="36"/>
        <v>0</v>
      </c>
      <c r="J187" s="18">
        <f t="shared" si="37"/>
        <v>146750</v>
      </c>
      <c r="K187" s="39">
        <f t="shared" si="38"/>
        <v>1</v>
      </c>
      <c r="L187" s="39">
        <f t="shared" si="39"/>
        <v>-1</v>
      </c>
      <c r="M187" s="39">
        <f t="shared" si="40"/>
        <v>-1</v>
      </c>
    </row>
    <row r="188" spans="1:13" x14ac:dyDescent="0.2">
      <c r="A188" s="17"/>
      <c r="B188" s="48" t="s">
        <v>31</v>
      </c>
      <c r="C188" s="17" t="s">
        <v>32</v>
      </c>
      <c r="D188" s="18">
        <v>2103333.8899999992</v>
      </c>
      <c r="E188" s="18">
        <v>2275412.8899999992</v>
      </c>
      <c r="F188" s="18">
        <v>117889.88</v>
      </c>
      <c r="G188" s="18">
        <v>181204.88</v>
      </c>
      <c r="H188" s="18">
        <v>0</v>
      </c>
      <c r="I188" s="18">
        <f t="shared" si="36"/>
        <v>181204.88</v>
      </c>
      <c r="J188" s="18">
        <f t="shared" si="37"/>
        <v>2094208.0099999993</v>
      </c>
      <c r="K188" s="39">
        <f t="shared" si="38"/>
        <v>0.92036395645099822</v>
      </c>
      <c r="L188" s="39">
        <f t="shared" si="39"/>
        <v>-0.9481896755889434</v>
      </c>
      <c r="M188" s="39">
        <f t="shared" si="40"/>
        <v>-0.68145582580399278</v>
      </c>
    </row>
    <row r="189" spans="1:13" x14ac:dyDescent="0.2">
      <c r="A189" s="17"/>
      <c r="B189" s="48" t="s">
        <v>33</v>
      </c>
      <c r="C189" s="17" t="s">
        <v>34</v>
      </c>
      <c r="D189" s="18">
        <v>3276718.0700000012</v>
      </c>
      <c r="E189" s="18">
        <v>3394749.0700000012</v>
      </c>
      <c r="F189" s="18">
        <v>188157.87999999992</v>
      </c>
      <c r="G189" s="18">
        <v>297107.97999999992</v>
      </c>
      <c r="H189" s="18">
        <v>0</v>
      </c>
      <c r="I189" s="18">
        <f t="shared" si="36"/>
        <v>297107.97999999992</v>
      </c>
      <c r="J189" s="18">
        <f t="shared" si="37"/>
        <v>3097641.0900000012</v>
      </c>
      <c r="K189" s="39">
        <f t="shared" si="38"/>
        <v>0.91248013509287162</v>
      </c>
      <c r="L189" s="39">
        <f t="shared" si="39"/>
        <v>-0.94457384739779904</v>
      </c>
      <c r="M189" s="39">
        <f t="shared" si="40"/>
        <v>-0.64992054037148628</v>
      </c>
    </row>
    <row r="190" spans="1:13" x14ac:dyDescent="0.2">
      <c r="A190" s="17"/>
      <c r="B190" s="48" t="s">
        <v>39</v>
      </c>
      <c r="C190" s="17" t="s">
        <v>40</v>
      </c>
      <c r="D190" s="18">
        <v>875755.81000000052</v>
      </c>
      <c r="E190" s="18">
        <v>725550.46000000054</v>
      </c>
      <c r="F190" s="18">
        <v>44754.590000000077</v>
      </c>
      <c r="G190" s="18">
        <v>79954.330000000075</v>
      </c>
      <c r="H190" s="18">
        <v>0</v>
      </c>
      <c r="I190" s="18">
        <f t="shared" si="36"/>
        <v>79954.330000000075</v>
      </c>
      <c r="J190" s="18">
        <f t="shared" si="37"/>
        <v>645596.13000000047</v>
      </c>
      <c r="K190" s="39">
        <f t="shared" si="38"/>
        <v>0.88980183404473345</v>
      </c>
      <c r="L190" s="39">
        <f t="shared" si="39"/>
        <v>-0.93831636465367263</v>
      </c>
      <c r="M190" s="39">
        <f t="shared" si="40"/>
        <v>-0.55920733617893359</v>
      </c>
    </row>
    <row r="191" spans="1:13" x14ac:dyDescent="0.2">
      <c r="A191" s="17"/>
      <c r="B191" s="48" t="s">
        <v>41</v>
      </c>
      <c r="C191" s="17" t="s">
        <v>42</v>
      </c>
      <c r="D191" s="18">
        <v>30633122.359999999</v>
      </c>
      <c r="E191" s="18">
        <v>7137634.6100000003</v>
      </c>
      <c r="F191" s="18">
        <v>159148.99000000002</v>
      </c>
      <c r="G191" s="18">
        <v>254937.06</v>
      </c>
      <c r="H191" s="18">
        <v>441485.38</v>
      </c>
      <c r="I191" s="18">
        <f t="shared" si="36"/>
        <v>696422.44</v>
      </c>
      <c r="J191" s="18">
        <f t="shared" si="37"/>
        <v>6441212.1699999999</v>
      </c>
      <c r="K191" s="39">
        <f t="shared" si="38"/>
        <v>0.90242951929420767</v>
      </c>
      <c r="L191" s="39">
        <f t="shared" si="39"/>
        <v>-0.97770283872796904</v>
      </c>
      <c r="M191" s="39">
        <f t="shared" si="40"/>
        <v>-0.85713078691765643</v>
      </c>
    </row>
    <row r="192" spans="1:13" x14ac:dyDescent="0.2">
      <c r="A192" s="17"/>
      <c r="B192" s="48" t="s">
        <v>178</v>
      </c>
      <c r="C192" s="17" t="s">
        <v>179</v>
      </c>
      <c r="D192" s="18">
        <v>0</v>
      </c>
      <c r="E192" s="18">
        <v>10000</v>
      </c>
      <c r="F192" s="18">
        <v>0</v>
      </c>
      <c r="G192" s="18">
        <v>0</v>
      </c>
      <c r="H192" s="18">
        <v>0</v>
      </c>
      <c r="I192" s="18">
        <f t="shared" si="36"/>
        <v>0</v>
      </c>
      <c r="J192" s="18">
        <f t="shared" si="37"/>
        <v>10000</v>
      </c>
      <c r="K192" s="39">
        <f t="shared" si="38"/>
        <v>1</v>
      </c>
      <c r="L192" s="39">
        <f t="shared" si="39"/>
        <v>-1</v>
      </c>
      <c r="M192" s="39">
        <f t="shared" si="40"/>
        <v>-1</v>
      </c>
    </row>
    <row r="193" spans="1:13" x14ac:dyDescent="0.2">
      <c r="A193" s="17"/>
      <c r="B193" s="48" t="s">
        <v>508</v>
      </c>
      <c r="C193" s="17" t="s">
        <v>509</v>
      </c>
      <c r="D193" s="18">
        <v>42000</v>
      </c>
      <c r="E193" s="18">
        <v>42000</v>
      </c>
      <c r="F193" s="18">
        <v>0</v>
      </c>
      <c r="G193" s="18">
        <v>0</v>
      </c>
      <c r="H193" s="18">
        <v>0</v>
      </c>
      <c r="I193" s="18">
        <f t="shared" si="36"/>
        <v>0</v>
      </c>
      <c r="J193" s="18">
        <f t="shared" si="37"/>
        <v>42000</v>
      </c>
      <c r="K193" s="39">
        <f t="shared" si="38"/>
        <v>1</v>
      </c>
      <c r="L193" s="39">
        <f t="shared" si="39"/>
        <v>-1</v>
      </c>
      <c r="M193" s="39">
        <f t="shared" si="40"/>
        <v>-1</v>
      </c>
    </row>
    <row r="194" spans="1:13" x14ac:dyDescent="0.2">
      <c r="A194" s="17"/>
      <c r="B194" s="48" t="s">
        <v>510</v>
      </c>
      <c r="C194" s="17" t="s">
        <v>511</v>
      </c>
      <c r="D194" s="18">
        <v>10500</v>
      </c>
      <c r="E194" s="18">
        <v>10500</v>
      </c>
      <c r="F194" s="18">
        <v>0</v>
      </c>
      <c r="G194" s="18">
        <v>0</v>
      </c>
      <c r="H194" s="18">
        <v>0</v>
      </c>
      <c r="I194" s="18">
        <f t="shared" si="36"/>
        <v>0</v>
      </c>
      <c r="J194" s="18">
        <f t="shared" si="37"/>
        <v>10500</v>
      </c>
      <c r="K194" s="39">
        <f t="shared" si="38"/>
        <v>1</v>
      </c>
      <c r="L194" s="39">
        <f t="shared" si="39"/>
        <v>-1</v>
      </c>
      <c r="M194" s="39">
        <f t="shared" si="40"/>
        <v>-1</v>
      </c>
    </row>
    <row r="195" spans="1:13" x14ac:dyDescent="0.2">
      <c r="A195" s="17"/>
      <c r="B195" s="48" t="s">
        <v>47</v>
      </c>
      <c r="C195" s="17" t="s">
        <v>48</v>
      </c>
      <c r="D195" s="18">
        <v>106926.68</v>
      </c>
      <c r="E195" s="18">
        <v>848606.67999999993</v>
      </c>
      <c r="F195" s="18">
        <v>4800</v>
      </c>
      <c r="G195" s="18">
        <v>671800</v>
      </c>
      <c r="H195" s="18">
        <v>19680</v>
      </c>
      <c r="I195" s="18">
        <f t="shared" si="36"/>
        <v>691480</v>
      </c>
      <c r="J195" s="18">
        <f t="shared" si="37"/>
        <v>157126.67999999993</v>
      </c>
      <c r="K195" s="39">
        <f t="shared" si="38"/>
        <v>0.18515842934444016</v>
      </c>
      <c r="L195" s="39">
        <f t="shared" si="39"/>
        <v>-0.99434366931921869</v>
      </c>
      <c r="M195" s="39">
        <f t="shared" si="40"/>
        <v>2.1666024594574251</v>
      </c>
    </row>
    <row r="196" spans="1:13" x14ac:dyDescent="0.2">
      <c r="A196" s="17"/>
      <c r="B196" s="48" t="s">
        <v>49</v>
      </c>
      <c r="C196" s="17" t="s">
        <v>50</v>
      </c>
      <c r="D196" s="18">
        <v>1219276.97</v>
      </c>
      <c r="E196" s="18">
        <v>1255532.6199999999</v>
      </c>
      <c r="F196" s="18">
        <v>2144.92</v>
      </c>
      <c r="G196" s="18">
        <v>56321.669999999991</v>
      </c>
      <c r="H196" s="18">
        <v>858.8</v>
      </c>
      <c r="I196" s="18">
        <f t="shared" si="36"/>
        <v>57180.469999999994</v>
      </c>
      <c r="J196" s="18">
        <f t="shared" si="37"/>
        <v>1198352.1499999999</v>
      </c>
      <c r="K196" s="39">
        <f t="shared" si="38"/>
        <v>0.95445720080136187</v>
      </c>
      <c r="L196" s="39">
        <f t="shared" si="39"/>
        <v>-0.9982916254298515</v>
      </c>
      <c r="M196" s="39">
        <f t="shared" si="40"/>
        <v>-0.82056485318557482</v>
      </c>
    </row>
    <row r="197" spans="1:13" x14ac:dyDescent="0.2">
      <c r="A197" s="17"/>
      <c r="B197" s="48" t="s">
        <v>51</v>
      </c>
      <c r="C197" s="17" t="s">
        <v>52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f t="shared" si="36"/>
        <v>0</v>
      </c>
      <c r="J197" s="18">
        <f t="shared" si="37"/>
        <v>0</v>
      </c>
      <c r="K197" s="39" t="str">
        <f t="shared" si="38"/>
        <v>NA</v>
      </c>
      <c r="L197" s="39" t="str">
        <f t="shared" si="39"/>
        <v>NA</v>
      </c>
      <c r="M197" s="39" t="str">
        <f t="shared" si="40"/>
        <v>NA</v>
      </c>
    </row>
    <row r="198" spans="1:13" x14ac:dyDescent="0.2">
      <c r="A198" s="17"/>
      <c r="B198" s="48" t="s">
        <v>53</v>
      </c>
      <c r="C198" s="17" t="s">
        <v>54</v>
      </c>
      <c r="D198" s="18">
        <v>1910057.4600000009</v>
      </c>
      <c r="E198" s="18">
        <v>1793487.0900000005</v>
      </c>
      <c r="F198" s="18">
        <v>17126.169999999998</v>
      </c>
      <c r="G198" s="18">
        <v>59974.17</v>
      </c>
      <c r="H198" s="18">
        <v>108564.93000000001</v>
      </c>
      <c r="I198" s="18">
        <f t="shared" si="36"/>
        <v>168539.1</v>
      </c>
      <c r="J198" s="18">
        <f t="shared" si="37"/>
        <v>1624947.9900000005</v>
      </c>
      <c r="K198" s="39">
        <f t="shared" si="38"/>
        <v>0.90602714625617964</v>
      </c>
      <c r="L198" s="39">
        <f t="shared" si="39"/>
        <v>-0.99045090979718176</v>
      </c>
      <c r="M198" s="39">
        <f t="shared" si="40"/>
        <v>-0.8662400853969906</v>
      </c>
    </row>
    <row r="199" spans="1:13" x14ac:dyDescent="0.2">
      <c r="A199" s="17"/>
      <c r="B199" s="48" t="s">
        <v>55</v>
      </c>
      <c r="C199" s="17" t="s">
        <v>56</v>
      </c>
      <c r="D199" s="18">
        <v>83171.600000000006</v>
      </c>
      <c r="E199" s="18">
        <v>83171.600000000006</v>
      </c>
      <c r="F199" s="18">
        <v>0</v>
      </c>
      <c r="G199" s="18">
        <v>7920</v>
      </c>
      <c r="H199" s="18">
        <v>0</v>
      </c>
      <c r="I199" s="18">
        <f t="shared" si="36"/>
        <v>7920</v>
      </c>
      <c r="J199" s="18">
        <f t="shared" si="37"/>
        <v>75251.600000000006</v>
      </c>
      <c r="K199" s="39">
        <f t="shared" si="38"/>
        <v>0.90477518768425758</v>
      </c>
      <c r="L199" s="39">
        <f t="shared" si="39"/>
        <v>-1</v>
      </c>
      <c r="M199" s="39">
        <f t="shared" si="40"/>
        <v>-0.61910075073703041</v>
      </c>
    </row>
    <row r="200" spans="1:13" x14ac:dyDescent="0.2">
      <c r="A200" s="17"/>
      <c r="B200" s="48" t="s">
        <v>57</v>
      </c>
      <c r="C200" s="17" t="s">
        <v>58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f t="shared" si="36"/>
        <v>0</v>
      </c>
      <c r="J200" s="18">
        <f t="shared" si="37"/>
        <v>0</v>
      </c>
      <c r="K200" s="39" t="str">
        <f t="shared" si="38"/>
        <v>NA</v>
      </c>
      <c r="L200" s="39" t="str">
        <f t="shared" si="39"/>
        <v>NA</v>
      </c>
      <c r="M200" s="39" t="str">
        <f t="shared" si="40"/>
        <v>NA</v>
      </c>
    </row>
    <row r="201" spans="1:13" x14ac:dyDescent="0.2">
      <c r="A201" s="17"/>
      <c r="B201" s="48" t="s">
        <v>59</v>
      </c>
      <c r="C201" s="17" t="s">
        <v>60</v>
      </c>
      <c r="D201" s="18">
        <v>-54051.92</v>
      </c>
      <c r="E201" s="18">
        <v>-89447.239999999991</v>
      </c>
      <c r="F201" s="18">
        <v>0</v>
      </c>
      <c r="G201" s="18">
        <v>0</v>
      </c>
      <c r="H201" s="18">
        <v>10490.949999999999</v>
      </c>
      <c r="I201" s="18">
        <f t="shared" si="36"/>
        <v>10490.949999999999</v>
      </c>
      <c r="J201" s="18">
        <f t="shared" si="37"/>
        <v>-99938.189999999988</v>
      </c>
      <c r="K201" s="39">
        <f t="shared" si="38"/>
        <v>1.1172864584754096</v>
      </c>
      <c r="L201" s="39">
        <f t="shared" si="39"/>
        <v>-1</v>
      </c>
      <c r="M201" s="39">
        <f t="shared" si="40"/>
        <v>-1</v>
      </c>
    </row>
    <row r="202" spans="1:13" x14ac:dyDescent="0.2">
      <c r="A202" s="17"/>
      <c r="B202" s="48" t="s">
        <v>61</v>
      </c>
      <c r="C202" s="17" t="s">
        <v>62</v>
      </c>
      <c r="D202" s="18">
        <v>187668.07</v>
      </c>
      <c r="E202" s="18">
        <v>190768.07</v>
      </c>
      <c r="F202" s="18">
        <v>0</v>
      </c>
      <c r="G202" s="18">
        <v>37920</v>
      </c>
      <c r="H202" s="18">
        <v>0</v>
      </c>
      <c r="I202" s="18">
        <f t="shared" si="36"/>
        <v>37920</v>
      </c>
      <c r="J202" s="18">
        <f t="shared" si="37"/>
        <v>152848.07</v>
      </c>
      <c r="K202" s="39">
        <f t="shared" si="38"/>
        <v>0.80122459696740655</v>
      </c>
      <c r="L202" s="39">
        <f t="shared" si="39"/>
        <v>-1</v>
      </c>
      <c r="M202" s="39">
        <f t="shared" si="40"/>
        <v>-0.20489838786962622</v>
      </c>
    </row>
    <row r="203" spans="1:13" x14ac:dyDescent="0.2">
      <c r="A203" s="17"/>
      <c r="B203" s="48" t="s">
        <v>322</v>
      </c>
      <c r="C203" s="17" t="s">
        <v>323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f t="shared" si="36"/>
        <v>0</v>
      </c>
      <c r="J203" s="18">
        <f t="shared" si="37"/>
        <v>0</v>
      </c>
      <c r="K203" s="39" t="str">
        <f t="shared" si="38"/>
        <v>NA</v>
      </c>
      <c r="L203" s="39" t="str">
        <f t="shared" si="39"/>
        <v>NA</v>
      </c>
      <c r="M203" s="39" t="str">
        <f t="shared" si="40"/>
        <v>NA</v>
      </c>
    </row>
    <row r="204" spans="1:13" x14ac:dyDescent="0.2">
      <c r="A204" s="17"/>
      <c r="B204" s="48" t="s">
        <v>65</v>
      </c>
      <c r="C204" s="17" t="s">
        <v>66</v>
      </c>
      <c r="D204" s="18">
        <v>2574101.0699999994</v>
      </c>
      <c r="E204" s="18">
        <v>2887026.1999999993</v>
      </c>
      <c r="F204" s="18">
        <v>49335.92</v>
      </c>
      <c r="G204" s="18">
        <v>62104.599999999991</v>
      </c>
      <c r="H204" s="18">
        <v>115828.4</v>
      </c>
      <c r="I204" s="18">
        <f t="shared" si="36"/>
        <v>177933</v>
      </c>
      <c r="J204" s="18">
        <f t="shared" si="37"/>
        <v>2709093.1999999993</v>
      </c>
      <c r="K204" s="39">
        <f t="shared" si="38"/>
        <v>0.93836806884537449</v>
      </c>
      <c r="L204" s="39">
        <f t="shared" si="39"/>
        <v>-0.98291116305075443</v>
      </c>
      <c r="M204" s="39">
        <f t="shared" si="40"/>
        <v>-0.91395353460941919</v>
      </c>
    </row>
    <row r="205" spans="1:13" x14ac:dyDescent="0.2">
      <c r="A205" s="17"/>
      <c r="B205" s="48" t="s">
        <v>67</v>
      </c>
      <c r="C205" s="17" t="s">
        <v>68</v>
      </c>
      <c r="F205" s="18">
        <v>0</v>
      </c>
      <c r="G205" s="18">
        <v>0</v>
      </c>
      <c r="H205" s="18">
        <v>0</v>
      </c>
      <c r="I205" s="18">
        <f t="shared" si="36"/>
        <v>0</v>
      </c>
      <c r="J205" s="18">
        <f t="shared" si="37"/>
        <v>0</v>
      </c>
      <c r="K205" s="39" t="str">
        <f t="shared" si="38"/>
        <v>NA</v>
      </c>
      <c r="L205" s="39" t="str">
        <f t="shared" si="39"/>
        <v>NA</v>
      </c>
      <c r="M205" s="39" t="str">
        <f t="shared" si="40"/>
        <v>NA</v>
      </c>
    </row>
    <row r="206" spans="1:13" x14ac:dyDescent="0.2">
      <c r="A206" s="17"/>
      <c r="B206" s="48" t="s">
        <v>71</v>
      </c>
      <c r="C206" s="17" t="s">
        <v>72</v>
      </c>
      <c r="D206" s="18">
        <v>1716439.2400000005</v>
      </c>
      <c r="E206" s="18">
        <v>3189661.3299999987</v>
      </c>
      <c r="F206" s="18">
        <v>3175</v>
      </c>
      <c r="G206" s="18">
        <v>23182</v>
      </c>
      <c r="H206" s="18">
        <v>7548</v>
      </c>
      <c r="I206" s="18">
        <f t="shared" si="36"/>
        <v>30730</v>
      </c>
      <c r="J206" s="18">
        <f t="shared" si="37"/>
        <v>3158931.3299999987</v>
      </c>
      <c r="K206" s="39">
        <f t="shared" si="38"/>
        <v>0.99036574832852242</v>
      </c>
      <c r="L206" s="39">
        <f t="shared" si="39"/>
        <v>-0.99900459651620754</v>
      </c>
      <c r="M206" s="39">
        <f t="shared" si="40"/>
        <v>-0.9709285750409119</v>
      </c>
    </row>
    <row r="207" spans="1:13" x14ac:dyDescent="0.2">
      <c r="A207" s="17"/>
      <c r="B207" s="48" t="s">
        <v>73</v>
      </c>
      <c r="C207" s="17" t="s">
        <v>74</v>
      </c>
      <c r="D207" s="18">
        <v>150000</v>
      </c>
      <c r="E207" s="18">
        <v>150000</v>
      </c>
      <c r="F207" s="18">
        <v>0</v>
      </c>
      <c r="G207" s="18">
        <v>0</v>
      </c>
      <c r="H207" s="18">
        <v>0</v>
      </c>
      <c r="I207" s="18">
        <f t="shared" si="36"/>
        <v>0</v>
      </c>
      <c r="J207" s="18">
        <f t="shared" si="37"/>
        <v>150000</v>
      </c>
      <c r="K207" s="39">
        <f t="shared" si="38"/>
        <v>1</v>
      </c>
      <c r="L207" s="39">
        <f t="shared" si="39"/>
        <v>-1</v>
      </c>
      <c r="M207" s="39">
        <f t="shared" si="40"/>
        <v>-1</v>
      </c>
    </row>
    <row r="208" spans="1:13" x14ac:dyDescent="0.2">
      <c r="A208" s="47" t="s">
        <v>101</v>
      </c>
      <c r="B208" s="49"/>
      <c r="C208" s="47"/>
      <c r="D208" s="23">
        <v>70625963.670000002</v>
      </c>
      <c r="E208" s="23">
        <v>54897117.13000001</v>
      </c>
      <c r="F208" s="23">
        <v>1858092.1799999997</v>
      </c>
      <c r="G208" s="23">
        <v>4122310.39</v>
      </c>
      <c r="H208" s="23">
        <v>704456.46</v>
      </c>
      <c r="I208" s="23">
        <f t="shared" si="36"/>
        <v>4826766.8499999996</v>
      </c>
      <c r="J208" s="23">
        <f t="shared" si="37"/>
        <v>50070350.280000009</v>
      </c>
      <c r="K208" s="43">
        <f t="shared" si="38"/>
        <v>0.91207613254863829</v>
      </c>
      <c r="L208" s="43">
        <f t="shared" si="39"/>
        <v>-0.96615319205924943</v>
      </c>
      <c r="M208" s="43">
        <f t="shared" si="40"/>
        <v>-0.69963374359071739</v>
      </c>
    </row>
    <row r="209" spans="1:13" x14ac:dyDescent="0.2">
      <c r="A209" s="17" t="s">
        <v>102</v>
      </c>
      <c r="B209" s="48" t="s">
        <v>77</v>
      </c>
      <c r="C209" s="17" t="s">
        <v>78</v>
      </c>
      <c r="D209" s="18">
        <v>0</v>
      </c>
      <c r="E209" s="18">
        <v>0</v>
      </c>
      <c r="F209" s="18">
        <v>3233.42</v>
      </c>
      <c r="G209" s="18">
        <v>3233.42</v>
      </c>
      <c r="H209" s="18">
        <v>0</v>
      </c>
      <c r="I209" s="18">
        <f t="shared" si="36"/>
        <v>3233.42</v>
      </c>
      <c r="J209" s="18">
        <f t="shared" si="37"/>
        <v>-3233.42</v>
      </c>
      <c r="K209" s="39" t="str">
        <f t="shared" si="38"/>
        <v>NA</v>
      </c>
      <c r="L209" s="39" t="str">
        <f t="shared" si="39"/>
        <v>NA</v>
      </c>
      <c r="M209" s="39" t="str">
        <f t="shared" si="40"/>
        <v>NA</v>
      </c>
    </row>
    <row r="210" spans="1:13" x14ac:dyDescent="0.2">
      <c r="A210" s="17"/>
      <c r="B210" s="48" t="s">
        <v>247</v>
      </c>
      <c r="C210" s="17" t="s">
        <v>248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f t="shared" si="36"/>
        <v>0</v>
      </c>
      <c r="J210" s="18">
        <f t="shared" si="37"/>
        <v>0</v>
      </c>
      <c r="K210" s="39" t="str">
        <f t="shared" si="38"/>
        <v>NA</v>
      </c>
      <c r="L210" s="39" t="str">
        <f t="shared" si="39"/>
        <v>NA</v>
      </c>
      <c r="M210" s="39" t="str">
        <f t="shared" si="40"/>
        <v>NA</v>
      </c>
    </row>
    <row r="211" spans="1:13" x14ac:dyDescent="0.2">
      <c r="A211" s="17"/>
      <c r="B211" s="48" t="s">
        <v>29</v>
      </c>
      <c r="C211" s="17" t="s">
        <v>30</v>
      </c>
      <c r="D211" s="18">
        <v>2800000</v>
      </c>
      <c r="E211" s="18">
        <v>5600000</v>
      </c>
      <c r="F211" s="18">
        <v>0</v>
      </c>
      <c r="G211" s="18">
        <v>0</v>
      </c>
      <c r="H211" s="18">
        <v>0</v>
      </c>
      <c r="I211" s="18">
        <f t="shared" ref="I211:I247" si="41">SUM(G211:H211)</f>
        <v>0</v>
      </c>
      <c r="J211" s="18">
        <f t="shared" ref="J211:J247" si="42">E211-I211</f>
        <v>5600000</v>
      </c>
      <c r="K211" s="39">
        <f t="shared" ref="K211:K247" si="43">IF(E211=0,"NA",J211/E211)</f>
        <v>1</v>
      </c>
      <c r="L211" s="39">
        <f t="shared" ref="L211:L247" si="44">IF(E211=0,"NA",(  ( F211 - (E211/$L$6)) / (E211/$L$6)))</f>
        <v>-1</v>
      </c>
      <c r="M211" s="39">
        <f t="shared" ref="M211:M247" si="45">IF(E211=0,"NA",(  ( G211 - ($M$6*(E211/12))) / ($M$6*(E211/12))))</f>
        <v>-1</v>
      </c>
    </row>
    <row r="212" spans="1:13" x14ac:dyDescent="0.2">
      <c r="A212" s="17"/>
      <c r="B212" s="48" t="s">
        <v>31</v>
      </c>
      <c r="C212" s="17" t="s">
        <v>32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f t="shared" si="41"/>
        <v>0</v>
      </c>
      <c r="J212" s="18">
        <f t="shared" si="42"/>
        <v>0</v>
      </c>
      <c r="K212" s="39" t="str">
        <f t="shared" si="43"/>
        <v>NA</v>
      </c>
      <c r="L212" s="39" t="str">
        <f t="shared" si="44"/>
        <v>NA</v>
      </c>
      <c r="M212" s="39" t="str">
        <f t="shared" si="45"/>
        <v>NA</v>
      </c>
    </row>
    <row r="213" spans="1:13" x14ac:dyDescent="0.2">
      <c r="A213" s="17"/>
      <c r="B213" s="48" t="s">
        <v>33</v>
      </c>
      <c r="C213" s="17" t="s">
        <v>34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f t="shared" si="41"/>
        <v>0</v>
      </c>
      <c r="J213" s="18">
        <f t="shared" si="42"/>
        <v>0</v>
      </c>
      <c r="K213" s="39" t="str">
        <f t="shared" si="43"/>
        <v>NA</v>
      </c>
      <c r="L213" s="39" t="str">
        <f t="shared" si="44"/>
        <v>NA</v>
      </c>
      <c r="M213" s="39" t="str">
        <f t="shared" si="45"/>
        <v>NA</v>
      </c>
    </row>
    <row r="214" spans="1:13" x14ac:dyDescent="0.2">
      <c r="A214" s="17"/>
      <c r="B214" s="48" t="s">
        <v>39</v>
      </c>
      <c r="C214" s="17" t="s">
        <v>40</v>
      </c>
      <c r="D214" s="18">
        <v>74200</v>
      </c>
      <c r="E214" s="18">
        <v>148400</v>
      </c>
      <c r="F214" s="18">
        <v>272.76</v>
      </c>
      <c r="G214" s="18">
        <v>272.76</v>
      </c>
      <c r="H214" s="18">
        <v>0</v>
      </c>
      <c r="I214" s="18">
        <f t="shared" si="41"/>
        <v>272.76</v>
      </c>
      <c r="J214" s="18">
        <f t="shared" si="42"/>
        <v>148127.24</v>
      </c>
      <c r="K214" s="39">
        <f t="shared" si="43"/>
        <v>0.99816199460916433</v>
      </c>
      <c r="L214" s="39">
        <f t="shared" si="44"/>
        <v>-0.99816199460916433</v>
      </c>
      <c r="M214" s="39">
        <f t="shared" si="45"/>
        <v>-0.99264797843665764</v>
      </c>
    </row>
    <row r="215" spans="1:13" x14ac:dyDescent="0.2">
      <c r="A215" s="17"/>
      <c r="B215" s="48" t="s">
        <v>41</v>
      </c>
      <c r="C215" s="17" t="s">
        <v>42</v>
      </c>
      <c r="D215" s="18">
        <v>0</v>
      </c>
      <c r="E215" s="18">
        <v>215882</v>
      </c>
      <c r="F215" s="18">
        <v>0</v>
      </c>
      <c r="G215" s="18">
        <v>0</v>
      </c>
      <c r="H215" s="18">
        <v>0</v>
      </c>
      <c r="I215" s="18">
        <f t="shared" si="41"/>
        <v>0</v>
      </c>
      <c r="J215" s="18">
        <f t="shared" si="42"/>
        <v>215882</v>
      </c>
      <c r="K215" s="39">
        <f t="shared" si="43"/>
        <v>1</v>
      </c>
      <c r="L215" s="39">
        <f t="shared" si="44"/>
        <v>-1</v>
      </c>
      <c r="M215" s="39">
        <f t="shared" si="45"/>
        <v>-1</v>
      </c>
    </row>
    <row r="216" spans="1:13" x14ac:dyDescent="0.2">
      <c r="A216" s="17"/>
      <c r="B216" s="48" t="s">
        <v>59</v>
      </c>
      <c r="C216" s="17" t="s">
        <v>60</v>
      </c>
      <c r="D216" s="18">
        <v>6361.51</v>
      </c>
      <c r="E216" s="18">
        <v>6361.51</v>
      </c>
      <c r="F216" s="18">
        <v>0</v>
      </c>
      <c r="G216" s="18">
        <v>0</v>
      </c>
      <c r="H216" s="18">
        <v>0</v>
      </c>
      <c r="I216" s="18">
        <f t="shared" si="41"/>
        <v>0</v>
      </c>
      <c r="J216" s="18">
        <f t="shared" si="42"/>
        <v>6361.51</v>
      </c>
      <c r="K216" s="39">
        <f t="shared" si="43"/>
        <v>1</v>
      </c>
      <c r="L216" s="39">
        <f t="shared" si="44"/>
        <v>-1</v>
      </c>
      <c r="M216" s="39">
        <f t="shared" si="45"/>
        <v>-1</v>
      </c>
    </row>
    <row r="217" spans="1:13" x14ac:dyDescent="0.2">
      <c r="A217" s="17"/>
      <c r="B217" s="48" t="s">
        <v>65</v>
      </c>
      <c r="C217" s="17" t="s">
        <v>66</v>
      </c>
      <c r="D217" s="18">
        <v>130620.3</v>
      </c>
      <c r="E217" s="18">
        <v>118654.3</v>
      </c>
      <c r="F217" s="18">
        <v>15291.45</v>
      </c>
      <c r="G217" s="18">
        <v>24585.030000000002</v>
      </c>
      <c r="H217" s="18">
        <v>2611.67</v>
      </c>
      <c r="I217" s="18">
        <f t="shared" si="41"/>
        <v>27196.700000000004</v>
      </c>
      <c r="J217" s="18">
        <f t="shared" si="42"/>
        <v>91457.600000000006</v>
      </c>
      <c r="K217" s="39">
        <f t="shared" si="43"/>
        <v>0.77079043911598655</v>
      </c>
      <c r="L217" s="39">
        <f t="shared" si="44"/>
        <v>-0.87112603588744786</v>
      </c>
      <c r="M217" s="39">
        <f t="shared" si="45"/>
        <v>-0.17120475195589197</v>
      </c>
    </row>
    <row r="218" spans="1:13" x14ac:dyDescent="0.2">
      <c r="A218" s="47" t="s">
        <v>103</v>
      </c>
      <c r="B218" s="49"/>
      <c r="C218" s="47"/>
      <c r="D218" s="23">
        <v>3011181.8099999996</v>
      </c>
      <c r="E218" s="23">
        <v>6089297.8099999996</v>
      </c>
      <c r="F218" s="23">
        <v>18797.63</v>
      </c>
      <c r="G218" s="23">
        <v>28091.210000000003</v>
      </c>
      <c r="H218" s="23">
        <v>2611.67</v>
      </c>
      <c r="I218" s="23">
        <f t="shared" si="41"/>
        <v>30702.880000000005</v>
      </c>
      <c r="J218" s="23">
        <f t="shared" si="42"/>
        <v>6058594.9299999997</v>
      </c>
      <c r="K218" s="43">
        <f t="shared" si="43"/>
        <v>0.99495789482498642</v>
      </c>
      <c r="L218" s="43">
        <f t="shared" si="44"/>
        <v>-0.99691300531087013</v>
      </c>
      <c r="M218" s="43">
        <f t="shared" si="45"/>
        <v>-0.9815471597044455</v>
      </c>
    </row>
    <row r="219" spans="1:13" x14ac:dyDescent="0.2">
      <c r="A219" s="17" t="s">
        <v>180</v>
      </c>
      <c r="B219" s="48" t="s">
        <v>14</v>
      </c>
      <c r="C219" s="17" t="s">
        <v>15</v>
      </c>
      <c r="F219" s="18">
        <v>0</v>
      </c>
      <c r="G219" s="18">
        <v>0</v>
      </c>
      <c r="H219" s="18">
        <v>0</v>
      </c>
      <c r="I219" s="18">
        <f t="shared" si="41"/>
        <v>0</v>
      </c>
      <c r="J219" s="18">
        <f t="shared" si="42"/>
        <v>0</v>
      </c>
      <c r="K219" s="39" t="str">
        <f t="shared" si="43"/>
        <v>NA</v>
      </c>
      <c r="L219" s="39" t="str">
        <f t="shared" si="44"/>
        <v>NA</v>
      </c>
      <c r="M219" s="39" t="str">
        <f t="shared" si="45"/>
        <v>NA</v>
      </c>
    </row>
    <row r="220" spans="1:13" x14ac:dyDescent="0.2">
      <c r="A220" s="17"/>
      <c r="B220" s="48" t="s">
        <v>16</v>
      </c>
      <c r="C220" s="17" t="s">
        <v>15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f t="shared" si="41"/>
        <v>0</v>
      </c>
      <c r="J220" s="18">
        <f t="shared" si="42"/>
        <v>0</v>
      </c>
      <c r="K220" s="39" t="str">
        <f t="shared" si="43"/>
        <v>NA</v>
      </c>
      <c r="L220" s="39" t="str">
        <f t="shared" si="44"/>
        <v>NA</v>
      </c>
      <c r="M220" s="39" t="str">
        <f t="shared" si="45"/>
        <v>NA</v>
      </c>
    </row>
    <row r="221" spans="1:13" x14ac:dyDescent="0.2">
      <c r="A221" s="17"/>
      <c r="B221" s="48" t="s">
        <v>97</v>
      </c>
      <c r="C221" s="17" t="s">
        <v>98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f t="shared" si="41"/>
        <v>0</v>
      </c>
      <c r="J221" s="18">
        <f t="shared" si="42"/>
        <v>0</v>
      </c>
      <c r="K221" s="39" t="str">
        <f t="shared" si="43"/>
        <v>NA</v>
      </c>
      <c r="L221" s="39" t="str">
        <f t="shared" si="44"/>
        <v>NA</v>
      </c>
      <c r="M221" s="39" t="str">
        <f t="shared" si="45"/>
        <v>NA</v>
      </c>
    </row>
    <row r="222" spans="1:13" x14ac:dyDescent="0.2">
      <c r="A222" s="17"/>
      <c r="B222" s="48" t="s">
        <v>19</v>
      </c>
      <c r="C222" s="17" t="s">
        <v>20</v>
      </c>
      <c r="F222" s="18">
        <v>0</v>
      </c>
      <c r="G222" s="18">
        <v>0</v>
      </c>
      <c r="H222" s="18">
        <v>0</v>
      </c>
      <c r="I222" s="18">
        <f t="shared" si="41"/>
        <v>0</v>
      </c>
      <c r="J222" s="18">
        <f t="shared" si="42"/>
        <v>0</v>
      </c>
      <c r="K222" s="39" t="str">
        <f t="shared" si="43"/>
        <v>NA</v>
      </c>
      <c r="L222" s="39" t="str">
        <f t="shared" si="44"/>
        <v>NA</v>
      </c>
      <c r="M222" s="39" t="str">
        <f t="shared" si="45"/>
        <v>NA</v>
      </c>
    </row>
    <row r="223" spans="1:13" x14ac:dyDescent="0.2">
      <c r="A223" s="17"/>
      <c r="B223" s="48" t="s">
        <v>318</v>
      </c>
      <c r="C223" s="17" t="s">
        <v>319</v>
      </c>
      <c r="D223" s="18">
        <v>0</v>
      </c>
      <c r="E223" s="18">
        <v>0</v>
      </c>
      <c r="F223" s="18">
        <v>1663.54</v>
      </c>
      <c r="G223" s="18">
        <v>1663.54</v>
      </c>
      <c r="H223" s="18">
        <v>0</v>
      </c>
      <c r="I223" s="18">
        <f t="shared" si="41"/>
        <v>1663.54</v>
      </c>
      <c r="J223" s="18">
        <f t="shared" si="42"/>
        <v>-1663.54</v>
      </c>
      <c r="K223" s="39" t="str">
        <f t="shared" si="43"/>
        <v>NA</v>
      </c>
      <c r="L223" s="39" t="str">
        <f t="shared" si="44"/>
        <v>NA</v>
      </c>
      <c r="M223" s="39" t="str">
        <f t="shared" si="45"/>
        <v>NA</v>
      </c>
    </row>
    <row r="224" spans="1:13" x14ac:dyDescent="0.2">
      <c r="A224" s="17"/>
      <c r="B224" s="48" t="s">
        <v>77</v>
      </c>
      <c r="C224" s="17" t="s">
        <v>78</v>
      </c>
      <c r="D224" s="18">
        <v>386980.12</v>
      </c>
      <c r="E224" s="18">
        <v>210831.99000000002</v>
      </c>
      <c r="F224" s="18">
        <v>10592.15</v>
      </c>
      <c r="G224" s="18">
        <v>27986.78</v>
      </c>
      <c r="H224" s="18">
        <v>0</v>
      </c>
      <c r="I224" s="18">
        <f t="shared" si="41"/>
        <v>27986.78</v>
      </c>
      <c r="J224" s="18">
        <f t="shared" si="42"/>
        <v>182845.21000000002</v>
      </c>
      <c r="K224" s="39">
        <f t="shared" si="43"/>
        <v>0.86725553365976393</v>
      </c>
      <c r="L224" s="39">
        <f t="shared" si="44"/>
        <v>-0.94976023325492498</v>
      </c>
      <c r="M224" s="39">
        <f t="shared" si="45"/>
        <v>-0.46902213463905551</v>
      </c>
    </row>
    <row r="225" spans="1:13" x14ac:dyDescent="0.2">
      <c r="A225" s="17"/>
      <c r="B225" s="48" t="s">
        <v>111</v>
      </c>
      <c r="C225" s="17" t="s">
        <v>112</v>
      </c>
      <c r="D225" s="18">
        <v>0</v>
      </c>
      <c r="E225" s="18">
        <v>0</v>
      </c>
      <c r="F225" s="18">
        <v>23160.38</v>
      </c>
      <c r="G225" s="18">
        <v>34740.57</v>
      </c>
      <c r="H225" s="18">
        <v>0</v>
      </c>
      <c r="I225" s="18">
        <f t="shared" si="41"/>
        <v>34740.57</v>
      </c>
      <c r="J225" s="18">
        <f t="shared" si="42"/>
        <v>-34740.57</v>
      </c>
      <c r="K225" s="39" t="str">
        <f t="shared" si="43"/>
        <v>NA</v>
      </c>
      <c r="L225" s="39" t="str">
        <f t="shared" si="44"/>
        <v>NA</v>
      </c>
      <c r="M225" s="39" t="str">
        <f t="shared" si="45"/>
        <v>NA</v>
      </c>
    </row>
    <row r="226" spans="1:13" x14ac:dyDescent="0.2">
      <c r="A226" s="17"/>
      <c r="B226" s="48" t="s">
        <v>87</v>
      </c>
      <c r="C226" s="17" t="s">
        <v>88</v>
      </c>
      <c r="D226" s="18">
        <v>-56487.03</v>
      </c>
      <c r="E226" s="18">
        <v>-56487.03</v>
      </c>
      <c r="F226" s="18">
        <v>0</v>
      </c>
      <c r="G226" s="18">
        <v>0</v>
      </c>
      <c r="H226" s="18">
        <v>0</v>
      </c>
      <c r="I226" s="18">
        <f t="shared" si="41"/>
        <v>0</v>
      </c>
      <c r="J226" s="18">
        <f t="shared" si="42"/>
        <v>-56487.03</v>
      </c>
      <c r="K226" s="39">
        <f t="shared" si="43"/>
        <v>1</v>
      </c>
      <c r="L226" s="39">
        <f t="shared" si="44"/>
        <v>-1</v>
      </c>
      <c r="M226" s="39">
        <f t="shared" si="45"/>
        <v>-1</v>
      </c>
    </row>
    <row r="227" spans="1:13" x14ac:dyDescent="0.2">
      <c r="A227" s="17"/>
      <c r="B227" s="48" t="s">
        <v>89</v>
      </c>
      <c r="C227" s="17" t="s">
        <v>90</v>
      </c>
      <c r="D227" s="18">
        <v>-72658.38</v>
      </c>
      <c r="E227" s="18">
        <v>-72658.38</v>
      </c>
      <c r="F227" s="18">
        <v>0</v>
      </c>
      <c r="G227" s="18">
        <v>0</v>
      </c>
      <c r="H227" s="18">
        <v>0</v>
      </c>
      <c r="I227" s="18">
        <f t="shared" si="41"/>
        <v>0</v>
      </c>
      <c r="J227" s="18">
        <f t="shared" si="42"/>
        <v>-72658.38</v>
      </c>
      <c r="K227" s="39">
        <f t="shared" si="43"/>
        <v>1</v>
      </c>
      <c r="L227" s="39">
        <f t="shared" si="44"/>
        <v>-1</v>
      </c>
      <c r="M227" s="39">
        <f t="shared" si="45"/>
        <v>-1</v>
      </c>
    </row>
    <row r="228" spans="1:13" x14ac:dyDescent="0.2">
      <c r="A228" s="17"/>
      <c r="B228" s="48" t="s">
        <v>27</v>
      </c>
      <c r="C228" s="17" t="s">
        <v>28</v>
      </c>
      <c r="D228" s="18">
        <v>-1077479.8400000005</v>
      </c>
      <c r="E228" s="18">
        <v>-1053158.8400000005</v>
      </c>
      <c r="F228" s="18">
        <v>200016.36</v>
      </c>
      <c r="G228" s="18">
        <v>219900.19</v>
      </c>
      <c r="H228" s="18">
        <v>0</v>
      </c>
      <c r="I228" s="18">
        <f t="shared" si="41"/>
        <v>219900.19</v>
      </c>
      <c r="J228" s="18">
        <f t="shared" si="42"/>
        <v>-1273059.0300000005</v>
      </c>
      <c r="K228" s="39">
        <f t="shared" si="43"/>
        <v>1.2088005927007173</v>
      </c>
      <c r="L228" s="39">
        <f t="shared" si="44"/>
        <v>-1.1899204112458477</v>
      </c>
      <c r="M228" s="39">
        <f t="shared" si="45"/>
        <v>-1.8352023708028691</v>
      </c>
    </row>
    <row r="229" spans="1:13" x14ac:dyDescent="0.2">
      <c r="A229" s="17"/>
      <c r="B229" s="48" t="s">
        <v>91</v>
      </c>
      <c r="C229" s="17" t="s">
        <v>92</v>
      </c>
      <c r="D229" s="18">
        <v>4407235.709999999</v>
      </c>
      <c r="E229" s="18">
        <v>4911248.5299999993</v>
      </c>
      <c r="F229" s="18">
        <v>61666.369999999995</v>
      </c>
      <c r="G229" s="18">
        <v>435857.60000000003</v>
      </c>
      <c r="H229" s="18">
        <v>0</v>
      </c>
      <c r="I229" s="18">
        <f t="shared" si="41"/>
        <v>435857.60000000003</v>
      </c>
      <c r="J229" s="18">
        <f t="shared" si="42"/>
        <v>4475390.93</v>
      </c>
      <c r="K229" s="39">
        <f t="shared" si="43"/>
        <v>0.91125319817606554</v>
      </c>
      <c r="L229" s="39">
        <f t="shared" si="44"/>
        <v>-0.9874438506576656</v>
      </c>
      <c r="M229" s="39">
        <f t="shared" si="45"/>
        <v>-0.64501279270426159</v>
      </c>
    </row>
    <row r="230" spans="1:13" x14ac:dyDescent="0.2">
      <c r="A230" s="17"/>
      <c r="B230" s="48" t="s">
        <v>29</v>
      </c>
      <c r="C230" s="17" t="s">
        <v>30</v>
      </c>
      <c r="D230" s="18">
        <v>1366710</v>
      </c>
      <c r="E230" s="18">
        <v>2523272</v>
      </c>
      <c r="F230" s="18">
        <v>0</v>
      </c>
      <c r="G230" s="18">
        <v>0</v>
      </c>
      <c r="H230" s="18">
        <v>0</v>
      </c>
      <c r="I230" s="18">
        <f t="shared" si="41"/>
        <v>0</v>
      </c>
      <c r="J230" s="18">
        <f t="shared" si="42"/>
        <v>2523272</v>
      </c>
      <c r="K230" s="39">
        <f t="shared" si="43"/>
        <v>1</v>
      </c>
      <c r="L230" s="39">
        <f t="shared" si="44"/>
        <v>-1</v>
      </c>
      <c r="M230" s="39">
        <f t="shared" si="45"/>
        <v>-1</v>
      </c>
    </row>
    <row r="231" spans="1:13" x14ac:dyDescent="0.2">
      <c r="A231" s="17"/>
      <c r="B231" s="48" t="s">
        <v>349</v>
      </c>
      <c r="C231" s="17" t="s">
        <v>351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f t="shared" si="41"/>
        <v>0</v>
      </c>
      <c r="J231" s="18">
        <f t="shared" si="42"/>
        <v>0</v>
      </c>
      <c r="K231" s="39" t="str">
        <f t="shared" si="43"/>
        <v>NA</v>
      </c>
      <c r="L231" s="39" t="str">
        <f t="shared" si="44"/>
        <v>NA</v>
      </c>
      <c r="M231" s="39" t="str">
        <f t="shared" si="45"/>
        <v>NA</v>
      </c>
    </row>
    <row r="232" spans="1:13" x14ac:dyDescent="0.2">
      <c r="B232" s="33" t="s">
        <v>31</v>
      </c>
      <c r="C232" s="25" t="s">
        <v>32</v>
      </c>
      <c r="D232" s="18">
        <v>582528</v>
      </c>
      <c r="E232" s="18">
        <v>776926.86</v>
      </c>
      <c r="F232" s="18">
        <v>26201.07</v>
      </c>
      <c r="G232" s="18">
        <v>66611.16</v>
      </c>
      <c r="H232" s="18">
        <v>0</v>
      </c>
      <c r="I232" s="18">
        <f t="shared" si="41"/>
        <v>66611.16</v>
      </c>
      <c r="J232" s="18">
        <f t="shared" si="42"/>
        <v>710315.7</v>
      </c>
      <c r="K232" s="39">
        <f t="shared" si="43"/>
        <v>0.9142632808447374</v>
      </c>
      <c r="L232" s="39">
        <f t="shared" si="44"/>
        <v>-0.96627601470748492</v>
      </c>
      <c r="M232" s="39">
        <f t="shared" si="45"/>
        <v>-0.65705312337894972</v>
      </c>
    </row>
    <row r="233" spans="1:13" x14ac:dyDescent="0.2">
      <c r="B233" s="33" t="s">
        <v>33</v>
      </c>
      <c r="C233" s="25" t="s">
        <v>34</v>
      </c>
      <c r="D233" s="18">
        <v>597578.79</v>
      </c>
      <c r="E233" s="18">
        <v>786365.53999999992</v>
      </c>
      <c r="F233" s="18">
        <v>55490.66</v>
      </c>
      <c r="G233" s="18">
        <v>213841.57</v>
      </c>
      <c r="H233" s="18">
        <v>0</v>
      </c>
      <c r="I233" s="18">
        <f t="shared" si="41"/>
        <v>213841.57</v>
      </c>
      <c r="J233" s="18">
        <f t="shared" si="42"/>
        <v>572523.97</v>
      </c>
      <c r="K233" s="39">
        <f t="shared" si="43"/>
        <v>0.72806340165923344</v>
      </c>
      <c r="L233" s="39">
        <f t="shared" si="44"/>
        <v>-0.92943401360135891</v>
      </c>
      <c r="M233" s="39">
        <f t="shared" si="45"/>
        <v>8.7746393363066388E-2</v>
      </c>
    </row>
    <row r="234" spans="1:13" x14ac:dyDescent="0.2">
      <c r="B234" s="33" t="s">
        <v>39</v>
      </c>
      <c r="C234" s="25" t="s">
        <v>40</v>
      </c>
      <c r="D234" s="18">
        <v>41264.100000000006</v>
      </c>
      <c r="E234" s="18">
        <v>120715.83</v>
      </c>
      <c r="F234" s="18">
        <v>11213.890000000001</v>
      </c>
      <c r="G234" s="18">
        <v>30212.55</v>
      </c>
      <c r="H234" s="18">
        <v>0</v>
      </c>
      <c r="I234" s="18">
        <f t="shared" si="41"/>
        <v>30212.55</v>
      </c>
      <c r="J234" s="18">
        <f t="shared" si="42"/>
        <v>90503.28</v>
      </c>
      <c r="K234" s="39">
        <f t="shared" si="43"/>
        <v>0.74972172249488733</v>
      </c>
      <c r="L234" s="39">
        <f t="shared" si="44"/>
        <v>-0.90710505821813092</v>
      </c>
      <c r="M234" s="39">
        <f t="shared" si="45"/>
        <v>1.1131100204504691E-3</v>
      </c>
    </row>
    <row r="235" spans="1:13" x14ac:dyDescent="0.2">
      <c r="B235" s="33" t="s">
        <v>41</v>
      </c>
      <c r="C235" s="25" t="s">
        <v>42</v>
      </c>
      <c r="D235" s="18">
        <v>-5584724.3499999996</v>
      </c>
      <c r="E235" s="18">
        <v>404825.65</v>
      </c>
      <c r="F235" s="18">
        <v>64964.56</v>
      </c>
      <c r="G235" s="18">
        <v>64964.56</v>
      </c>
      <c r="H235" s="18">
        <v>158278.5</v>
      </c>
      <c r="I235" s="18">
        <f t="shared" si="41"/>
        <v>223243.06</v>
      </c>
      <c r="J235" s="18">
        <f t="shared" si="42"/>
        <v>181582.59000000003</v>
      </c>
      <c r="K235" s="39">
        <f t="shared" si="43"/>
        <v>0.44854517000096217</v>
      </c>
      <c r="L235" s="39">
        <f t="shared" si="44"/>
        <v>-0.83952459534122903</v>
      </c>
      <c r="M235" s="39">
        <f t="shared" si="45"/>
        <v>-0.35809838136491606</v>
      </c>
    </row>
    <row r="236" spans="1:13" x14ac:dyDescent="0.2">
      <c r="B236" s="33" t="s">
        <v>512</v>
      </c>
      <c r="C236" s="25" t="s">
        <v>513</v>
      </c>
      <c r="D236" s="18">
        <v>280000</v>
      </c>
      <c r="E236" s="18">
        <v>280000</v>
      </c>
      <c r="F236" s="18">
        <v>0</v>
      </c>
      <c r="G236" s="18">
        <v>0</v>
      </c>
      <c r="H236" s="18">
        <v>0</v>
      </c>
      <c r="I236" s="18">
        <f t="shared" si="41"/>
        <v>0</v>
      </c>
      <c r="J236" s="18">
        <f t="shared" si="42"/>
        <v>280000</v>
      </c>
      <c r="K236" s="39">
        <f t="shared" si="43"/>
        <v>1</v>
      </c>
      <c r="L236" s="39">
        <f t="shared" si="44"/>
        <v>-1</v>
      </c>
      <c r="M236" s="39">
        <f t="shared" si="45"/>
        <v>-1</v>
      </c>
    </row>
    <row r="237" spans="1:13" x14ac:dyDescent="0.2">
      <c r="A237" s="17"/>
      <c r="B237" s="48" t="s">
        <v>178</v>
      </c>
      <c r="C237" s="17" t="s">
        <v>179</v>
      </c>
      <c r="D237" s="18">
        <v>0</v>
      </c>
      <c r="E237" s="18">
        <v>183</v>
      </c>
      <c r="F237" s="18">
        <v>0</v>
      </c>
      <c r="G237" s="18">
        <v>0</v>
      </c>
      <c r="H237" s="18">
        <v>0</v>
      </c>
      <c r="I237" s="18">
        <f t="shared" si="41"/>
        <v>0</v>
      </c>
      <c r="J237" s="18">
        <f t="shared" si="42"/>
        <v>183</v>
      </c>
      <c r="K237" s="39">
        <f t="shared" si="43"/>
        <v>1</v>
      </c>
      <c r="L237" s="39">
        <f t="shared" si="44"/>
        <v>-1</v>
      </c>
      <c r="M237" s="39">
        <f t="shared" si="45"/>
        <v>-1</v>
      </c>
    </row>
    <row r="238" spans="1:13" x14ac:dyDescent="0.2">
      <c r="A238" s="17"/>
      <c r="B238" s="48" t="s">
        <v>254</v>
      </c>
      <c r="C238" s="17" t="s">
        <v>255</v>
      </c>
      <c r="F238" s="18">
        <v>0</v>
      </c>
      <c r="G238" s="18">
        <v>0</v>
      </c>
      <c r="H238" s="18">
        <v>0</v>
      </c>
      <c r="I238" s="18">
        <f t="shared" si="41"/>
        <v>0</v>
      </c>
      <c r="J238" s="18">
        <f t="shared" si="42"/>
        <v>0</v>
      </c>
      <c r="K238" s="39" t="str">
        <f t="shared" si="43"/>
        <v>NA</v>
      </c>
      <c r="L238" s="39" t="str">
        <f t="shared" si="44"/>
        <v>NA</v>
      </c>
      <c r="M238" s="39" t="str">
        <f t="shared" si="45"/>
        <v>NA</v>
      </c>
    </row>
    <row r="239" spans="1:13" x14ac:dyDescent="0.2">
      <c r="A239" s="17"/>
      <c r="B239" s="48" t="s">
        <v>45</v>
      </c>
      <c r="C239" s="17" t="s">
        <v>46</v>
      </c>
      <c r="D239" s="18">
        <v>8258.77</v>
      </c>
      <c r="E239" s="18">
        <v>6658.7699999999995</v>
      </c>
      <c r="F239" s="18">
        <v>26.39</v>
      </c>
      <c r="G239" s="18">
        <v>26.39</v>
      </c>
      <c r="H239" s="18">
        <v>0</v>
      </c>
      <c r="I239" s="18">
        <f t="shared" si="41"/>
        <v>26.39</v>
      </c>
      <c r="J239" s="18">
        <f t="shared" si="42"/>
        <v>6632.3799999999992</v>
      </c>
      <c r="K239" s="39">
        <f t="shared" si="43"/>
        <v>0.99603680559622865</v>
      </c>
      <c r="L239" s="39">
        <f t="shared" si="44"/>
        <v>-0.99603680559622865</v>
      </c>
      <c r="M239" s="39">
        <f t="shared" si="45"/>
        <v>-0.98414722238491492</v>
      </c>
    </row>
    <row r="240" spans="1:13" x14ac:dyDescent="0.2">
      <c r="A240" s="17"/>
      <c r="B240" s="48" t="s">
        <v>47</v>
      </c>
      <c r="C240" s="17" t="s">
        <v>48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f t="shared" si="41"/>
        <v>0</v>
      </c>
      <c r="J240" s="18">
        <f t="shared" si="42"/>
        <v>0</v>
      </c>
      <c r="K240" s="39" t="str">
        <f t="shared" si="43"/>
        <v>NA</v>
      </c>
      <c r="L240" s="39" t="str">
        <f t="shared" si="44"/>
        <v>NA</v>
      </c>
      <c r="M240" s="39" t="str">
        <f t="shared" si="45"/>
        <v>NA</v>
      </c>
    </row>
    <row r="241" spans="1:13" x14ac:dyDescent="0.2">
      <c r="A241" s="17"/>
      <c r="B241" s="48" t="s">
        <v>49</v>
      </c>
      <c r="C241" s="17" t="s">
        <v>50</v>
      </c>
      <c r="D241" s="18">
        <v>23369.84</v>
      </c>
      <c r="E241" s="18">
        <v>25369.84</v>
      </c>
      <c r="F241" s="18">
        <v>327.24</v>
      </c>
      <c r="G241" s="18">
        <v>3263.13</v>
      </c>
      <c r="H241" s="18">
        <v>0</v>
      </c>
      <c r="I241" s="18">
        <f t="shared" si="41"/>
        <v>3263.13</v>
      </c>
      <c r="J241" s="18">
        <f t="shared" si="42"/>
        <v>22106.71</v>
      </c>
      <c r="K241" s="39">
        <f t="shared" si="43"/>
        <v>0.87137758850666769</v>
      </c>
      <c r="L241" s="39">
        <f t="shared" si="44"/>
        <v>-0.98710121940067408</v>
      </c>
      <c r="M241" s="39">
        <f t="shared" si="45"/>
        <v>-0.48551035402667098</v>
      </c>
    </row>
    <row r="242" spans="1:13" x14ac:dyDescent="0.2">
      <c r="A242" s="17"/>
      <c r="B242" s="48" t="s">
        <v>53</v>
      </c>
      <c r="C242" s="17" t="s">
        <v>54</v>
      </c>
      <c r="D242" s="18">
        <v>257453.06</v>
      </c>
      <c r="E242" s="18">
        <v>173011.1</v>
      </c>
      <c r="F242" s="18">
        <v>289.98</v>
      </c>
      <c r="G242" s="18">
        <v>506.01</v>
      </c>
      <c r="H242" s="18">
        <v>628.73</v>
      </c>
      <c r="I242" s="18">
        <f t="shared" si="41"/>
        <v>1134.74</v>
      </c>
      <c r="J242" s="18">
        <f t="shared" si="42"/>
        <v>171876.36000000002</v>
      </c>
      <c r="K242" s="39">
        <f t="shared" si="43"/>
        <v>0.99344123007136542</v>
      </c>
      <c r="L242" s="39">
        <f t="shared" si="44"/>
        <v>-0.99832392256912994</v>
      </c>
      <c r="M242" s="39">
        <f t="shared" si="45"/>
        <v>-0.98830109744403682</v>
      </c>
    </row>
    <row r="243" spans="1:13" x14ac:dyDescent="0.2">
      <c r="A243" s="17"/>
      <c r="B243" s="48" t="s">
        <v>55</v>
      </c>
      <c r="C243" s="17" t="s">
        <v>56</v>
      </c>
      <c r="D243" s="18">
        <v>25659.040000000001</v>
      </c>
      <c r="E243" s="18">
        <v>26059.040000000001</v>
      </c>
      <c r="F243" s="18">
        <v>0</v>
      </c>
      <c r="G243" s="18">
        <v>0</v>
      </c>
      <c r="H243" s="18">
        <v>0</v>
      </c>
      <c r="I243" s="18">
        <f t="shared" si="41"/>
        <v>0</v>
      </c>
      <c r="J243" s="18">
        <f t="shared" si="42"/>
        <v>26059.040000000001</v>
      </c>
      <c r="K243" s="39">
        <f t="shared" si="43"/>
        <v>1</v>
      </c>
      <c r="L243" s="39">
        <f t="shared" si="44"/>
        <v>-1</v>
      </c>
      <c r="M243" s="39">
        <f t="shared" si="45"/>
        <v>-1</v>
      </c>
    </row>
    <row r="244" spans="1:13" x14ac:dyDescent="0.2">
      <c r="A244" s="17"/>
      <c r="B244" s="48" t="s">
        <v>57</v>
      </c>
      <c r="C244" s="17" t="s">
        <v>58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f t="shared" si="41"/>
        <v>0</v>
      </c>
      <c r="J244" s="18">
        <f t="shared" si="42"/>
        <v>0</v>
      </c>
      <c r="K244" s="39" t="str">
        <f t="shared" si="43"/>
        <v>NA</v>
      </c>
      <c r="L244" s="39" t="str">
        <f t="shared" si="44"/>
        <v>NA</v>
      </c>
      <c r="M244" s="39" t="str">
        <f t="shared" si="45"/>
        <v>NA</v>
      </c>
    </row>
    <row r="245" spans="1:13" x14ac:dyDescent="0.2">
      <c r="A245" s="17"/>
      <c r="B245" s="48" t="s">
        <v>59</v>
      </c>
      <c r="C245" s="17" t="s">
        <v>60</v>
      </c>
      <c r="D245" s="18">
        <v>19036.190000000002</v>
      </c>
      <c r="E245" s="18">
        <v>20871.190000000002</v>
      </c>
      <c r="F245" s="18">
        <v>99.86</v>
      </c>
      <c r="G245" s="18">
        <v>2048.29</v>
      </c>
      <c r="H245" s="18">
        <v>0</v>
      </c>
      <c r="I245" s="18">
        <f t="shared" si="41"/>
        <v>2048.29</v>
      </c>
      <c r="J245" s="18">
        <f t="shared" si="42"/>
        <v>18822.900000000001</v>
      </c>
      <c r="K245" s="39">
        <f t="shared" si="43"/>
        <v>0.90186041140922002</v>
      </c>
      <c r="L245" s="39">
        <f t="shared" si="44"/>
        <v>-0.99521541416660952</v>
      </c>
      <c r="M245" s="39">
        <f t="shared" si="45"/>
        <v>-0.60744164563688041</v>
      </c>
    </row>
    <row r="246" spans="1:13" x14ac:dyDescent="0.2">
      <c r="A246" s="17"/>
      <c r="B246" s="48" t="s">
        <v>61</v>
      </c>
      <c r="C246" s="17" t="s">
        <v>62</v>
      </c>
      <c r="D246" s="18">
        <v>107261.19</v>
      </c>
      <c r="E246" s="18">
        <v>168944.71000000002</v>
      </c>
      <c r="F246" s="18">
        <v>19695</v>
      </c>
      <c r="G246" s="18">
        <v>29175</v>
      </c>
      <c r="H246" s="18">
        <v>45658.98</v>
      </c>
      <c r="I246" s="18">
        <f t="shared" si="41"/>
        <v>74833.98000000001</v>
      </c>
      <c r="J246" s="18">
        <f t="shared" si="42"/>
        <v>94110.73000000001</v>
      </c>
      <c r="K246" s="39">
        <f t="shared" si="43"/>
        <v>0.55705046935177782</v>
      </c>
      <c r="L246" s="39">
        <f t="shared" si="44"/>
        <v>-0.88342339928844182</v>
      </c>
      <c r="M246" s="39">
        <f t="shared" si="45"/>
        <v>-0.30924146722321177</v>
      </c>
    </row>
    <row r="247" spans="1:13" x14ac:dyDescent="0.2">
      <c r="A247" s="17"/>
      <c r="B247" s="48" t="s">
        <v>65</v>
      </c>
      <c r="C247" s="17" t="s">
        <v>66</v>
      </c>
      <c r="D247" s="18">
        <v>0</v>
      </c>
      <c r="E247" s="18">
        <v>2000</v>
      </c>
      <c r="F247" s="18">
        <v>0</v>
      </c>
      <c r="G247" s="18">
        <v>0</v>
      </c>
      <c r="H247" s="18">
        <v>0</v>
      </c>
      <c r="I247" s="18">
        <f t="shared" si="41"/>
        <v>0</v>
      </c>
      <c r="J247" s="18">
        <f t="shared" si="42"/>
        <v>2000</v>
      </c>
      <c r="K247" s="39">
        <f t="shared" si="43"/>
        <v>1</v>
      </c>
      <c r="L247" s="39">
        <f t="shared" si="44"/>
        <v>-1</v>
      </c>
      <c r="M247" s="39">
        <f t="shared" si="45"/>
        <v>-1</v>
      </c>
    </row>
    <row r="248" spans="1:13" x14ac:dyDescent="0.2">
      <c r="A248" s="17"/>
      <c r="B248" s="48" t="s">
        <v>71</v>
      </c>
      <c r="C248" s="17" t="s">
        <v>72</v>
      </c>
      <c r="D248" s="18">
        <v>30922.3</v>
      </c>
      <c r="E248" s="18">
        <v>31922.3</v>
      </c>
      <c r="F248" s="18">
        <v>0</v>
      </c>
      <c r="G248" s="18">
        <v>0</v>
      </c>
      <c r="H248" s="18">
        <v>0</v>
      </c>
      <c r="I248" s="18">
        <f t="shared" ref="I248:I473" si="46">SUM(G248:H248)</f>
        <v>0</v>
      </c>
      <c r="J248" s="18">
        <f t="shared" ref="J248:J473" si="47">E248-I248</f>
        <v>31922.3</v>
      </c>
      <c r="K248" s="39">
        <f t="shared" ref="K248:K473" si="48">IF(E248=0,"NA",J248/E248)</f>
        <v>1</v>
      </c>
      <c r="L248" s="39">
        <f t="shared" ref="L248:L473" si="49">IF(E248=0,"NA",(  ( F248 - (E248/$L$6)) / (E248/$L$6)))</f>
        <v>-1</v>
      </c>
      <c r="M248" s="39">
        <f t="shared" ref="M248:M473" si="50">IF(E248=0,"NA",(  ( G248 - ($M$6*(E248/12))) / ($M$6*(E248/12))))</f>
        <v>-1</v>
      </c>
    </row>
    <row r="249" spans="1:13" x14ac:dyDescent="0.2">
      <c r="A249" s="17"/>
      <c r="B249" s="48" t="s">
        <v>182</v>
      </c>
      <c r="C249" s="17" t="s">
        <v>183</v>
      </c>
      <c r="D249" s="18">
        <v>83480</v>
      </c>
      <c r="E249" s="18">
        <v>83480</v>
      </c>
      <c r="F249" s="18">
        <v>0</v>
      </c>
      <c r="G249" s="18">
        <v>0</v>
      </c>
      <c r="H249" s="18">
        <v>0</v>
      </c>
      <c r="I249" s="18">
        <f t="shared" si="46"/>
        <v>0</v>
      </c>
      <c r="J249" s="18">
        <f t="shared" si="47"/>
        <v>83480</v>
      </c>
      <c r="K249" s="39">
        <f t="shared" si="48"/>
        <v>1</v>
      </c>
      <c r="L249" s="39">
        <f t="shared" si="49"/>
        <v>-1</v>
      </c>
      <c r="M249" s="39">
        <f t="shared" si="50"/>
        <v>-1</v>
      </c>
    </row>
    <row r="250" spans="1:13" x14ac:dyDescent="0.2">
      <c r="A250" s="17"/>
      <c r="B250" s="48" t="s">
        <v>73</v>
      </c>
      <c r="C250" s="17" t="s">
        <v>74</v>
      </c>
      <c r="F250" s="18">
        <v>0</v>
      </c>
      <c r="G250" s="18">
        <v>0</v>
      </c>
      <c r="H250" s="18">
        <v>0</v>
      </c>
      <c r="I250" s="18">
        <f t="shared" si="46"/>
        <v>0</v>
      </c>
      <c r="J250" s="18">
        <f t="shared" si="47"/>
        <v>0</v>
      </c>
      <c r="K250" s="39" t="str">
        <f t="shared" si="48"/>
        <v>NA</v>
      </c>
      <c r="L250" s="39" t="str">
        <f t="shared" si="49"/>
        <v>NA</v>
      </c>
      <c r="M250" s="39" t="str">
        <f t="shared" si="50"/>
        <v>NA</v>
      </c>
    </row>
    <row r="251" spans="1:13" x14ac:dyDescent="0.2">
      <c r="A251" s="47" t="s">
        <v>181</v>
      </c>
      <c r="B251" s="49"/>
      <c r="C251" s="47"/>
      <c r="D251" s="23">
        <v>1426387.5099999981</v>
      </c>
      <c r="E251" s="23">
        <v>9370382.0999999978</v>
      </c>
      <c r="F251" s="23">
        <v>475407.45</v>
      </c>
      <c r="G251" s="23">
        <v>1130797.3400000001</v>
      </c>
      <c r="H251" s="23">
        <v>204566.21000000002</v>
      </c>
      <c r="I251" s="23">
        <f t="shared" si="46"/>
        <v>1335363.55</v>
      </c>
      <c r="J251" s="23">
        <f t="shared" si="47"/>
        <v>8035018.549999998</v>
      </c>
      <c r="K251" s="43">
        <f t="shared" si="48"/>
        <v>0.85749102483238115</v>
      </c>
      <c r="L251" s="43">
        <f t="shared" si="49"/>
        <v>-0.94926488109807183</v>
      </c>
      <c r="M251" s="43">
        <f t="shared" si="50"/>
        <v>-0.51728869626351726</v>
      </c>
    </row>
    <row r="252" spans="1:13" x14ac:dyDescent="0.2">
      <c r="A252" s="17" t="s">
        <v>104</v>
      </c>
      <c r="B252" s="48" t="s">
        <v>12</v>
      </c>
      <c r="C252" s="17" t="s">
        <v>13</v>
      </c>
      <c r="F252" s="18">
        <v>0</v>
      </c>
      <c r="G252" s="18">
        <v>0</v>
      </c>
      <c r="H252" s="18">
        <v>0</v>
      </c>
      <c r="I252" s="18">
        <f t="shared" si="46"/>
        <v>0</v>
      </c>
      <c r="J252" s="18">
        <f t="shared" si="47"/>
        <v>0</v>
      </c>
      <c r="K252" s="39" t="str">
        <f t="shared" si="48"/>
        <v>NA</v>
      </c>
      <c r="L252" s="39" t="str">
        <f t="shared" si="49"/>
        <v>NA</v>
      </c>
      <c r="M252" s="39" t="str">
        <f t="shared" si="50"/>
        <v>NA</v>
      </c>
    </row>
    <row r="253" spans="1:13" x14ac:dyDescent="0.2">
      <c r="A253" s="17"/>
      <c r="B253" s="48" t="s">
        <v>249</v>
      </c>
      <c r="C253" s="17" t="s">
        <v>250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f t="shared" si="46"/>
        <v>0</v>
      </c>
      <c r="J253" s="18">
        <f t="shared" si="47"/>
        <v>0</v>
      </c>
      <c r="K253" s="39" t="str">
        <f t="shared" si="48"/>
        <v>NA</v>
      </c>
      <c r="L253" s="39" t="str">
        <f t="shared" si="49"/>
        <v>NA</v>
      </c>
      <c r="M253" s="39" t="str">
        <f t="shared" si="50"/>
        <v>NA</v>
      </c>
    </row>
    <row r="254" spans="1:13" x14ac:dyDescent="0.2">
      <c r="A254" s="17"/>
      <c r="B254" s="48" t="s">
        <v>105</v>
      </c>
      <c r="C254" s="17" t="s">
        <v>106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f t="shared" si="46"/>
        <v>0</v>
      </c>
      <c r="J254" s="18">
        <f t="shared" si="47"/>
        <v>0</v>
      </c>
      <c r="K254" s="39" t="str">
        <f t="shared" si="48"/>
        <v>NA</v>
      </c>
      <c r="L254" s="39" t="str">
        <f t="shared" si="49"/>
        <v>NA</v>
      </c>
      <c r="M254" s="39" t="str">
        <f t="shared" si="50"/>
        <v>NA</v>
      </c>
    </row>
    <row r="255" spans="1:13" x14ac:dyDescent="0.2">
      <c r="A255" s="17"/>
      <c r="B255" s="48" t="s">
        <v>251</v>
      </c>
      <c r="C255" s="17" t="s">
        <v>252</v>
      </c>
      <c r="D255" s="18">
        <v>20944</v>
      </c>
      <c r="E255" s="18">
        <v>20944</v>
      </c>
      <c r="F255" s="18">
        <v>0</v>
      </c>
      <c r="G255" s="18">
        <v>0</v>
      </c>
      <c r="H255" s="18">
        <v>0</v>
      </c>
      <c r="I255" s="18">
        <f t="shared" si="46"/>
        <v>0</v>
      </c>
      <c r="J255" s="18">
        <f t="shared" si="47"/>
        <v>20944</v>
      </c>
      <c r="K255" s="39">
        <f t="shared" si="48"/>
        <v>1</v>
      </c>
      <c r="L255" s="39">
        <f t="shared" si="49"/>
        <v>-1</v>
      </c>
      <c r="M255" s="39">
        <f t="shared" si="50"/>
        <v>-1</v>
      </c>
    </row>
    <row r="256" spans="1:13" x14ac:dyDescent="0.2">
      <c r="A256" s="17"/>
      <c r="B256" s="48" t="s">
        <v>77</v>
      </c>
      <c r="C256" s="17" t="s">
        <v>78</v>
      </c>
      <c r="D256" s="18">
        <v>-88890.549999999988</v>
      </c>
      <c r="E256" s="18">
        <v>-88890.549999999988</v>
      </c>
      <c r="F256" s="18">
        <v>8457.58</v>
      </c>
      <c r="G256" s="18">
        <v>23922.2</v>
      </c>
      <c r="H256" s="18">
        <v>0</v>
      </c>
      <c r="I256" s="18">
        <f t="shared" si="46"/>
        <v>23922.2</v>
      </c>
      <c r="J256" s="18">
        <f t="shared" si="47"/>
        <v>-112812.74999999999</v>
      </c>
      <c r="K256" s="39">
        <f t="shared" si="48"/>
        <v>1.2691197208252172</v>
      </c>
      <c r="L256" s="39">
        <f t="shared" si="49"/>
        <v>-1.0951459969591819</v>
      </c>
      <c r="M256" s="39">
        <f t="shared" si="50"/>
        <v>-2.0764788833008683</v>
      </c>
    </row>
    <row r="257" spans="1:13" x14ac:dyDescent="0.2">
      <c r="A257" s="17"/>
      <c r="B257" s="48" t="s">
        <v>27</v>
      </c>
      <c r="C257" s="17" t="s">
        <v>28</v>
      </c>
      <c r="D257" s="18">
        <v>112992.09</v>
      </c>
      <c r="E257" s="18">
        <v>543992.09</v>
      </c>
      <c r="F257" s="18">
        <v>0</v>
      </c>
      <c r="G257" s="18">
        <v>0</v>
      </c>
      <c r="H257" s="18">
        <v>0</v>
      </c>
      <c r="I257" s="18">
        <f t="shared" si="46"/>
        <v>0</v>
      </c>
      <c r="J257" s="18">
        <f t="shared" si="47"/>
        <v>543992.09</v>
      </c>
      <c r="K257" s="39">
        <f t="shared" si="48"/>
        <v>1</v>
      </c>
      <c r="L257" s="39">
        <f t="shared" si="49"/>
        <v>-1</v>
      </c>
      <c r="M257" s="39">
        <f t="shared" si="50"/>
        <v>-1</v>
      </c>
    </row>
    <row r="258" spans="1:13" x14ac:dyDescent="0.2">
      <c r="A258" s="17"/>
      <c r="B258" s="48" t="s">
        <v>91</v>
      </c>
      <c r="C258" s="17" t="s">
        <v>92</v>
      </c>
      <c r="D258" s="18">
        <v>1067668.2300000002</v>
      </c>
      <c r="E258" s="18">
        <v>1067668.2300000002</v>
      </c>
      <c r="F258" s="18">
        <v>40294.44</v>
      </c>
      <c r="G258" s="18">
        <v>172896.56</v>
      </c>
      <c r="H258" s="18">
        <v>0</v>
      </c>
      <c r="I258" s="18">
        <f t="shared" si="46"/>
        <v>172896.56</v>
      </c>
      <c r="J258" s="18">
        <f t="shared" si="47"/>
        <v>894771.67000000016</v>
      </c>
      <c r="K258" s="39">
        <f t="shared" si="48"/>
        <v>0.83806152965701708</v>
      </c>
      <c r="L258" s="39">
        <f t="shared" si="49"/>
        <v>-0.96225939962641771</v>
      </c>
      <c r="M258" s="39">
        <f t="shared" si="50"/>
        <v>-0.35224611862806871</v>
      </c>
    </row>
    <row r="259" spans="1:13" x14ac:dyDescent="0.2">
      <c r="A259" s="17"/>
      <c r="B259" s="48" t="s">
        <v>29</v>
      </c>
      <c r="C259" s="17" t="s">
        <v>30</v>
      </c>
      <c r="D259" s="18">
        <v>1700000</v>
      </c>
      <c r="E259" s="18">
        <v>3400000</v>
      </c>
      <c r="F259" s="18">
        <v>0</v>
      </c>
      <c r="G259" s="18">
        <v>0</v>
      </c>
      <c r="H259" s="18">
        <v>0</v>
      </c>
      <c r="I259" s="18">
        <f t="shared" si="46"/>
        <v>0</v>
      </c>
      <c r="J259" s="18">
        <f t="shared" si="47"/>
        <v>3400000</v>
      </c>
      <c r="K259" s="39">
        <f t="shared" si="48"/>
        <v>1</v>
      </c>
      <c r="L259" s="39">
        <f t="shared" si="49"/>
        <v>-1</v>
      </c>
      <c r="M259" s="39">
        <f t="shared" si="50"/>
        <v>-1</v>
      </c>
    </row>
    <row r="260" spans="1:13" x14ac:dyDescent="0.2">
      <c r="A260" s="17"/>
      <c r="B260" s="48" t="s">
        <v>464</v>
      </c>
      <c r="C260" s="17" t="s">
        <v>465</v>
      </c>
      <c r="D260" s="18">
        <v>170746</v>
      </c>
      <c r="E260" s="18">
        <v>170746</v>
      </c>
      <c r="F260" s="18">
        <v>0</v>
      </c>
      <c r="G260" s="18">
        <v>0</v>
      </c>
      <c r="H260" s="18">
        <v>0</v>
      </c>
      <c r="I260" s="18">
        <f t="shared" si="46"/>
        <v>0</v>
      </c>
      <c r="J260" s="18">
        <f t="shared" si="47"/>
        <v>170746</v>
      </c>
      <c r="K260" s="39">
        <f t="shared" si="48"/>
        <v>1</v>
      </c>
      <c r="L260" s="39">
        <f t="shared" si="49"/>
        <v>-1</v>
      </c>
      <c r="M260" s="39">
        <f t="shared" si="50"/>
        <v>-1</v>
      </c>
    </row>
    <row r="261" spans="1:13" x14ac:dyDescent="0.2">
      <c r="A261" s="17"/>
      <c r="B261" s="48" t="s">
        <v>31</v>
      </c>
      <c r="C261" s="17" t="s">
        <v>32</v>
      </c>
      <c r="D261" s="18">
        <v>16893.080000000002</v>
      </c>
      <c r="E261" s="18">
        <v>73593.08</v>
      </c>
      <c r="F261" s="18">
        <v>11340</v>
      </c>
      <c r="G261" s="18">
        <v>34965</v>
      </c>
      <c r="H261" s="18">
        <v>0</v>
      </c>
      <c r="I261" s="18">
        <f t="shared" si="46"/>
        <v>34965</v>
      </c>
      <c r="J261" s="18">
        <f t="shared" si="47"/>
        <v>38628.080000000002</v>
      </c>
      <c r="K261" s="39">
        <f t="shared" si="48"/>
        <v>0.52488739430392095</v>
      </c>
      <c r="L261" s="39">
        <f t="shared" si="49"/>
        <v>-0.84590942517965007</v>
      </c>
      <c r="M261" s="39">
        <f t="shared" si="50"/>
        <v>0.90045042278431608</v>
      </c>
    </row>
    <row r="262" spans="1:13" x14ac:dyDescent="0.2">
      <c r="A262" s="17"/>
      <c r="B262" s="48" t="s">
        <v>33</v>
      </c>
      <c r="C262" s="17" t="s">
        <v>34</v>
      </c>
      <c r="D262" s="18">
        <v>30009.57</v>
      </c>
      <c r="E262" s="18">
        <v>120088.56999999999</v>
      </c>
      <c r="F262" s="18">
        <v>14368.119999999999</v>
      </c>
      <c r="G262" s="18">
        <v>37422.81</v>
      </c>
      <c r="H262" s="18">
        <v>0</v>
      </c>
      <c r="I262" s="18">
        <f t="shared" si="46"/>
        <v>37422.81</v>
      </c>
      <c r="J262" s="18">
        <f t="shared" si="47"/>
        <v>82665.759999999995</v>
      </c>
      <c r="K262" s="39">
        <f t="shared" si="48"/>
        <v>0.68837325650559411</v>
      </c>
      <c r="L262" s="39">
        <f t="shared" si="49"/>
        <v>-0.88035397540332105</v>
      </c>
      <c r="M262" s="39">
        <f t="shared" si="50"/>
        <v>0.24650697397762336</v>
      </c>
    </row>
    <row r="263" spans="1:13" x14ac:dyDescent="0.2">
      <c r="A263" s="17"/>
      <c r="B263" s="48" t="s">
        <v>39</v>
      </c>
      <c r="C263" s="17" t="s">
        <v>40</v>
      </c>
      <c r="D263" s="18">
        <v>77774.880000000005</v>
      </c>
      <c r="E263" s="18">
        <v>134246.88</v>
      </c>
      <c r="F263" s="18">
        <v>2623.56</v>
      </c>
      <c r="G263" s="18">
        <v>8083.7699999999986</v>
      </c>
      <c r="H263" s="18">
        <v>0</v>
      </c>
      <c r="I263" s="18">
        <f t="shared" si="46"/>
        <v>8083.7699999999986</v>
      </c>
      <c r="J263" s="18">
        <f t="shared" si="47"/>
        <v>126163.11</v>
      </c>
      <c r="K263" s="39">
        <f t="shared" si="48"/>
        <v>0.93978429889767268</v>
      </c>
      <c r="L263" s="39">
        <f t="shared" si="49"/>
        <v>-0.98045719945223309</v>
      </c>
      <c r="M263" s="39">
        <f t="shared" si="50"/>
        <v>-0.75913719559069093</v>
      </c>
    </row>
    <row r="264" spans="1:13" x14ac:dyDescent="0.2">
      <c r="A264" s="17"/>
      <c r="B264" s="48" t="s">
        <v>41</v>
      </c>
      <c r="C264" s="17" t="s">
        <v>42</v>
      </c>
      <c r="D264" s="18">
        <v>26743430.890000001</v>
      </c>
      <c r="E264" s="18">
        <v>640825.6599999998</v>
      </c>
      <c r="F264" s="18">
        <v>0</v>
      </c>
      <c r="G264" s="18">
        <v>0</v>
      </c>
      <c r="H264" s="18">
        <v>0</v>
      </c>
      <c r="I264" s="18">
        <f t="shared" si="46"/>
        <v>0</v>
      </c>
      <c r="J264" s="18">
        <f t="shared" si="47"/>
        <v>640825.6599999998</v>
      </c>
      <c r="K264" s="39">
        <f t="shared" si="48"/>
        <v>1</v>
      </c>
      <c r="L264" s="39">
        <f t="shared" si="49"/>
        <v>-1</v>
      </c>
      <c r="M264" s="39">
        <f t="shared" si="50"/>
        <v>-1</v>
      </c>
    </row>
    <row r="265" spans="1:13" x14ac:dyDescent="0.2">
      <c r="A265" s="17"/>
      <c r="B265" s="48" t="s">
        <v>512</v>
      </c>
      <c r="C265" s="17" t="s">
        <v>513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f t="shared" si="46"/>
        <v>0</v>
      </c>
      <c r="J265" s="18">
        <f t="shared" si="47"/>
        <v>0</v>
      </c>
      <c r="K265" s="39" t="str">
        <f t="shared" si="48"/>
        <v>NA</v>
      </c>
      <c r="L265" s="39" t="str">
        <f t="shared" si="49"/>
        <v>NA</v>
      </c>
      <c r="M265" s="39" t="str">
        <f t="shared" si="50"/>
        <v>NA</v>
      </c>
    </row>
    <row r="266" spans="1:13" x14ac:dyDescent="0.2">
      <c r="A266" s="17"/>
      <c r="B266" s="48" t="s">
        <v>239</v>
      </c>
      <c r="C266" s="17" t="s">
        <v>240</v>
      </c>
      <c r="D266" s="18">
        <v>0</v>
      </c>
      <c r="E266" s="18">
        <v>1650</v>
      </c>
      <c r="F266" s="18">
        <v>0</v>
      </c>
      <c r="G266" s="18">
        <v>0</v>
      </c>
      <c r="H266" s="18">
        <v>1438.18</v>
      </c>
      <c r="I266" s="18">
        <f t="shared" si="46"/>
        <v>1438.18</v>
      </c>
      <c r="J266" s="18">
        <f t="shared" si="47"/>
        <v>211.81999999999994</v>
      </c>
      <c r="K266" s="39">
        <f t="shared" si="48"/>
        <v>0.12837575757575753</v>
      </c>
      <c r="L266" s="39">
        <f t="shared" si="49"/>
        <v>-1</v>
      </c>
      <c r="M266" s="39">
        <f t="shared" si="50"/>
        <v>-1</v>
      </c>
    </row>
    <row r="267" spans="1:13" x14ac:dyDescent="0.2">
      <c r="A267" s="17"/>
      <c r="B267" s="48" t="s">
        <v>47</v>
      </c>
      <c r="C267" s="17" t="s">
        <v>48</v>
      </c>
      <c r="D267" s="18">
        <v>275433</v>
      </c>
      <c r="E267" s="18">
        <v>0</v>
      </c>
      <c r="F267" s="18">
        <v>0</v>
      </c>
      <c r="G267" s="18">
        <v>0</v>
      </c>
      <c r="H267" s="18">
        <v>0</v>
      </c>
      <c r="I267" s="18">
        <f t="shared" si="46"/>
        <v>0</v>
      </c>
      <c r="J267" s="18">
        <f t="shared" si="47"/>
        <v>0</v>
      </c>
      <c r="K267" s="39" t="str">
        <f t="shared" si="48"/>
        <v>NA</v>
      </c>
      <c r="L267" s="39" t="str">
        <f t="shared" si="49"/>
        <v>NA</v>
      </c>
      <c r="M267" s="39" t="str">
        <f t="shared" si="50"/>
        <v>NA</v>
      </c>
    </row>
    <row r="268" spans="1:13" x14ac:dyDescent="0.2">
      <c r="A268" s="17"/>
      <c r="B268" s="48" t="s">
        <v>49</v>
      </c>
      <c r="C268" s="17" t="s">
        <v>50</v>
      </c>
      <c r="D268" s="18">
        <v>7478</v>
      </c>
      <c r="E268" s="18">
        <v>7478</v>
      </c>
      <c r="F268" s="18">
        <v>0</v>
      </c>
      <c r="G268" s="18">
        <v>-14.5</v>
      </c>
      <c r="H268" s="18">
        <v>0</v>
      </c>
      <c r="I268" s="18">
        <f t="shared" si="46"/>
        <v>-14.5</v>
      </c>
      <c r="J268" s="18">
        <f t="shared" si="47"/>
        <v>7492.5</v>
      </c>
      <c r="K268" s="39">
        <f t="shared" si="48"/>
        <v>1.0019390211286441</v>
      </c>
      <c r="L268" s="39">
        <f t="shared" si="49"/>
        <v>-1</v>
      </c>
      <c r="M268" s="39">
        <f t="shared" si="50"/>
        <v>-1.0077560845145761</v>
      </c>
    </row>
    <row r="269" spans="1:13" x14ac:dyDescent="0.2">
      <c r="A269" s="17"/>
      <c r="B269" s="48" t="s">
        <v>51</v>
      </c>
      <c r="C269" s="17" t="s">
        <v>52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f t="shared" si="46"/>
        <v>0</v>
      </c>
      <c r="J269" s="18">
        <f t="shared" si="47"/>
        <v>0</v>
      </c>
      <c r="K269" s="39" t="str">
        <f t="shared" si="48"/>
        <v>NA</v>
      </c>
      <c r="L269" s="39" t="str">
        <f t="shared" si="49"/>
        <v>NA</v>
      </c>
      <c r="M269" s="39" t="str">
        <f t="shared" si="50"/>
        <v>NA</v>
      </c>
    </row>
    <row r="270" spans="1:13" x14ac:dyDescent="0.2">
      <c r="A270" s="17"/>
      <c r="B270" s="48" t="s">
        <v>53</v>
      </c>
      <c r="C270" s="17" t="s">
        <v>54</v>
      </c>
      <c r="D270" s="18">
        <v>24055.66</v>
      </c>
      <c r="E270" s="18">
        <v>18785.66</v>
      </c>
      <c r="F270" s="18">
        <v>0</v>
      </c>
      <c r="G270" s="18">
        <v>11508.84</v>
      </c>
      <c r="H270" s="18">
        <v>581.86</v>
      </c>
      <c r="I270" s="18">
        <f t="shared" si="46"/>
        <v>12090.7</v>
      </c>
      <c r="J270" s="18">
        <f t="shared" si="47"/>
        <v>6694.9599999999991</v>
      </c>
      <c r="K270" s="39">
        <f t="shared" si="48"/>
        <v>0.35638673328485659</v>
      </c>
      <c r="L270" s="39">
        <f t="shared" si="49"/>
        <v>-1</v>
      </c>
      <c r="M270" s="39">
        <f t="shared" si="50"/>
        <v>1.4505585643517449</v>
      </c>
    </row>
    <row r="271" spans="1:13" x14ac:dyDescent="0.2">
      <c r="A271" s="17"/>
      <c r="B271" s="48" t="s">
        <v>55</v>
      </c>
      <c r="C271" s="17" t="s">
        <v>56</v>
      </c>
      <c r="D271" s="18">
        <v>845000</v>
      </c>
      <c r="E271" s="18">
        <v>0</v>
      </c>
      <c r="F271" s="18">
        <v>359.4</v>
      </c>
      <c r="G271" s="18">
        <v>20509.759999999998</v>
      </c>
      <c r="H271" s="18">
        <v>11.98</v>
      </c>
      <c r="I271" s="18">
        <f t="shared" si="46"/>
        <v>20521.739999999998</v>
      </c>
      <c r="J271" s="18">
        <f t="shared" si="47"/>
        <v>-20521.739999999998</v>
      </c>
      <c r="K271" s="39" t="str">
        <f t="shared" si="48"/>
        <v>NA</v>
      </c>
      <c r="L271" s="39" t="str">
        <f t="shared" si="49"/>
        <v>NA</v>
      </c>
      <c r="M271" s="39" t="str">
        <f t="shared" si="50"/>
        <v>NA</v>
      </c>
    </row>
    <row r="272" spans="1:13" x14ac:dyDescent="0.2">
      <c r="A272" s="17"/>
      <c r="B272" s="48" t="s">
        <v>57</v>
      </c>
      <c r="C272" s="17" t="s">
        <v>58</v>
      </c>
      <c r="D272" s="18">
        <v>1396752.5</v>
      </c>
      <c r="E272" s="18">
        <v>0</v>
      </c>
      <c r="F272" s="18">
        <v>0</v>
      </c>
      <c r="G272" s="18">
        <v>0</v>
      </c>
      <c r="H272" s="18">
        <v>0</v>
      </c>
      <c r="I272" s="18">
        <f t="shared" si="46"/>
        <v>0</v>
      </c>
      <c r="J272" s="18">
        <f t="shared" si="47"/>
        <v>0</v>
      </c>
      <c r="K272" s="39" t="str">
        <f t="shared" si="48"/>
        <v>NA</v>
      </c>
      <c r="L272" s="39" t="str">
        <f t="shared" si="49"/>
        <v>NA</v>
      </c>
      <c r="M272" s="39" t="str">
        <f t="shared" si="50"/>
        <v>NA</v>
      </c>
    </row>
    <row r="273" spans="1:13" x14ac:dyDescent="0.2">
      <c r="A273" s="17"/>
      <c r="B273" s="48" t="s">
        <v>59</v>
      </c>
      <c r="C273" s="17" t="s">
        <v>60</v>
      </c>
      <c r="D273" s="18">
        <v>0</v>
      </c>
      <c r="E273" s="18">
        <v>3620</v>
      </c>
      <c r="F273" s="18">
        <v>2850</v>
      </c>
      <c r="G273" s="18">
        <v>2850</v>
      </c>
      <c r="H273" s="18">
        <v>0</v>
      </c>
      <c r="I273" s="18">
        <f t="shared" si="46"/>
        <v>2850</v>
      </c>
      <c r="J273" s="18">
        <f t="shared" si="47"/>
        <v>770</v>
      </c>
      <c r="K273" s="39">
        <f t="shared" si="48"/>
        <v>0.212707182320442</v>
      </c>
      <c r="L273" s="39">
        <f t="shared" si="49"/>
        <v>-0.212707182320442</v>
      </c>
      <c r="M273" s="39">
        <f t="shared" si="50"/>
        <v>2.1491712707182322</v>
      </c>
    </row>
    <row r="274" spans="1:13" x14ac:dyDescent="0.2">
      <c r="A274" s="17"/>
      <c r="B274" s="48" t="s">
        <v>61</v>
      </c>
      <c r="C274" s="17" t="s">
        <v>62</v>
      </c>
      <c r="D274" s="18">
        <v>0</v>
      </c>
      <c r="E274" s="18">
        <v>0</v>
      </c>
      <c r="F274" s="18">
        <v>21267.17</v>
      </c>
      <c r="G274" s="18">
        <v>21637.57</v>
      </c>
      <c r="H274" s="18">
        <v>75248.490000000005</v>
      </c>
      <c r="I274" s="18">
        <f t="shared" si="46"/>
        <v>96886.06</v>
      </c>
      <c r="J274" s="18">
        <f t="shared" si="47"/>
        <v>-96886.06</v>
      </c>
      <c r="K274" s="39" t="str">
        <f t="shared" si="48"/>
        <v>NA</v>
      </c>
      <c r="L274" s="39" t="str">
        <f t="shared" si="49"/>
        <v>NA</v>
      </c>
      <c r="M274" s="39" t="str">
        <f t="shared" si="50"/>
        <v>NA</v>
      </c>
    </row>
    <row r="275" spans="1:13" x14ac:dyDescent="0.2">
      <c r="A275" s="17"/>
      <c r="B275" s="48" t="s">
        <v>71</v>
      </c>
      <c r="C275" s="17" t="s">
        <v>72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f t="shared" si="46"/>
        <v>0</v>
      </c>
      <c r="J275" s="18">
        <f t="shared" si="47"/>
        <v>0</v>
      </c>
      <c r="K275" s="39" t="str">
        <f t="shared" si="48"/>
        <v>NA</v>
      </c>
      <c r="L275" s="39" t="str">
        <f t="shared" si="49"/>
        <v>NA</v>
      </c>
      <c r="M275" s="39" t="str">
        <f t="shared" si="50"/>
        <v>NA</v>
      </c>
    </row>
    <row r="276" spans="1:13" x14ac:dyDescent="0.2">
      <c r="A276" s="17"/>
      <c r="B276" s="48" t="s">
        <v>182</v>
      </c>
      <c r="C276" s="17" t="s">
        <v>183</v>
      </c>
      <c r="D276" s="18">
        <v>23236911.75</v>
      </c>
      <c r="E276" s="18">
        <v>70292113.75</v>
      </c>
      <c r="F276" s="18">
        <v>0</v>
      </c>
      <c r="G276" s="18">
        <v>0</v>
      </c>
      <c r="H276" s="18">
        <v>0</v>
      </c>
      <c r="I276" s="18">
        <f t="shared" si="46"/>
        <v>0</v>
      </c>
      <c r="J276" s="18">
        <f t="shared" si="47"/>
        <v>70292113.75</v>
      </c>
      <c r="K276" s="39">
        <f t="shared" si="48"/>
        <v>1</v>
      </c>
      <c r="L276" s="39">
        <f t="shared" si="49"/>
        <v>-1</v>
      </c>
      <c r="M276" s="39">
        <f t="shared" si="50"/>
        <v>-1</v>
      </c>
    </row>
    <row r="277" spans="1:13" x14ac:dyDescent="0.2">
      <c r="A277" s="17"/>
      <c r="B277" s="48" t="s">
        <v>73</v>
      </c>
      <c r="C277" s="17" t="s">
        <v>74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46"/>
        <v>0</v>
      </c>
      <c r="J277" s="18">
        <f t="shared" si="47"/>
        <v>0</v>
      </c>
      <c r="K277" s="39" t="str">
        <f t="shared" si="48"/>
        <v>NA</v>
      </c>
      <c r="L277" s="39" t="str">
        <f t="shared" si="49"/>
        <v>NA</v>
      </c>
      <c r="M277" s="39" t="str">
        <f t="shared" si="50"/>
        <v>NA</v>
      </c>
    </row>
    <row r="278" spans="1:13" x14ac:dyDescent="0.2">
      <c r="A278" s="47" t="s">
        <v>107</v>
      </c>
      <c r="B278" s="49"/>
      <c r="C278" s="47"/>
      <c r="D278" s="23">
        <v>55637199.100000001</v>
      </c>
      <c r="E278" s="23">
        <v>76406861.370000005</v>
      </c>
      <c r="F278" s="23">
        <v>101560.26999999999</v>
      </c>
      <c r="G278" s="23">
        <v>333782.01000000007</v>
      </c>
      <c r="H278" s="23">
        <v>77280.510000000009</v>
      </c>
      <c r="I278" s="23">
        <f t="shared" si="46"/>
        <v>411062.52000000008</v>
      </c>
      <c r="J278" s="23">
        <f t="shared" si="47"/>
        <v>75995798.850000009</v>
      </c>
      <c r="K278" s="43">
        <f t="shared" si="48"/>
        <v>0.99462008368581678</v>
      </c>
      <c r="L278" s="43">
        <f t="shared" si="49"/>
        <v>-0.9986707964680267</v>
      </c>
      <c r="M278" s="43">
        <f t="shared" si="50"/>
        <v>-0.98252607140169446</v>
      </c>
    </row>
    <row r="279" spans="1:13" x14ac:dyDescent="0.2">
      <c r="A279" s="17" t="s">
        <v>108</v>
      </c>
      <c r="B279" s="48" t="s">
        <v>16</v>
      </c>
      <c r="C279" s="17" t="s">
        <v>15</v>
      </c>
      <c r="D279" s="18">
        <v>0</v>
      </c>
      <c r="E279" s="18">
        <v>0</v>
      </c>
      <c r="F279" s="18">
        <v>0</v>
      </c>
      <c r="G279" s="18">
        <v>910.04</v>
      </c>
      <c r="H279" s="18">
        <v>0</v>
      </c>
      <c r="I279" s="18">
        <f t="shared" si="46"/>
        <v>910.04</v>
      </c>
      <c r="J279" s="18">
        <f t="shared" si="47"/>
        <v>-910.04</v>
      </c>
      <c r="K279" s="39" t="str">
        <f t="shared" si="48"/>
        <v>NA</v>
      </c>
      <c r="L279" s="39" t="str">
        <f t="shared" si="49"/>
        <v>NA</v>
      </c>
      <c r="M279" s="39" t="str">
        <f t="shared" si="50"/>
        <v>NA</v>
      </c>
    </row>
    <row r="280" spans="1:13" x14ac:dyDescent="0.2">
      <c r="A280" s="17"/>
      <c r="B280" s="48" t="s">
        <v>21</v>
      </c>
      <c r="C280" s="17" t="s">
        <v>22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f t="shared" si="46"/>
        <v>0</v>
      </c>
      <c r="J280" s="18">
        <f t="shared" si="47"/>
        <v>0</v>
      </c>
      <c r="K280" s="39" t="str">
        <f t="shared" si="48"/>
        <v>NA</v>
      </c>
      <c r="L280" s="39" t="str">
        <f t="shared" si="49"/>
        <v>NA</v>
      </c>
      <c r="M280" s="39" t="str">
        <f t="shared" si="50"/>
        <v>NA</v>
      </c>
    </row>
    <row r="281" spans="1:13" x14ac:dyDescent="0.2">
      <c r="A281" s="17"/>
      <c r="B281" s="48" t="s">
        <v>270</v>
      </c>
      <c r="C281" s="17" t="s">
        <v>271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f t="shared" si="46"/>
        <v>0</v>
      </c>
      <c r="J281" s="18">
        <f t="shared" si="47"/>
        <v>0</v>
      </c>
      <c r="K281" s="39" t="str">
        <f t="shared" si="48"/>
        <v>NA</v>
      </c>
      <c r="L281" s="39" t="str">
        <f t="shared" si="49"/>
        <v>NA</v>
      </c>
      <c r="M281" s="39" t="str">
        <f t="shared" si="50"/>
        <v>NA</v>
      </c>
    </row>
    <row r="282" spans="1:13" x14ac:dyDescent="0.2">
      <c r="A282" s="17"/>
      <c r="B282" s="48" t="s">
        <v>77</v>
      </c>
      <c r="C282" s="17" t="s">
        <v>78</v>
      </c>
      <c r="D282" s="18">
        <v>161526.03999999998</v>
      </c>
      <c r="E282" s="18">
        <v>161526.03999999998</v>
      </c>
      <c r="F282" s="18">
        <v>12756.640000000001</v>
      </c>
      <c r="G282" s="18">
        <v>34513.46</v>
      </c>
      <c r="H282" s="18">
        <v>0</v>
      </c>
      <c r="I282" s="18">
        <f t="shared" si="46"/>
        <v>34513.46</v>
      </c>
      <c r="J282" s="18">
        <f t="shared" si="47"/>
        <v>127012.57999999999</v>
      </c>
      <c r="K282" s="39">
        <f t="shared" si="48"/>
        <v>0.78632881732258153</v>
      </c>
      <c r="L282" s="39">
        <f t="shared" si="49"/>
        <v>-0.92102425095049678</v>
      </c>
      <c r="M282" s="39">
        <f t="shared" si="50"/>
        <v>-0.14531526929032609</v>
      </c>
    </row>
    <row r="283" spans="1:13" x14ac:dyDescent="0.2">
      <c r="A283" s="17"/>
      <c r="B283" s="48" t="s">
        <v>111</v>
      </c>
      <c r="C283" s="17" t="s">
        <v>112</v>
      </c>
      <c r="D283" s="18">
        <v>-286828.52</v>
      </c>
      <c r="E283" s="18">
        <v>-286828.52</v>
      </c>
      <c r="F283" s="18">
        <v>0</v>
      </c>
      <c r="G283" s="18">
        <v>0</v>
      </c>
      <c r="H283" s="18">
        <v>0</v>
      </c>
      <c r="I283" s="18">
        <f t="shared" si="46"/>
        <v>0</v>
      </c>
      <c r="J283" s="18">
        <f t="shared" si="47"/>
        <v>-286828.52</v>
      </c>
      <c r="K283" s="39">
        <f t="shared" si="48"/>
        <v>1</v>
      </c>
      <c r="L283" s="39">
        <f t="shared" si="49"/>
        <v>-1</v>
      </c>
      <c r="M283" s="39">
        <f t="shared" si="50"/>
        <v>-1</v>
      </c>
    </row>
    <row r="284" spans="1:13" x14ac:dyDescent="0.2">
      <c r="A284" s="17"/>
      <c r="B284" s="48" t="s">
        <v>27</v>
      </c>
      <c r="C284" s="17" t="s">
        <v>28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8">
        <f t="shared" si="46"/>
        <v>0</v>
      </c>
      <c r="J284" s="18">
        <f t="shared" si="47"/>
        <v>0</v>
      </c>
      <c r="K284" s="39" t="str">
        <f t="shared" si="48"/>
        <v>NA</v>
      </c>
      <c r="L284" s="39" t="str">
        <f t="shared" si="49"/>
        <v>NA</v>
      </c>
      <c r="M284" s="39" t="str">
        <f t="shared" si="50"/>
        <v>NA</v>
      </c>
    </row>
    <row r="285" spans="1:13" x14ac:dyDescent="0.2">
      <c r="A285" s="17"/>
      <c r="B285" s="48" t="s">
        <v>29</v>
      </c>
      <c r="C285" s="17" t="s">
        <v>30</v>
      </c>
      <c r="D285" s="18">
        <v>1500000</v>
      </c>
      <c r="E285" s="18">
        <v>3000000</v>
      </c>
      <c r="F285" s="18">
        <v>0</v>
      </c>
      <c r="G285" s="18">
        <v>40025</v>
      </c>
      <c r="H285" s="18">
        <v>0</v>
      </c>
      <c r="I285" s="18">
        <f t="shared" si="46"/>
        <v>40025</v>
      </c>
      <c r="J285" s="18">
        <f t="shared" si="47"/>
        <v>2959975</v>
      </c>
      <c r="K285" s="39">
        <f t="shared" si="48"/>
        <v>0.9866583333333333</v>
      </c>
      <c r="L285" s="39">
        <f t="shared" si="49"/>
        <v>-1</v>
      </c>
      <c r="M285" s="39">
        <f t="shared" si="50"/>
        <v>-0.94663333333333333</v>
      </c>
    </row>
    <row r="286" spans="1:13" x14ac:dyDescent="0.2">
      <c r="A286" s="17"/>
      <c r="B286" s="48" t="s">
        <v>31</v>
      </c>
      <c r="C286" s="17" t="s">
        <v>32</v>
      </c>
      <c r="D286" s="18">
        <v>35115.770000000004</v>
      </c>
      <c r="E286" s="18">
        <v>35115.770000000004</v>
      </c>
      <c r="F286" s="18">
        <v>2835</v>
      </c>
      <c r="G286" s="18">
        <v>6615</v>
      </c>
      <c r="H286" s="18">
        <v>0</v>
      </c>
      <c r="I286" s="18">
        <f t="shared" si="46"/>
        <v>6615</v>
      </c>
      <c r="J286" s="18">
        <f t="shared" si="47"/>
        <v>28500.770000000004</v>
      </c>
      <c r="K286" s="39">
        <f t="shared" si="48"/>
        <v>0.8116230969732402</v>
      </c>
      <c r="L286" s="39">
        <f t="shared" si="49"/>
        <v>-0.91926704155996009</v>
      </c>
      <c r="M286" s="39">
        <f t="shared" si="50"/>
        <v>-0.24649238789296099</v>
      </c>
    </row>
    <row r="287" spans="1:13" x14ac:dyDescent="0.2">
      <c r="A287" s="17"/>
      <c r="B287" s="48" t="s">
        <v>33</v>
      </c>
      <c r="C287" s="17" t="s">
        <v>34</v>
      </c>
      <c r="D287" s="18">
        <v>10007.58</v>
      </c>
      <c r="E287" s="18">
        <v>10007.58</v>
      </c>
      <c r="F287" s="18">
        <v>2548.7800000000002</v>
      </c>
      <c r="G287" s="18">
        <v>5209.22</v>
      </c>
      <c r="H287" s="18">
        <v>0</v>
      </c>
      <c r="I287" s="18">
        <f t="shared" si="46"/>
        <v>5209.22</v>
      </c>
      <c r="J287" s="18">
        <f t="shared" si="47"/>
        <v>4798.3599999999997</v>
      </c>
      <c r="K287" s="39">
        <f t="shared" si="48"/>
        <v>0.47947255979967179</v>
      </c>
      <c r="L287" s="39">
        <f t="shared" si="49"/>
        <v>-0.74531505119119701</v>
      </c>
      <c r="M287" s="39">
        <f t="shared" si="50"/>
        <v>1.0821097608013128</v>
      </c>
    </row>
    <row r="288" spans="1:13" x14ac:dyDescent="0.2">
      <c r="A288" s="17"/>
      <c r="B288" s="48" t="s">
        <v>39</v>
      </c>
      <c r="C288" s="17" t="s">
        <v>40</v>
      </c>
      <c r="D288" s="18">
        <v>39355.64</v>
      </c>
      <c r="E288" s="18">
        <v>79105.64</v>
      </c>
      <c r="F288" s="18">
        <v>569.84</v>
      </c>
      <c r="G288" s="18">
        <v>2544.3200000000002</v>
      </c>
      <c r="H288" s="18">
        <v>0</v>
      </c>
      <c r="I288" s="18">
        <f t="shared" si="46"/>
        <v>2544.3200000000002</v>
      </c>
      <c r="J288" s="18">
        <f t="shared" si="47"/>
        <v>76561.319999999992</v>
      </c>
      <c r="K288" s="39">
        <f t="shared" si="48"/>
        <v>0.9678364273394412</v>
      </c>
      <c r="L288" s="39">
        <f t="shared" si="49"/>
        <v>-0.99279646811529498</v>
      </c>
      <c r="M288" s="39">
        <f t="shared" si="50"/>
        <v>-0.87134570935776512</v>
      </c>
    </row>
    <row r="289" spans="1:13" x14ac:dyDescent="0.2">
      <c r="A289" s="17"/>
      <c r="B289" s="48" t="s">
        <v>41</v>
      </c>
      <c r="C289" s="17" t="s">
        <v>42</v>
      </c>
      <c r="D289" s="18">
        <v>26322645</v>
      </c>
      <c r="E289" s="18">
        <v>683221.27</v>
      </c>
      <c r="F289" s="18">
        <v>0</v>
      </c>
      <c r="G289" s="18">
        <v>0</v>
      </c>
      <c r="H289" s="18">
        <v>0</v>
      </c>
      <c r="I289" s="18">
        <f t="shared" si="46"/>
        <v>0</v>
      </c>
      <c r="J289" s="18">
        <f t="shared" si="47"/>
        <v>683221.27</v>
      </c>
      <c r="K289" s="39">
        <f t="shared" si="48"/>
        <v>1</v>
      </c>
      <c r="L289" s="39">
        <f t="shared" si="49"/>
        <v>-1</v>
      </c>
      <c r="M289" s="39">
        <f t="shared" si="50"/>
        <v>-1</v>
      </c>
    </row>
    <row r="290" spans="1:13" x14ac:dyDescent="0.2">
      <c r="A290" s="17"/>
      <c r="B290" s="48" t="s">
        <v>45</v>
      </c>
      <c r="C290" s="17" t="s">
        <v>46</v>
      </c>
      <c r="D290" s="18">
        <v>19000</v>
      </c>
      <c r="E290" s="18">
        <v>19000</v>
      </c>
      <c r="F290" s="18">
        <v>25.09</v>
      </c>
      <c r="G290" s="18">
        <v>25.09</v>
      </c>
      <c r="H290" s="18">
        <v>0</v>
      </c>
      <c r="I290" s="18">
        <f t="shared" si="46"/>
        <v>25.09</v>
      </c>
      <c r="J290" s="18">
        <f t="shared" si="47"/>
        <v>18974.91</v>
      </c>
      <c r="K290" s="39">
        <f t="shared" si="48"/>
        <v>0.99867947368421051</v>
      </c>
      <c r="L290" s="39">
        <f t="shared" si="49"/>
        <v>-0.99867947368421051</v>
      </c>
      <c r="M290" s="39">
        <f t="shared" si="50"/>
        <v>-0.99471789473684202</v>
      </c>
    </row>
    <row r="291" spans="1:13" x14ac:dyDescent="0.2">
      <c r="A291" s="17"/>
      <c r="B291" s="48" t="s">
        <v>49</v>
      </c>
      <c r="C291" s="17" t="s">
        <v>50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f t="shared" si="46"/>
        <v>0</v>
      </c>
      <c r="J291" s="18">
        <f t="shared" si="47"/>
        <v>0</v>
      </c>
      <c r="K291" s="39" t="str">
        <f t="shared" si="48"/>
        <v>NA</v>
      </c>
      <c r="L291" s="39" t="str">
        <f t="shared" si="49"/>
        <v>NA</v>
      </c>
      <c r="M291" s="39" t="str">
        <f t="shared" si="50"/>
        <v>NA</v>
      </c>
    </row>
    <row r="292" spans="1:13" x14ac:dyDescent="0.2">
      <c r="A292" s="17"/>
      <c r="B292" s="48" t="s">
        <v>51</v>
      </c>
      <c r="C292" s="17" t="s">
        <v>52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f t="shared" si="46"/>
        <v>0</v>
      </c>
      <c r="J292" s="18">
        <f t="shared" si="47"/>
        <v>0</v>
      </c>
      <c r="K292" s="39" t="str">
        <f t="shared" si="48"/>
        <v>NA</v>
      </c>
      <c r="L292" s="39" t="str">
        <f t="shared" si="49"/>
        <v>NA</v>
      </c>
      <c r="M292" s="39" t="str">
        <f t="shared" si="50"/>
        <v>NA</v>
      </c>
    </row>
    <row r="293" spans="1:13" x14ac:dyDescent="0.2">
      <c r="A293" s="17"/>
      <c r="B293" s="48" t="s">
        <v>53</v>
      </c>
      <c r="C293" s="17" t="s">
        <v>54</v>
      </c>
      <c r="D293" s="18">
        <v>76807.87</v>
      </c>
      <c r="E293" s="18">
        <v>76807.87</v>
      </c>
      <c r="F293" s="18">
        <v>0</v>
      </c>
      <c r="G293" s="18">
        <v>0</v>
      </c>
      <c r="H293" s="18">
        <v>0</v>
      </c>
      <c r="I293" s="18">
        <f t="shared" si="46"/>
        <v>0</v>
      </c>
      <c r="J293" s="18">
        <f t="shared" si="47"/>
        <v>76807.87</v>
      </c>
      <c r="K293" s="39">
        <f t="shared" si="48"/>
        <v>1</v>
      </c>
      <c r="L293" s="39">
        <f t="shared" si="49"/>
        <v>-1</v>
      </c>
      <c r="M293" s="39">
        <f t="shared" si="50"/>
        <v>-1</v>
      </c>
    </row>
    <row r="294" spans="1:13" x14ac:dyDescent="0.2">
      <c r="A294" s="17"/>
      <c r="B294" s="48" t="s">
        <v>57</v>
      </c>
      <c r="C294" s="17" t="s">
        <v>58</v>
      </c>
      <c r="D294" s="18">
        <v>15250</v>
      </c>
      <c r="E294" s="18">
        <v>15250</v>
      </c>
      <c r="F294" s="18">
        <v>0</v>
      </c>
      <c r="G294" s="18">
        <v>0</v>
      </c>
      <c r="H294" s="18">
        <v>0</v>
      </c>
      <c r="I294" s="18">
        <f t="shared" si="46"/>
        <v>0</v>
      </c>
      <c r="J294" s="18">
        <f t="shared" si="47"/>
        <v>15250</v>
      </c>
      <c r="K294" s="39">
        <f t="shared" si="48"/>
        <v>1</v>
      </c>
      <c r="L294" s="39">
        <f t="shared" si="49"/>
        <v>-1</v>
      </c>
      <c r="M294" s="39">
        <f t="shared" si="50"/>
        <v>-1</v>
      </c>
    </row>
    <row r="295" spans="1:13" x14ac:dyDescent="0.2">
      <c r="A295" s="17"/>
      <c r="B295" s="48" t="s">
        <v>59</v>
      </c>
      <c r="C295" s="17" t="s">
        <v>60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f t="shared" si="46"/>
        <v>0</v>
      </c>
      <c r="J295" s="18">
        <f t="shared" si="47"/>
        <v>0</v>
      </c>
      <c r="K295" s="39" t="str">
        <f t="shared" si="48"/>
        <v>NA</v>
      </c>
      <c r="L295" s="39" t="str">
        <f t="shared" si="49"/>
        <v>NA</v>
      </c>
      <c r="M295" s="39" t="str">
        <f t="shared" si="50"/>
        <v>NA</v>
      </c>
    </row>
    <row r="296" spans="1:13" x14ac:dyDescent="0.2">
      <c r="A296" s="17"/>
      <c r="B296" s="48" t="s">
        <v>67</v>
      </c>
      <c r="C296" s="17" t="s">
        <v>68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f t="shared" si="46"/>
        <v>0</v>
      </c>
      <c r="J296" s="18">
        <f t="shared" si="47"/>
        <v>0</v>
      </c>
      <c r="K296" s="39" t="str">
        <f t="shared" si="48"/>
        <v>NA</v>
      </c>
      <c r="L296" s="39" t="str">
        <f t="shared" si="49"/>
        <v>NA</v>
      </c>
      <c r="M296" s="39" t="str">
        <f t="shared" si="50"/>
        <v>NA</v>
      </c>
    </row>
    <row r="297" spans="1:13" x14ac:dyDescent="0.2">
      <c r="A297" s="47" t="s">
        <v>109</v>
      </c>
      <c r="B297" s="49"/>
      <c r="C297" s="47"/>
      <c r="D297" s="23">
        <v>27892879.380000003</v>
      </c>
      <c r="E297" s="23">
        <v>3793205.6500000004</v>
      </c>
      <c r="F297" s="23">
        <v>18735.350000000002</v>
      </c>
      <c r="G297" s="23">
        <v>89842.13</v>
      </c>
      <c r="H297" s="23">
        <v>0</v>
      </c>
      <c r="I297" s="23">
        <f t="shared" si="46"/>
        <v>89842.13</v>
      </c>
      <c r="J297" s="23">
        <f t="shared" si="47"/>
        <v>3703363.5200000005</v>
      </c>
      <c r="K297" s="43">
        <f t="shared" si="48"/>
        <v>0.97631498571663267</v>
      </c>
      <c r="L297" s="43">
        <f t="shared" si="49"/>
        <v>-0.9950608135364345</v>
      </c>
      <c r="M297" s="43">
        <f t="shared" si="50"/>
        <v>-0.90525994286653033</v>
      </c>
    </row>
    <row r="298" spans="1:13" x14ac:dyDescent="0.2">
      <c r="A298" s="17" t="s">
        <v>110</v>
      </c>
      <c r="B298" s="48" t="s">
        <v>77</v>
      </c>
      <c r="C298" s="17" t="s">
        <v>78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f t="shared" si="46"/>
        <v>0</v>
      </c>
      <c r="J298" s="18">
        <f t="shared" si="47"/>
        <v>0</v>
      </c>
      <c r="K298" s="39" t="str">
        <f t="shared" si="48"/>
        <v>NA</v>
      </c>
      <c r="L298" s="39" t="str">
        <f t="shared" si="49"/>
        <v>NA</v>
      </c>
      <c r="M298" s="39" t="str">
        <f t="shared" si="50"/>
        <v>NA</v>
      </c>
    </row>
    <row r="299" spans="1:13" x14ac:dyDescent="0.2">
      <c r="A299" s="17"/>
      <c r="B299" s="48" t="s">
        <v>111</v>
      </c>
      <c r="C299" s="17" t="s">
        <v>112</v>
      </c>
      <c r="D299" s="18">
        <v>78744</v>
      </c>
      <c r="E299" s="18">
        <v>78744</v>
      </c>
      <c r="F299" s="18">
        <v>6991.72</v>
      </c>
      <c r="G299" s="18">
        <v>20760.3</v>
      </c>
      <c r="H299" s="18">
        <v>0</v>
      </c>
      <c r="I299" s="18">
        <f t="shared" si="46"/>
        <v>20760.3</v>
      </c>
      <c r="J299" s="18">
        <f t="shared" si="47"/>
        <v>57983.7</v>
      </c>
      <c r="K299" s="39">
        <f t="shared" si="48"/>
        <v>0.73635705577567812</v>
      </c>
      <c r="L299" s="39">
        <f t="shared" si="49"/>
        <v>-0.91120948897693788</v>
      </c>
      <c r="M299" s="39">
        <f t="shared" si="50"/>
        <v>5.4571776897287379E-2</v>
      </c>
    </row>
    <row r="300" spans="1:13" x14ac:dyDescent="0.2">
      <c r="A300" s="17"/>
      <c r="B300" s="48" t="s">
        <v>272</v>
      </c>
      <c r="C300" s="17" t="s">
        <v>273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46"/>
        <v>0</v>
      </c>
      <c r="J300" s="18">
        <f t="shared" si="47"/>
        <v>0</v>
      </c>
      <c r="K300" s="39" t="str">
        <f t="shared" si="48"/>
        <v>NA</v>
      </c>
      <c r="L300" s="39" t="str">
        <f t="shared" si="49"/>
        <v>NA</v>
      </c>
      <c r="M300" s="39" t="str">
        <f t="shared" si="50"/>
        <v>NA</v>
      </c>
    </row>
    <row r="301" spans="1:13" x14ac:dyDescent="0.2">
      <c r="A301" s="17"/>
      <c r="B301" s="48" t="s">
        <v>27</v>
      </c>
      <c r="C301" s="17" t="s">
        <v>28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f t="shared" si="46"/>
        <v>0</v>
      </c>
      <c r="J301" s="18">
        <f t="shared" si="47"/>
        <v>0</v>
      </c>
      <c r="K301" s="39" t="str">
        <f t="shared" si="48"/>
        <v>NA</v>
      </c>
      <c r="L301" s="39" t="str">
        <f t="shared" si="49"/>
        <v>NA</v>
      </c>
      <c r="M301" s="39" t="str">
        <f t="shared" si="50"/>
        <v>NA</v>
      </c>
    </row>
    <row r="302" spans="1:13" x14ac:dyDescent="0.2">
      <c r="A302" s="17"/>
      <c r="B302" s="48" t="s">
        <v>91</v>
      </c>
      <c r="C302" s="17" t="s">
        <v>92</v>
      </c>
      <c r="D302" s="18">
        <v>11981.84</v>
      </c>
      <c r="E302" s="18">
        <v>11981.84</v>
      </c>
      <c r="F302" s="18">
        <v>0</v>
      </c>
      <c r="G302" s="18">
        <v>0</v>
      </c>
      <c r="H302" s="18">
        <v>0</v>
      </c>
      <c r="I302" s="18">
        <f t="shared" si="46"/>
        <v>0</v>
      </c>
      <c r="J302" s="18">
        <f t="shared" si="47"/>
        <v>11981.84</v>
      </c>
      <c r="K302" s="39">
        <f t="shared" si="48"/>
        <v>1</v>
      </c>
      <c r="L302" s="39">
        <f t="shared" si="49"/>
        <v>-1</v>
      </c>
      <c r="M302" s="39">
        <f t="shared" si="50"/>
        <v>-1</v>
      </c>
    </row>
    <row r="303" spans="1:13" x14ac:dyDescent="0.2">
      <c r="A303" s="17"/>
      <c r="B303" s="48" t="s">
        <v>29</v>
      </c>
      <c r="C303" s="17" t="s">
        <v>30</v>
      </c>
      <c r="D303" s="18">
        <v>-587</v>
      </c>
      <c r="E303" s="18">
        <v>-587</v>
      </c>
      <c r="F303" s="18">
        <v>0</v>
      </c>
      <c r="G303" s="18">
        <v>0</v>
      </c>
      <c r="H303" s="18">
        <v>0</v>
      </c>
      <c r="I303" s="18">
        <f t="shared" si="46"/>
        <v>0</v>
      </c>
      <c r="J303" s="18">
        <f t="shared" si="47"/>
        <v>-587</v>
      </c>
      <c r="K303" s="39">
        <f t="shared" si="48"/>
        <v>1</v>
      </c>
      <c r="L303" s="39">
        <f t="shared" si="49"/>
        <v>-1</v>
      </c>
      <c r="M303" s="39">
        <f t="shared" si="50"/>
        <v>-1</v>
      </c>
    </row>
    <row r="304" spans="1:13" x14ac:dyDescent="0.2">
      <c r="A304" s="17"/>
      <c r="B304" s="48" t="s">
        <v>31</v>
      </c>
      <c r="C304" s="17" t="s">
        <v>32</v>
      </c>
      <c r="D304" s="18">
        <v>2835</v>
      </c>
      <c r="E304" s="18">
        <v>2835</v>
      </c>
      <c r="F304" s="18">
        <v>0</v>
      </c>
      <c r="G304" s="18">
        <v>0</v>
      </c>
      <c r="H304" s="18">
        <v>0</v>
      </c>
      <c r="I304" s="18">
        <f t="shared" si="46"/>
        <v>0</v>
      </c>
      <c r="J304" s="18">
        <f t="shared" si="47"/>
        <v>2835</v>
      </c>
      <c r="K304" s="39">
        <f t="shared" si="48"/>
        <v>1</v>
      </c>
      <c r="L304" s="39">
        <f t="shared" si="49"/>
        <v>-1</v>
      </c>
      <c r="M304" s="39">
        <f t="shared" si="50"/>
        <v>-1</v>
      </c>
    </row>
    <row r="305" spans="1:13" x14ac:dyDescent="0.2">
      <c r="A305" s="17"/>
      <c r="B305" s="48" t="s">
        <v>33</v>
      </c>
      <c r="C305" s="17" t="s">
        <v>34</v>
      </c>
      <c r="D305" s="18">
        <v>18552.190000000002</v>
      </c>
      <c r="E305" s="18">
        <v>18552.190000000002</v>
      </c>
      <c r="F305" s="18">
        <v>0</v>
      </c>
      <c r="G305" s="18">
        <v>0</v>
      </c>
      <c r="H305" s="18">
        <v>0</v>
      </c>
      <c r="I305" s="18">
        <f t="shared" si="46"/>
        <v>0</v>
      </c>
      <c r="J305" s="18">
        <f t="shared" si="47"/>
        <v>18552.190000000002</v>
      </c>
      <c r="K305" s="39">
        <f t="shared" si="48"/>
        <v>1</v>
      </c>
      <c r="L305" s="39">
        <f t="shared" si="49"/>
        <v>-1</v>
      </c>
      <c r="M305" s="39">
        <f t="shared" si="50"/>
        <v>-1</v>
      </c>
    </row>
    <row r="306" spans="1:13" x14ac:dyDescent="0.2">
      <c r="A306" s="17"/>
      <c r="B306" s="48" t="s">
        <v>39</v>
      </c>
      <c r="C306" s="17" t="s">
        <v>40</v>
      </c>
      <c r="D306" s="18">
        <v>2498.7199999999998</v>
      </c>
      <c r="E306" s="18">
        <v>2498.7199999999998</v>
      </c>
      <c r="F306" s="18">
        <v>0</v>
      </c>
      <c r="G306" s="18">
        <v>0</v>
      </c>
      <c r="H306" s="18">
        <v>0</v>
      </c>
      <c r="I306" s="18">
        <f t="shared" si="46"/>
        <v>0</v>
      </c>
      <c r="J306" s="18">
        <f t="shared" si="47"/>
        <v>2498.7199999999998</v>
      </c>
      <c r="K306" s="39">
        <f t="shared" si="48"/>
        <v>1</v>
      </c>
      <c r="L306" s="39">
        <f t="shared" si="49"/>
        <v>-1</v>
      </c>
      <c r="M306" s="39">
        <f t="shared" si="50"/>
        <v>-1</v>
      </c>
    </row>
    <row r="307" spans="1:13" x14ac:dyDescent="0.2">
      <c r="A307" s="17"/>
      <c r="B307" s="48" t="s">
        <v>41</v>
      </c>
      <c r="C307" s="17" t="s">
        <v>42</v>
      </c>
      <c r="D307" s="18">
        <v>26102645</v>
      </c>
      <c r="E307" s="18">
        <v>0</v>
      </c>
      <c r="F307" s="18">
        <v>0</v>
      </c>
      <c r="G307" s="18">
        <v>0</v>
      </c>
      <c r="H307" s="18">
        <v>0</v>
      </c>
      <c r="I307" s="18">
        <f t="shared" si="46"/>
        <v>0</v>
      </c>
      <c r="J307" s="18">
        <f t="shared" si="47"/>
        <v>0</v>
      </c>
      <c r="K307" s="39" t="str">
        <f t="shared" si="48"/>
        <v>NA</v>
      </c>
      <c r="L307" s="39" t="str">
        <f t="shared" si="49"/>
        <v>NA</v>
      </c>
      <c r="M307" s="39" t="str">
        <f t="shared" si="50"/>
        <v>NA</v>
      </c>
    </row>
    <row r="308" spans="1:13" x14ac:dyDescent="0.2">
      <c r="A308" s="17"/>
      <c r="B308" s="48" t="s">
        <v>51</v>
      </c>
      <c r="C308" s="17" t="s">
        <v>52</v>
      </c>
      <c r="F308" s="18">
        <v>0</v>
      </c>
      <c r="G308" s="18">
        <v>0</v>
      </c>
      <c r="H308" s="18">
        <v>0</v>
      </c>
      <c r="I308" s="18">
        <f t="shared" si="46"/>
        <v>0</v>
      </c>
      <c r="J308" s="18">
        <f t="shared" si="47"/>
        <v>0</v>
      </c>
      <c r="K308" s="39" t="str">
        <f t="shared" si="48"/>
        <v>NA</v>
      </c>
      <c r="L308" s="39" t="str">
        <f t="shared" si="49"/>
        <v>NA</v>
      </c>
      <c r="M308" s="39" t="str">
        <f t="shared" si="50"/>
        <v>NA</v>
      </c>
    </row>
    <row r="309" spans="1:13" x14ac:dyDescent="0.2">
      <c r="A309" s="17"/>
      <c r="B309" s="48" t="s">
        <v>53</v>
      </c>
      <c r="C309" s="17" t="s">
        <v>54</v>
      </c>
      <c r="D309" s="18">
        <v>1341.46</v>
      </c>
      <c r="E309" s="18">
        <v>11341.46</v>
      </c>
      <c r="F309" s="18">
        <v>0</v>
      </c>
      <c r="G309" s="18">
        <v>2428</v>
      </c>
      <c r="H309" s="18">
        <v>3472.65</v>
      </c>
      <c r="I309" s="18">
        <f t="shared" si="46"/>
        <v>5900.65</v>
      </c>
      <c r="J309" s="18">
        <f t="shared" si="47"/>
        <v>5440.8099999999995</v>
      </c>
      <c r="K309" s="39">
        <f t="shared" si="48"/>
        <v>0.47972747776741265</v>
      </c>
      <c r="L309" s="39">
        <f t="shared" si="49"/>
        <v>-1</v>
      </c>
      <c r="M309" s="39">
        <f t="shared" si="50"/>
        <v>-0.14367286046064609</v>
      </c>
    </row>
    <row r="310" spans="1:13" x14ac:dyDescent="0.2">
      <c r="A310" s="17"/>
      <c r="B310" s="48" t="s">
        <v>55</v>
      </c>
      <c r="C310" s="17" t="s">
        <v>56</v>
      </c>
      <c r="D310" s="18">
        <v>0</v>
      </c>
      <c r="E310" s="18">
        <v>15000</v>
      </c>
      <c r="F310" s="18">
        <v>0</v>
      </c>
      <c r="G310" s="18">
        <v>208.26</v>
      </c>
      <c r="H310" s="18">
        <v>0</v>
      </c>
      <c r="I310" s="18">
        <f t="shared" si="46"/>
        <v>208.26</v>
      </c>
      <c r="J310" s="18">
        <f t="shared" si="47"/>
        <v>14791.74</v>
      </c>
      <c r="K310" s="39">
        <f t="shared" si="48"/>
        <v>0.98611599999999999</v>
      </c>
      <c r="L310" s="39">
        <f t="shared" si="49"/>
        <v>-1</v>
      </c>
      <c r="M310" s="39">
        <f t="shared" si="50"/>
        <v>-0.94446399999999997</v>
      </c>
    </row>
    <row r="311" spans="1:13" x14ac:dyDescent="0.2">
      <c r="A311" s="17"/>
      <c r="B311" s="48" t="s">
        <v>59</v>
      </c>
      <c r="C311" s="17" t="s">
        <v>60</v>
      </c>
      <c r="D311" s="18">
        <v>0</v>
      </c>
      <c r="E311" s="18">
        <v>35000</v>
      </c>
      <c r="F311" s="18">
        <v>0</v>
      </c>
      <c r="G311" s="18">
        <v>9666.26</v>
      </c>
      <c r="H311" s="18">
        <v>10042.9</v>
      </c>
      <c r="I311" s="18">
        <f t="shared" si="46"/>
        <v>19709.16</v>
      </c>
      <c r="J311" s="18">
        <f t="shared" si="47"/>
        <v>15290.84</v>
      </c>
      <c r="K311" s="39">
        <f t="shared" si="48"/>
        <v>0.43688114285714286</v>
      </c>
      <c r="L311" s="39">
        <f t="shared" si="49"/>
        <v>-1</v>
      </c>
      <c r="M311" s="39">
        <f t="shared" si="50"/>
        <v>0.1047154285714286</v>
      </c>
    </row>
    <row r="312" spans="1:13" x14ac:dyDescent="0.2">
      <c r="A312" s="17"/>
      <c r="B312" s="48" t="s">
        <v>61</v>
      </c>
      <c r="C312" s="17" t="s">
        <v>62</v>
      </c>
      <c r="D312" s="18">
        <v>0</v>
      </c>
      <c r="E312" s="18">
        <v>85000</v>
      </c>
      <c r="F312" s="18">
        <v>0</v>
      </c>
      <c r="G312" s="18">
        <v>0</v>
      </c>
      <c r="H312" s="18">
        <v>2420.91</v>
      </c>
      <c r="I312" s="18">
        <f t="shared" si="46"/>
        <v>2420.91</v>
      </c>
      <c r="J312" s="18">
        <f t="shared" si="47"/>
        <v>82579.09</v>
      </c>
      <c r="K312" s="39">
        <f t="shared" si="48"/>
        <v>0.9715187058823529</v>
      </c>
      <c r="L312" s="39">
        <f t="shared" si="49"/>
        <v>-1</v>
      </c>
      <c r="M312" s="39">
        <f t="shared" si="50"/>
        <v>-1</v>
      </c>
    </row>
    <row r="313" spans="1:13" x14ac:dyDescent="0.2">
      <c r="A313" s="17"/>
      <c r="B313" s="48" t="s">
        <v>65</v>
      </c>
      <c r="C313" s="17" t="s">
        <v>66</v>
      </c>
      <c r="D313" s="18">
        <v>0</v>
      </c>
      <c r="E313" s="18">
        <v>5000</v>
      </c>
      <c r="F313" s="18">
        <v>0</v>
      </c>
      <c r="G313" s="18">
        <v>0</v>
      </c>
      <c r="H313" s="18">
        <v>0</v>
      </c>
      <c r="I313" s="18">
        <f t="shared" si="46"/>
        <v>0</v>
      </c>
      <c r="J313" s="18">
        <f t="shared" si="47"/>
        <v>5000</v>
      </c>
      <c r="K313" s="39">
        <f t="shared" si="48"/>
        <v>1</v>
      </c>
      <c r="L313" s="39">
        <f t="shared" si="49"/>
        <v>-1</v>
      </c>
      <c r="M313" s="39">
        <f t="shared" si="50"/>
        <v>-1</v>
      </c>
    </row>
    <row r="314" spans="1:13" x14ac:dyDescent="0.2">
      <c r="A314" s="47" t="s">
        <v>113</v>
      </c>
      <c r="B314" s="49"/>
      <c r="C314" s="47"/>
      <c r="D314" s="23">
        <v>26218011.210000001</v>
      </c>
      <c r="E314" s="23">
        <v>265366.20999999996</v>
      </c>
      <c r="F314" s="23">
        <v>6991.72</v>
      </c>
      <c r="G314" s="23">
        <v>33062.82</v>
      </c>
      <c r="H314" s="23">
        <v>15936.46</v>
      </c>
      <c r="I314" s="23">
        <f t="shared" si="46"/>
        <v>48999.28</v>
      </c>
      <c r="J314" s="23">
        <f t="shared" si="47"/>
        <v>216366.92999999996</v>
      </c>
      <c r="K314" s="43">
        <f t="shared" si="48"/>
        <v>0.81535222589190992</v>
      </c>
      <c r="L314" s="43">
        <f t="shared" si="49"/>
        <v>-0.97365256111544873</v>
      </c>
      <c r="M314" s="43">
        <f t="shared" si="50"/>
        <v>-0.50162727952439756</v>
      </c>
    </row>
    <row r="315" spans="1:13" x14ac:dyDescent="0.2">
      <c r="A315" s="17" t="s">
        <v>114</v>
      </c>
      <c r="B315" s="48" t="s">
        <v>97</v>
      </c>
      <c r="C315" s="17" t="s">
        <v>98</v>
      </c>
      <c r="D315" s="18">
        <v>0</v>
      </c>
      <c r="E315" s="18">
        <v>251609</v>
      </c>
      <c r="F315" s="18">
        <v>0</v>
      </c>
      <c r="G315" s="18">
        <v>0</v>
      </c>
      <c r="H315" s="18">
        <v>0</v>
      </c>
      <c r="I315" s="18">
        <f t="shared" si="46"/>
        <v>0</v>
      </c>
      <c r="J315" s="18">
        <f t="shared" si="47"/>
        <v>251609</v>
      </c>
      <c r="K315" s="39">
        <f t="shared" si="48"/>
        <v>1</v>
      </c>
      <c r="L315" s="39">
        <f t="shared" si="49"/>
        <v>-1</v>
      </c>
      <c r="M315" s="39">
        <f t="shared" si="50"/>
        <v>-1</v>
      </c>
    </row>
    <row r="316" spans="1:13" x14ac:dyDescent="0.2">
      <c r="A316" s="17"/>
      <c r="B316" s="48" t="s">
        <v>123</v>
      </c>
      <c r="C316" s="17" t="s">
        <v>124</v>
      </c>
      <c r="D316" s="18">
        <v>-294.13</v>
      </c>
      <c r="E316" s="18">
        <v>-294.13</v>
      </c>
      <c r="F316" s="18">
        <v>0</v>
      </c>
      <c r="G316" s="18">
        <v>0</v>
      </c>
      <c r="H316" s="18">
        <v>0</v>
      </c>
      <c r="I316" s="18">
        <f t="shared" si="46"/>
        <v>0</v>
      </c>
      <c r="J316" s="18">
        <f t="shared" si="47"/>
        <v>-294.13</v>
      </c>
      <c r="K316" s="39">
        <f t="shared" si="48"/>
        <v>1</v>
      </c>
      <c r="L316" s="39">
        <f t="shared" si="49"/>
        <v>-1</v>
      </c>
      <c r="M316" s="39">
        <f t="shared" si="50"/>
        <v>-1</v>
      </c>
    </row>
    <row r="317" spans="1:13" x14ac:dyDescent="0.2">
      <c r="A317" s="17"/>
      <c r="B317" s="48" t="s">
        <v>272</v>
      </c>
      <c r="C317" s="17" t="s">
        <v>273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f t="shared" si="46"/>
        <v>0</v>
      </c>
      <c r="J317" s="18">
        <f t="shared" si="47"/>
        <v>0</v>
      </c>
      <c r="K317" s="39" t="str">
        <f t="shared" si="48"/>
        <v>NA</v>
      </c>
      <c r="L317" s="39" t="str">
        <f t="shared" si="49"/>
        <v>NA</v>
      </c>
      <c r="M317" s="39" t="str">
        <f t="shared" si="50"/>
        <v>NA</v>
      </c>
    </row>
    <row r="318" spans="1:13" x14ac:dyDescent="0.2">
      <c r="A318" s="17"/>
      <c r="B318" s="48" t="s">
        <v>115</v>
      </c>
      <c r="C318" s="17" t="s">
        <v>116</v>
      </c>
      <c r="D318" s="18">
        <v>41289.299999999996</v>
      </c>
      <c r="E318" s="18">
        <v>41289.299999999996</v>
      </c>
      <c r="F318" s="18">
        <v>0</v>
      </c>
      <c r="G318" s="18">
        <v>0</v>
      </c>
      <c r="H318" s="18">
        <v>0</v>
      </c>
      <c r="I318" s="18">
        <f t="shared" si="46"/>
        <v>0</v>
      </c>
      <c r="J318" s="18">
        <f t="shared" si="47"/>
        <v>41289.299999999996</v>
      </c>
      <c r="K318" s="39">
        <f t="shared" si="48"/>
        <v>1</v>
      </c>
      <c r="L318" s="39">
        <f t="shared" si="49"/>
        <v>-1</v>
      </c>
      <c r="M318" s="39">
        <f t="shared" si="50"/>
        <v>-1</v>
      </c>
    </row>
    <row r="319" spans="1:13" x14ac:dyDescent="0.2">
      <c r="A319" s="17"/>
      <c r="B319" s="48" t="s">
        <v>27</v>
      </c>
      <c r="C319" s="17" t="s">
        <v>28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f t="shared" si="46"/>
        <v>0</v>
      </c>
      <c r="J319" s="18">
        <f t="shared" si="47"/>
        <v>0</v>
      </c>
      <c r="K319" s="39" t="str">
        <f t="shared" si="48"/>
        <v>NA</v>
      </c>
      <c r="L319" s="39" t="str">
        <f t="shared" si="49"/>
        <v>NA</v>
      </c>
      <c r="M319" s="39" t="str">
        <f t="shared" si="50"/>
        <v>NA</v>
      </c>
    </row>
    <row r="320" spans="1:13" x14ac:dyDescent="0.2">
      <c r="A320" s="17"/>
      <c r="B320" s="48" t="s">
        <v>91</v>
      </c>
      <c r="C320" s="17" t="s">
        <v>92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f t="shared" si="46"/>
        <v>0</v>
      </c>
      <c r="J320" s="18">
        <f t="shared" si="47"/>
        <v>0</v>
      </c>
      <c r="K320" s="39" t="str">
        <f t="shared" si="48"/>
        <v>NA</v>
      </c>
      <c r="L320" s="39" t="str">
        <f t="shared" si="49"/>
        <v>NA</v>
      </c>
      <c r="M320" s="39" t="str">
        <f t="shared" si="50"/>
        <v>NA</v>
      </c>
    </row>
    <row r="321" spans="1:13" x14ac:dyDescent="0.2">
      <c r="A321" s="17"/>
      <c r="B321" s="48" t="s">
        <v>29</v>
      </c>
      <c r="C321" s="17" t="s">
        <v>30</v>
      </c>
      <c r="D321" s="18">
        <v>2444000</v>
      </c>
      <c r="E321" s="18">
        <v>4888000</v>
      </c>
      <c r="F321" s="18">
        <v>0</v>
      </c>
      <c r="G321" s="18">
        <v>1412.43</v>
      </c>
      <c r="H321" s="18">
        <v>0</v>
      </c>
      <c r="I321" s="18">
        <f t="shared" si="46"/>
        <v>1412.43</v>
      </c>
      <c r="J321" s="18">
        <f t="shared" si="47"/>
        <v>4886587.57</v>
      </c>
      <c r="K321" s="39">
        <f t="shared" si="48"/>
        <v>0.99971104132569566</v>
      </c>
      <c r="L321" s="39">
        <f t="shared" si="49"/>
        <v>-1</v>
      </c>
      <c r="M321" s="39">
        <f t="shared" si="50"/>
        <v>-0.99884416530278242</v>
      </c>
    </row>
    <row r="322" spans="1:13" x14ac:dyDescent="0.2">
      <c r="A322" s="17"/>
      <c r="B322" s="48" t="s">
        <v>31</v>
      </c>
      <c r="C322" s="17" t="s">
        <v>32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f t="shared" si="46"/>
        <v>0</v>
      </c>
      <c r="J322" s="18">
        <f t="shared" si="47"/>
        <v>0</v>
      </c>
      <c r="K322" s="39" t="str">
        <f t="shared" si="48"/>
        <v>NA</v>
      </c>
      <c r="L322" s="39" t="str">
        <f t="shared" si="49"/>
        <v>NA</v>
      </c>
      <c r="M322" s="39" t="str">
        <f t="shared" si="50"/>
        <v>NA</v>
      </c>
    </row>
    <row r="323" spans="1:13" x14ac:dyDescent="0.2">
      <c r="A323" s="17"/>
      <c r="B323" s="48" t="s">
        <v>33</v>
      </c>
      <c r="C323" s="17" t="s">
        <v>34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46"/>
        <v>0</v>
      </c>
      <c r="J323" s="18">
        <f t="shared" si="47"/>
        <v>0</v>
      </c>
      <c r="K323" s="39" t="str">
        <f t="shared" si="48"/>
        <v>NA</v>
      </c>
      <c r="L323" s="39" t="str">
        <f t="shared" si="49"/>
        <v>NA</v>
      </c>
      <c r="M323" s="39" t="str">
        <f t="shared" si="50"/>
        <v>NA</v>
      </c>
    </row>
    <row r="324" spans="1:13" x14ac:dyDescent="0.2">
      <c r="A324" s="17"/>
      <c r="B324" s="48" t="s">
        <v>39</v>
      </c>
      <c r="C324" s="17" t="s">
        <v>40</v>
      </c>
      <c r="D324" s="18">
        <v>66475.570000000007</v>
      </c>
      <c r="E324" s="18">
        <v>143805.57</v>
      </c>
      <c r="F324" s="18">
        <v>0</v>
      </c>
      <c r="G324" s="18">
        <v>37.43</v>
      </c>
      <c r="H324" s="18">
        <v>0</v>
      </c>
      <c r="I324" s="18">
        <f t="shared" si="46"/>
        <v>37.43</v>
      </c>
      <c r="J324" s="18">
        <f t="shared" si="47"/>
        <v>143768.14000000001</v>
      </c>
      <c r="K324" s="39">
        <f t="shared" si="48"/>
        <v>0.99973971800953199</v>
      </c>
      <c r="L324" s="39">
        <f t="shared" si="49"/>
        <v>-1</v>
      </c>
      <c r="M324" s="39">
        <f t="shared" si="50"/>
        <v>-0.99895887203812761</v>
      </c>
    </row>
    <row r="325" spans="1:13" x14ac:dyDescent="0.2">
      <c r="A325" s="17"/>
      <c r="B325" s="48" t="s">
        <v>41</v>
      </c>
      <c r="C325" s="17" t="s">
        <v>42</v>
      </c>
      <c r="D325" s="18">
        <v>27466035.289999999</v>
      </c>
      <c r="E325" s="18">
        <v>3891284.7199999997</v>
      </c>
      <c r="F325" s="18">
        <v>101542.69</v>
      </c>
      <c r="G325" s="18">
        <v>168226.91</v>
      </c>
      <c r="H325" s="18">
        <v>67556.289999999994</v>
      </c>
      <c r="I325" s="18">
        <f t="shared" si="46"/>
        <v>235783.2</v>
      </c>
      <c r="J325" s="18">
        <f t="shared" si="47"/>
        <v>3655501.5199999996</v>
      </c>
      <c r="K325" s="39">
        <f t="shared" si="48"/>
        <v>0.93940736364313115</v>
      </c>
      <c r="L325" s="39">
        <f t="shared" si="49"/>
        <v>-0.97390509887952892</v>
      </c>
      <c r="M325" s="39">
        <f t="shared" si="50"/>
        <v>-0.82707314205474014</v>
      </c>
    </row>
    <row r="326" spans="1:13" x14ac:dyDescent="0.2">
      <c r="A326" s="17"/>
      <c r="B326" s="48" t="s">
        <v>117</v>
      </c>
      <c r="C326" s="17" t="s">
        <v>118</v>
      </c>
      <c r="D326" s="18">
        <v>66738.98</v>
      </c>
      <c r="E326" s="18">
        <v>66738.98</v>
      </c>
      <c r="F326" s="18">
        <v>8000</v>
      </c>
      <c r="G326" s="18">
        <v>31538.75</v>
      </c>
      <c r="H326" s="18">
        <v>22850</v>
      </c>
      <c r="I326" s="18">
        <f t="shared" si="46"/>
        <v>54388.75</v>
      </c>
      <c r="J326" s="18">
        <f t="shared" si="47"/>
        <v>12350.229999999996</v>
      </c>
      <c r="K326" s="39">
        <f t="shared" si="48"/>
        <v>0.18505272331102449</v>
      </c>
      <c r="L326" s="39">
        <f t="shared" si="49"/>
        <v>-0.88013002296409082</v>
      </c>
      <c r="M326" s="39">
        <f t="shared" si="50"/>
        <v>0.89027461912063999</v>
      </c>
    </row>
    <row r="327" spans="1:13" x14ac:dyDescent="0.2">
      <c r="A327" s="17"/>
      <c r="B327" s="48" t="s">
        <v>43</v>
      </c>
      <c r="C327" s="17" t="s">
        <v>44</v>
      </c>
      <c r="D327" s="18">
        <v>7952171.9500000002</v>
      </c>
      <c r="E327" s="18">
        <v>6952171.9500000002</v>
      </c>
      <c r="F327" s="18">
        <v>-37</v>
      </c>
      <c r="G327" s="18">
        <v>-97</v>
      </c>
      <c r="H327" s="18">
        <v>1455</v>
      </c>
      <c r="I327" s="18">
        <f t="shared" si="46"/>
        <v>1358</v>
      </c>
      <c r="J327" s="18">
        <f t="shared" si="47"/>
        <v>6950813.9500000002</v>
      </c>
      <c r="K327" s="39">
        <f t="shared" si="48"/>
        <v>0.99980466536072943</v>
      </c>
      <c r="L327" s="39">
        <f t="shared" si="49"/>
        <v>-1.0000053220778005</v>
      </c>
      <c r="M327" s="39">
        <f t="shared" si="50"/>
        <v>-1.0000558098969345</v>
      </c>
    </row>
    <row r="328" spans="1:13" x14ac:dyDescent="0.2">
      <c r="A328" s="17"/>
      <c r="B328" s="48" t="s">
        <v>202</v>
      </c>
      <c r="C328" s="17" t="s">
        <v>203</v>
      </c>
      <c r="D328" s="18">
        <v>0</v>
      </c>
      <c r="E328" s="18">
        <v>0</v>
      </c>
      <c r="F328" s="18">
        <v>0</v>
      </c>
      <c r="G328" s="18">
        <v>0</v>
      </c>
      <c r="H328" s="18">
        <v>0</v>
      </c>
      <c r="I328" s="18">
        <f t="shared" si="46"/>
        <v>0</v>
      </c>
      <c r="J328" s="18">
        <f t="shared" si="47"/>
        <v>0</v>
      </c>
      <c r="K328" s="39" t="str">
        <f t="shared" si="48"/>
        <v>NA</v>
      </c>
      <c r="L328" s="39" t="str">
        <f t="shared" si="49"/>
        <v>NA</v>
      </c>
      <c r="M328" s="39" t="str">
        <f t="shared" si="50"/>
        <v>NA</v>
      </c>
    </row>
    <row r="329" spans="1:13" x14ac:dyDescent="0.2">
      <c r="A329" s="17"/>
      <c r="B329" s="48" t="s">
        <v>204</v>
      </c>
      <c r="C329" s="17" t="s">
        <v>205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f t="shared" si="46"/>
        <v>0</v>
      </c>
      <c r="J329" s="18">
        <f t="shared" si="47"/>
        <v>0</v>
      </c>
      <c r="K329" s="39" t="str">
        <f t="shared" si="48"/>
        <v>NA</v>
      </c>
      <c r="L329" s="39" t="str">
        <f t="shared" si="49"/>
        <v>NA</v>
      </c>
      <c r="M329" s="39" t="str">
        <f t="shared" si="50"/>
        <v>NA</v>
      </c>
    </row>
    <row r="330" spans="1:13" x14ac:dyDescent="0.2">
      <c r="A330" s="17"/>
      <c r="B330" s="48" t="s">
        <v>206</v>
      </c>
      <c r="C330" s="17" t="s">
        <v>207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f t="shared" si="46"/>
        <v>0</v>
      </c>
      <c r="J330" s="18">
        <f t="shared" si="47"/>
        <v>0</v>
      </c>
      <c r="K330" s="39" t="str">
        <f t="shared" si="48"/>
        <v>NA</v>
      </c>
      <c r="L330" s="39" t="str">
        <f t="shared" si="49"/>
        <v>NA</v>
      </c>
      <c r="M330" s="39" t="str">
        <f t="shared" si="50"/>
        <v>NA</v>
      </c>
    </row>
    <row r="331" spans="1:13" x14ac:dyDescent="0.2">
      <c r="A331" s="17"/>
      <c r="B331" s="48" t="s">
        <v>374</v>
      </c>
      <c r="C331" s="17" t="s">
        <v>375</v>
      </c>
      <c r="D331" s="18">
        <v>3750000</v>
      </c>
      <c r="E331" s="18">
        <v>3750000</v>
      </c>
      <c r="F331" s="18">
        <v>0</v>
      </c>
      <c r="G331" s="18">
        <v>0</v>
      </c>
      <c r="H331" s="18">
        <v>0</v>
      </c>
      <c r="I331" s="18">
        <f t="shared" si="46"/>
        <v>0</v>
      </c>
      <c r="J331" s="18">
        <f t="shared" si="47"/>
        <v>3750000</v>
      </c>
      <c r="K331" s="39">
        <f t="shared" si="48"/>
        <v>1</v>
      </c>
      <c r="L331" s="39">
        <f t="shared" si="49"/>
        <v>-1</v>
      </c>
      <c r="M331" s="39">
        <f t="shared" si="50"/>
        <v>-1</v>
      </c>
    </row>
    <row r="332" spans="1:13" x14ac:dyDescent="0.2">
      <c r="A332" s="17"/>
      <c r="B332" s="48" t="s">
        <v>53</v>
      </c>
      <c r="C332" s="17" t="s">
        <v>54</v>
      </c>
      <c r="D332" s="18">
        <v>26819394.460000001</v>
      </c>
      <c r="E332" s="18">
        <v>36611246.719999999</v>
      </c>
      <c r="F332" s="18">
        <v>11785.73</v>
      </c>
      <c r="G332" s="18">
        <v>61540.15</v>
      </c>
      <c r="H332" s="18">
        <v>167484.24</v>
      </c>
      <c r="I332" s="18">
        <f t="shared" si="46"/>
        <v>229024.38999999998</v>
      </c>
      <c r="J332" s="18">
        <f t="shared" si="47"/>
        <v>36382222.329999998</v>
      </c>
      <c r="K332" s="39">
        <f t="shared" si="48"/>
        <v>0.99374442526495854</v>
      </c>
      <c r="L332" s="39">
        <f t="shared" si="49"/>
        <v>-0.9996780844397315</v>
      </c>
      <c r="M332" s="39">
        <f t="shared" si="50"/>
        <v>-0.9932763666344766</v>
      </c>
    </row>
    <row r="333" spans="1:13" x14ac:dyDescent="0.2">
      <c r="A333" s="17"/>
      <c r="B333" s="48" t="s">
        <v>55</v>
      </c>
      <c r="C333" s="17" t="s">
        <v>56</v>
      </c>
      <c r="D333" s="18">
        <v>0</v>
      </c>
      <c r="E333" s="18">
        <v>75</v>
      </c>
      <c r="F333" s="18">
        <v>0</v>
      </c>
      <c r="G333" s="18">
        <v>0</v>
      </c>
      <c r="H333" s="18">
        <v>0</v>
      </c>
      <c r="I333" s="18">
        <f t="shared" si="46"/>
        <v>0</v>
      </c>
      <c r="J333" s="18">
        <f t="shared" si="47"/>
        <v>75</v>
      </c>
      <c r="K333" s="39">
        <f t="shared" si="48"/>
        <v>1</v>
      </c>
      <c r="L333" s="39">
        <f t="shared" si="49"/>
        <v>-1</v>
      </c>
      <c r="M333" s="39">
        <f t="shared" si="50"/>
        <v>-1</v>
      </c>
    </row>
    <row r="334" spans="1:13" x14ac:dyDescent="0.2">
      <c r="A334" s="17"/>
      <c r="B334" s="48" t="s">
        <v>59</v>
      </c>
      <c r="C334" s="17" t="s">
        <v>60</v>
      </c>
      <c r="D334" s="18">
        <v>3089052.17</v>
      </c>
      <c r="E334" s="18">
        <v>3363247.98</v>
      </c>
      <c r="F334" s="18">
        <v>2948.61</v>
      </c>
      <c r="G334" s="18">
        <v>2948.61</v>
      </c>
      <c r="H334" s="18">
        <v>23290.62</v>
      </c>
      <c r="I334" s="18">
        <f t="shared" si="46"/>
        <v>26239.23</v>
      </c>
      <c r="J334" s="18">
        <f t="shared" si="47"/>
        <v>3337008.75</v>
      </c>
      <c r="K334" s="39">
        <f t="shared" si="48"/>
        <v>0.99219824700526549</v>
      </c>
      <c r="L334" s="39">
        <f t="shared" si="49"/>
        <v>-0.9991232849859617</v>
      </c>
      <c r="M334" s="39">
        <f t="shared" si="50"/>
        <v>-0.99649313994384681</v>
      </c>
    </row>
    <row r="335" spans="1:13" x14ac:dyDescent="0.2">
      <c r="A335" s="17"/>
      <c r="B335" s="48" t="s">
        <v>61</v>
      </c>
      <c r="C335" s="17" t="s">
        <v>62</v>
      </c>
      <c r="D335" s="18">
        <v>0</v>
      </c>
      <c r="E335" s="18">
        <v>0</v>
      </c>
      <c r="F335" s="18">
        <v>0</v>
      </c>
      <c r="G335" s="18">
        <v>0</v>
      </c>
      <c r="H335" s="18">
        <v>0</v>
      </c>
      <c r="I335" s="18">
        <f t="shared" si="46"/>
        <v>0</v>
      </c>
      <c r="J335" s="18">
        <f t="shared" si="47"/>
        <v>0</v>
      </c>
      <c r="K335" s="39" t="str">
        <f t="shared" si="48"/>
        <v>NA</v>
      </c>
      <c r="L335" s="39" t="str">
        <f t="shared" si="49"/>
        <v>NA</v>
      </c>
      <c r="M335" s="39" t="str">
        <f t="shared" si="50"/>
        <v>NA</v>
      </c>
    </row>
    <row r="336" spans="1:13" x14ac:dyDescent="0.2">
      <c r="A336" s="17"/>
      <c r="B336" s="48" t="s">
        <v>119</v>
      </c>
      <c r="C336" s="17" t="s">
        <v>120</v>
      </c>
      <c r="D336" s="18">
        <v>7204</v>
      </c>
      <c r="E336" s="18">
        <v>0</v>
      </c>
      <c r="F336" s="18">
        <v>0</v>
      </c>
      <c r="G336" s="18">
        <v>0</v>
      </c>
      <c r="H336" s="18">
        <v>0</v>
      </c>
      <c r="I336" s="18">
        <f t="shared" si="46"/>
        <v>0</v>
      </c>
      <c r="J336" s="18">
        <f t="shared" si="47"/>
        <v>0</v>
      </c>
      <c r="K336" s="39" t="str">
        <f t="shared" si="48"/>
        <v>NA</v>
      </c>
      <c r="L336" s="39" t="str">
        <f t="shared" si="49"/>
        <v>NA</v>
      </c>
      <c r="M336" s="39" t="str">
        <f t="shared" si="50"/>
        <v>NA</v>
      </c>
    </row>
    <row r="337" spans="1:13" x14ac:dyDescent="0.2">
      <c r="A337" s="17"/>
      <c r="B337" s="48" t="s">
        <v>184</v>
      </c>
      <c r="C337" s="17" t="s">
        <v>185</v>
      </c>
      <c r="D337" s="18">
        <v>9118</v>
      </c>
      <c r="E337" s="18">
        <v>9118</v>
      </c>
      <c r="F337" s="18">
        <v>0</v>
      </c>
      <c r="G337" s="18">
        <v>0</v>
      </c>
      <c r="H337" s="18">
        <v>0</v>
      </c>
      <c r="I337" s="18">
        <f t="shared" si="46"/>
        <v>0</v>
      </c>
      <c r="J337" s="18">
        <f t="shared" si="47"/>
        <v>9118</v>
      </c>
      <c r="K337" s="39">
        <f t="shared" si="48"/>
        <v>1</v>
      </c>
      <c r="L337" s="39">
        <f t="shared" si="49"/>
        <v>-1</v>
      </c>
      <c r="M337" s="39">
        <f t="shared" si="50"/>
        <v>-1</v>
      </c>
    </row>
    <row r="338" spans="1:13" x14ac:dyDescent="0.2">
      <c r="A338" s="17"/>
      <c r="B338" s="48" t="s">
        <v>67</v>
      </c>
      <c r="C338" s="17" t="s">
        <v>68</v>
      </c>
      <c r="D338" s="18">
        <v>6088395.21</v>
      </c>
      <c r="E338" s="18">
        <v>2338395.21</v>
      </c>
      <c r="F338" s="18">
        <v>0</v>
      </c>
      <c r="G338" s="18">
        <v>0</v>
      </c>
      <c r="H338" s="18">
        <v>91606.400000000009</v>
      </c>
      <c r="I338" s="18">
        <f t="shared" si="46"/>
        <v>91606.400000000009</v>
      </c>
      <c r="J338" s="18">
        <f t="shared" si="47"/>
        <v>2246788.81</v>
      </c>
      <c r="K338" s="39">
        <f t="shared" si="48"/>
        <v>0.96082509936376415</v>
      </c>
      <c r="L338" s="39">
        <f t="shared" si="49"/>
        <v>-1</v>
      </c>
      <c r="M338" s="39">
        <f t="shared" si="50"/>
        <v>-1</v>
      </c>
    </row>
    <row r="339" spans="1:13" x14ac:dyDescent="0.2">
      <c r="A339" s="17"/>
      <c r="B339" s="48" t="s">
        <v>69</v>
      </c>
      <c r="C339" s="17" t="s">
        <v>70</v>
      </c>
      <c r="D339" s="18">
        <v>1491845.7299999995</v>
      </c>
      <c r="E339" s="18">
        <v>1547840.7299999995</v>
      </c>
      <c r="F339" s="18">
        <v>0</v>
      </c>
      <c r="G339" s="18">
        <v>0</v>
      </c>
      <c r="H339" s="18">
        <v>1760</v>
      </c>
      <c r="I339" s="18">
        <f t="shared" si="46"/>
        <v>1760</v>
      </c>
      <c r="J339" s="18">
        <f t="shared" si="47"/>
        <v>1546080.7299999995</v>
      </c>
      <c r="K339" s="39">
        <f t="shared" si="48"/>
        <v>0.9988629321054241</v>
      </c>
      <c r="L339" s="39">
        <f t="shared" si="49"/>
        <v>-1</v>
      </c>
      <c r="M339" s="39">
        <f t="shared" si="50"/>
        <v>-1</v>
      </c>
    </row>
    <row r="340" spans="1:13" x14ac:dyDescent="0.2">
      <c r="A340" s="17"/>
      <c r="B340" s="48" t="s">
        <v>71</v>
      </c>
      <c r="C340" s="17" t="s">
        <v>72</v>
      </c>
      <c r="D340" s="18">
        <v>0</v>
      </c>
      <c r="E340" s="18">
        <v>0</v>
      </c>
      <c r="F340" s="18">
        <v>0</v>
      </c>
      <c r="G340" s="18">
        <v>0</v>
      </c>
      <c r="H340" s="18">
        <v>0</v>
      </c>
      <c r="I340" s="18">
        <f t="shared" si="46"/>
        <v>0</v>
      </c>
      <c r="J340" s="18">
        <f t="shared" si="47"/>
        <v>0</v>
      </c>
      <c r="K340" s="39" t="str">
        <f t="shared" si="48"/>
        <v>NA</v>
      </c>
      <c r="L340" s="39" t="str">
        <f t="shared" si="49"/>
        <v>NA</v>
      </c>
      <c r="M340" s="39" t="str">
        <f t="shared" si="50"/>
        <v>NA</v>
      </c>
    </row>
    <row r="341" spans="1:13" x14ac:dyDescent="0.2">
      <c r="A341" s="47" t="s">
        <v>121</v>
      </c>
      <c r="B341" s="49"/>
      <c r="C341" s="47"/>
      <c r="D341" s="23">
        <v>79291426.530000001</v>
      </c>
      <c r="E341" s="23">
        <v>63854529.029999994</v>
      </c>
      <c r="F341" s="23">
        <v>124240.03</v>
      </c>
      <c r="G341" s="23">
        <v>265607.27999999997</v>
      </c>
      <c r="H341" s="23">
        <v>376002.55</v>
      </c>
      <c r="I341" s="23">
        <f t="shared" si="46"/>
        <v>641609.82999999996</v>
      </c>
      <c r="J341" s="23">
        <f t="shared" si="47"/>
        <v>63212919.199999996</v>
      </c>
      <c r="K341" s="43">
        <f t="shared" si="48"/>
        <v>0.98995200748096412</v>
      </c>
      <c r="L341" s="43">
        <f t="shared" si="49"/>
        <v>-0.99805432704794317</v>
      </c>
      <c r="M341" s="43">
        <f t="shared" si="50"/>
        <v>-0.98336172647204323</v>
      </c>
    </row>
    <row r="342" spans="1:13" x14ac:dyDescent="0.2">
      <c r="A342" s="17" t="s">
        <v>122</v>
      </c>
      <c r="B342" s="48" t="s">
        <v>97</v>
      </c>
      <c r="C342" s="17" t="s">
        <v>98</v>
      </c>
      <c r="D342" s="18">
        <v>0</v>
      </c>
      <c r="E342" s="18">
        <v>0</v>
      </c>
      <c r="F342" s="18">
        <v>0</v>
      </c>
      <c r="G342" s="18">
        <v>0</v>
      </c>
      <c r="H342" s="18">
        <v>0</v>
      </c>
      <c r="I342" s="18">
        <f t="shared" si="46"/>
        <v>0</v>
      </c>
      <c r="J342" s="18">
        <f t="shared" si="47"/>
        <v>0</v>
      </c>
      <c r="K342" s="39" t="str">
        <f t="shared" si="48"/>
        <v>NA</v>
      </c>
      <c r="L342" s="39" t="str">
        <f t="shared" si="49"/>
        <v>NA</v>
      </c>
      <c r="M342" s="39" t="str">
        <f t="shared" si="50"/>
        <v>NA</v>
      </c>
    </row>
    <row r="343" spans="1:13" x14ac:dyDescent="0.2">
      <c r="A343" s="17"/>
      <c r="B343" s="48" t="s">
        <v>123</v>
      </c>
      <c r="C343" s="17" t="s">
        <v>124</v>
      </c>
      <c r="D343" s="18">
        <v>629709.29</v>
      </c>
      <c r="E343" s="18">
        <v>837649.04</v>
      </c>
      <c r="F343" s="18">
        <v>235991</v>
      </c>
      <c r="G343" s="18">
        <v>238650.8</v>
      </c>
      <c r="H343" s="18">
        <v>14872.75</v>
      </c>
      <c r="I343" s="18">
        <f t="shared" si="46"/>
        <v>253523.55</v>
      </c>
      <c r="J343" s="18">
        <f t="shared" si="47"/>
        <v>584125.49</v>
      </c>
      <c r="K343" s="39">
        <f t="shared" si="48"/>
        <v>0.69733917441127846</v>
      </c>
      <c r="L343" s="39">
        <f t="shared" si="49"/>
        <v>-0.71826983768763109</v>
      </c>
      <c r="M343" s="39">
        <f t="shared" si="50"/>
        <v>0.13962191134368149</v>
      </c>
    </row>
    <row r="344" spans="1:13" x14ac:dyDescent="0.2">
      <c r="A344" s="17"/>
      <c r="B344" s="48" t="s">
        <v>272</v>
      </c>
      <c r="C344" s="17" t="s">
        <v>273</v>
      </c>
      <c r="D344" s="18">
        <v>0</v>
      </c>
      <c r="E344" s="18">
        <v>0</v>
      </c>
      <c r="F344" s="18">
        <v>0</v>
      </c>
      <c r="G344" s="18">
        <v>0</v>
      </c>
      <c r="H344" s="18">
        <v>0</v>
      </c>
      <c r="I344" s="18">
        <f t="shared" si="46"/>
        <v>0</v>
      </c>
      <c r="J344" s="18">
        <f t="shared" si="47"/>
        <v>0</v>
      </c>
      <c r="K344" s="39" t="str">
        <f t="shared" si="48"/>
        <v>NA</v>
      </c>
      <c r="L344" s="39" t="str">
        <f t="shared" si="49"/>
        <v>NA</v>
      </c>
      <c r="M344" s="39" t="str">
        <f t="shared" si="50"/>
        <v>NA</v>
      </c>
    </row>
    <row r="345" spans="1:13" x14ac:dyDescent="0.2">
      <c r="A345" s="17"/>
      <c r="B345" s="48" t="s">
        <v>115</v>
      </c>
      <c r="C345" s="17" t="s">
        <v>116</v>
      </c>
      <c r="F345" s="18">
        <v>0</v>
      </c>
      <c r="G345" s="18">
        <v>0</v>
      </c>
      <c r="H345" s="18">
        <v>0</v>
      </c>
      <c r="I345" s="18">
        <f t="shared" si="46"/>
        <v>0</v>
      </c>
      <c r="J345" s="18">
        <f t="shared" si="47"/>
        <v>0</v>
      </c>
      <c r="K345" s="39" t="str">
        <f t="shared" si="48"/>
        <v>NA</v>
      </c>
      <c r="L345" s="39" t="str">
        <f t="shared" si="49"/>
        <v>NA</v>
      </c>
      <c r="M345" s="39" t="str">
        <f t="shared" si="50"/>
        <v>NA</v>
      </c>
    </row>
    <row r="346" spans="1:13" x14ac:dyDescent="0.2">
      <c r="A346" s="17"/>
      <c r="B346" s="48" t="s">
        <v>27</v>
      </c>
      <c r="C346" s="17" t="s">
        <v>28</v>
      </c>
      <c r="D346" s="18">
        <v>0</v>
      </c>
      <c r="E346" s="18">
        <v>0</v>
      </c>
      <c r="F346" s="18">
        <v>0</v>
      </c>
      <c r="G346" s="18">
        <v>0</v>
      </c>
      <c r="H346" s="18">
        <v>0</v>
      </c>
      <c r="I346" s="18">
        <f t="shared" si="46"/>
        <v>0</v>
      </c>
      <c r="J346" s="18">
        <f t="shared" si="47"/>
        <v>0</v>
      </c>
      <c r="K346" s="39" t="str">
        <f t="shared" si="48"/>
        <v>NA</v>
      </c>
      <c r="L346" s="39" t="str">
        <f t="shared" si="49"/>
        <v>NA</v>
      </c>
      <c r="M346" s="39" t="str">
        <f t="shared" si="50"/>
        <v>NA</v>
      </c>
    </row>
    <row r="347" spans="1:13" x14ac:dyDescent="0.2">
      <c r="A347" s="17"/>
      <c r="B347" s="48" t="s">
        <v>91</v>
      </c>
      <c r="C347" s="17" t="s">
        <v>92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f t="shared" si="46"/>
        <v>0</v>
      </c>
      <c r="J347" s="18">
        <f t="shared" si="47"/>
        <v>0</v>
      </c>
      <c r="K347" s="39" t="str">
        <f t="shared" si="48"/>
        <v>NA</v>
      </c>
      <c r="L347" s="39" t="str">
        <f t="shared" si="49"/>
        <v>NA</v>
      </c>
      <c r="M347" s="39" t="str">
        <f t="shared" si="50"/>
        <v>NA</v>
      </c>
    </row>
    <row r="348" spans="1:13" x14ac:dyDescent="0.2">
      <c r="A348" s="17"/>
      <c r="B348" s="48" t="s">
        <v>29</v>
      </c>
      <c r="C348" s="17" t="s">
        <v>30</v>
      </c>
      <c r="D348" s="18">
        <v>1303870.3500000001</v>
      </c>
      <c r="E348" s="18">
        <v>2603870.35</v>
      </c>
      <c r="F348" s="18">
        <v>0</v>
      </c>
      <c r="G348" s="18">
        <v>1587.32</v>
      </c>
      <c r="H348" s="18">
        <v>0</v>
      </c>
      <c r="I348" s="18">
        <f t="shared" si="46"/>
        <v>1587.32</v>
      </c>
      <c r="J348" s="18">
        <f t="shared" si="47"/>
        <v>2602283.0300000003</v>
      </c>
      <c r="K348" s="39">
        <f t="shared" si="48"/>
        <v>0.99939039975627053</v>
      </c>
      <c r="L348" s="39">
        <f t="shared" si="49"/>
        <v>-1</v>
      </c>
      <c r="M348" s="39">
        <f t="shared" si="50"/>
        <v>-0.99756159902508212</v>
      </c>
    </row>
    <row r="349" spans="1:13" x14ac:dyDescent="0.2">
      <c r="A349" s="17"/>
      <c r="B349" s="48" t="s">
        <v>31</v>
      </c>
      <c r="C349" s="17" t="s">
        <v>32</v>
      </c>
      <c r="D349" s="18">
        <v>0</v>
      </c>
      <c r="E349" s="18">
        <v>0</v>
      </c>
      <c r="F349" s="18">
        <v>0</v>
      </c>
      <c r="G349" s="18">
        <v>0</v>
      </c>
      <c r="H349" s="18">
        <v>0</v>
      </c>
      <c r="I349" s="18">
        <f t="shared" si="46"/>
        <v>0</v>
      </c>
      <c r="J349" s="18">
        <f t="shared" si="47"/>
        <v>0</v>
      </c>
      <c r="K349" s="39" t="str">
        <f t="shared" si="48"/>
        <v>NA</v>
      </c>
      <c r="L349" s="39" t="str">
        <f t="shared" si="49"/>
        <v>NA</v>
      </c>
      <c r="M349" s="39" t="str">
        <f t="shared" si="50"/>
        <v>NA</v>
      </c>
    </row>
    <row r="350" spans="1:13" x14ac:dyDescent="0.2">
      <c r="A350" s="17"/>
      <c r="B350" s="48" t="s">
        <v>33</v>
      </c>
      <c r="C350" s="17" t="s">
        <v>34</v>
      </c>
      <c r="D350" s="18">
        <v>0</v>
      </c>
      <c r="E350" s="18">
        <v>0</v>
      </c>
      <c r="F350" s="18">
        <v>0</v>
      </c>
      <c r="G350" s="18">
        <v>0</v>
      </c>
      <c r="H350" s="18">
        <v>0</v>
      </c>
      <c r="I350" s="18">
        <f t="shared" si="46"/>
        <v>0</v>
      </c>
      <c r="J350" s="18">
        <f t="shared" si="47"/>
        <v>0</v>
      </c>
      <c r="K350" s="39" t="str">
        <f t="shared" si="48"/>
        <v>NA</v>
      </c>
      <c r="L350" s="39" t="str">
        <f t="shared" si="49"/>
        <v>NA</v>
      </c>
      <c r="M350" s="39" t="str">
        <f t="shared" si="50"/>
        <v>NA</v>
      </c>
    </row>
    <row r="351" spans="1:13" x14ac:dyDescent="0.2">
      <c r="A351" s="17"/>
      <c r="B351" s="48" t="s">
        <v>39</v>
      </c>
      <c r="C351" s="17" t="s">
        <v>40</v>
      </c>
      <c r="D351" s="18">
        <v>90719.309999999983</v>
      </c>
      <c r="E351" s="18">
        <v>125474.31</v>
      </c>
      <c r="F351" s="18">
        <v>0</v>
      </c>
      <c r="G351" s="18">
        <v>42.06</v>
      </c>
      <c r="H351" s="18">
        <v>0</v>
      </c>
      <c r="I351" s="18">
        <f t="shared" si="46"/>
        <v>42.06</v>
      </c>
      <c r="J351" s="18">
        <f t="shared" si="47"/>
        <v>125432.25</v>
      </c>
      <c r="K351" s="39">
        <f t="shared" si="48"/>
        <v>0.99966479194027846</v>
      </c>
      <c r="L351" s="39">
        <f t="shared" si="49"/>
        <v>-1</v>
      </c>
      <c r="M351" s="39">
        <f t="shared" si="50"/>
        <v>-0.99865916776111374</v>
      </c>
    </row>
    <row r="352" spans="1:13" x14ac:dyDescent="0.2">
      <c r="A352" s="17"/>
      <c r="B352" s="48" t="s">
        <v>41</v>
      </c>
      <c r="C352" s="17" t="s">
        <v>42</v>
      </c>
      <c r="D352" s="18">
        <v>26122767.559999999</v>
      </c>
      <c r="E352" s="18">
        <v>20122.560000000001</v>
      </c>
      <c r="F352" s="18">
        <v>0</v>
      </c>
      <c r="G352" s="18">
        <v>0</v>
      </c>
      <c r="H352" s="18">
        <v>450.95</v>
      </c>
      <c r="I352" s="18">
        <f t="shared" si="46"/>
        <v>450.95</v>
      </c>
      <c r="J352" s="18">
        <f t="shared" si="47"/>
        <v>19671.61</v>
      </c>
      <c r="K352" s="39">
        <f t="shared" si="48"/>
        <v>0.97758982952467277</v>
      </c>
      <c r="L352" s="39">
        <f t="shared" si="49"/>
        <v>-1</v>
      </c>
      <c r="M352" s="39">
        <f t="shared" si="50"/>
        <v>-1</v>
      </c>
    </row>
    <row r="353" spans="1:13" x14ac:dyDescent="0.2">
      <c r="A353" s="17"/>
      <c r="B353" s="48" t="s">
        <v>43</v>
      </c>
      <c r="C353" s="17" t="s">
        <v>44</v>
      </c>
      <c r="D353" s="18">
        <v>0</v>
      </c>
      <c r="E353" s="18">
        <v>0</v>
      </c>
      <c r="F353" s="18">
        <v>0</v>
      </c>
      <c r="G353" s="18">
        <v>0</v>
      </c>
      <c r="H353" s="18">
        <v>0</v>
      </c>
      <c r="I353" s="18">
        <f t="shared" si="46"/>
        <v>0</v>
      </c>
      <c r="J353" s="18">
        <f t="shared" si="47"/>
        <v>0</v>
      </c>
      <c r="K353" s="39" t="str">
        <f t="shared" si="48"/>
        <v>NA</v>
      </c>
      <c r="L353" s="39" t="str">
        <f t="shared" si="49"/>
        <v>NA</v>
      </c>
      <c r="M353" s="39" t="str">
        <f t="shared" si="50"/>
        <v>NA</v>
      </c>
    </row>
    <row r="354" spans="1:13" x14ac:dyDescent="0.2">
      <c r="A354" s="17"/>
      <c r="B354" s="48" t="s">
        <v>376</v>
      </c>
      <c r="C354" s="17" t="s">
        <v>377</v>
      </c>
      <c r="D354" s="18">
        <v>11500</v>
      </c>
      <c r="E354" s="18">
        <v>11150</v>
      </c>
      <c r="F354" s="18">
        <v>360</v>
      </c>
      <c r="G354" s="18">
        <v>360</v>
      </c>
      <c r="H354" s="18">
        <v>0</v>
      </c>
      <c r="I354" s="18">
        <f t="shared" si="46"/>
        <v>360</v>
      </c>
      <c r="J354" s="18">
        <f t="shared" si="47"/>
        <v>10790</v>
      </c>
      <c r="K354" s="39">
        <f t="shared" si="48"/>
        <v>0.96771300448430497</v>
      </c>
      <c r="L354" s="39">
        <f t="shared" si="49"/>
        <v>-0.96771300448430497</v>
      </c>
      <c r="M354" s="39">
        <f t="shared" si="50"/>
        <v>-0.87085201793721978</v>
      </c>
    </row>
    <row r="355" spans="1:13" x14ac:dyDescent="0.2">
      <c r="A355" s="17"/>
      <c r="B355" s="48" t="s">
        <v>49</v>
      </c>
      <c r="C355" s="17" t="s">
        <v>50</v>
      </c>
      <c r="D355" s="18">
        <v>980</v>
      </c>
      <c r="E355" s="18">
        <v>980</v>
      </c>
      <c r="F355" s="18">
        <v>0</v>
      </c>
      <c r="G355" s="18">
        <v>0</v>
      </c>
      <c r="H355" s="18">
        <v>0</v>
      </c>
      <c r="I355" s="18">
        <f t="shared" si="46"/>
        <v>0</v>
      </c>
      <c r="J355" s="18">
        <f t="shared" si="47"/>
        <v>980</v>
      </c>
      <c r="K355" s="39">
        <f t="shared" si="48"/>
        <v>1</v>
      </c>
      <c r="L355" s="39">
        <f t="shared" si="49"/>
        <v>-1</v>
      </c>
      <c r="M355" s="39">
        <f t="shared" si="50"/>
        <v>-1</v>
      </c>
    </row>
    <row r="356" spans="1:13" x14ac:dyDescent="0.2">
      <c r="A356" s="17"/>
      <c r="B356" s="48" t="s">
        <v>51</v>
      </c>
      <c r="C356" s="17" t="s">
        <v>52</v>
      </c>
      <c r="D356" s="18">
        <v>673648.91999999993</v>
      </c>
      <c r="E356" s="18">
        <v>502702.92</v>
      </c>
      <c r="F356" s="18">
        <v>0</v>
      </c>
      <c r="G356" s="18">
        <v>0</v>
      </c>
      <c r="H356" s="18">
        <v>0</v>
      </c>
      <c r="I356" s="18">
        <f t="shared" si="46"/>
        <v>0</v>
      </c>
      <c r="J356" s="18">
        <f t="shared" si="47"/>
        <v>502702.92</v>
      </c>
      <c r="K356" s="39">
        <f t="shared" si="48"/>
        <v>1</v>
      </c>
      <c r="L356" s="39">
        <f t="shared" si="49"/>
        <v>-1</v>
      </c>
      <c r="M356" s="39">
        <f t="shared" si="50"/>
        <v>-1</v>
      </c>
    </row>
    <row r="357" spans="1:13" x14ac:dyDescent="0.2">
      <c r="A357" s="17"/>
      <c r="B357" s="48" t="s">
        <v>53</v>
      </c>
      <c r="C357" s="17" t="s">
        <v>54</v>
      </c>
      <c r="D357" s="18">
        <v>0</v>
      </c>
      <c r="E357" s="18">
        <v>0</v>
      </c>
      <c r="F357" s="18">
        <v>0</v>
      </c>
      <c r="G357" s="18">
        <v>0</v>
      </c>
      <c r="H357" s="18">
        <v>0</v>
      </c>
      <c r="I357" s="18">
        <f t="shared" si="46"/>
        <v>0</v>
      </c>
      <c r="J357" s="18">
        <f t="shared" si="47"/>
        <v>0</v>
      </c>
      <c r="K357" s="39" t="str">
        <f t="shared" si="48"/>
        <v>NA</v>
      </c>
      <c r="L357" s="39" t="str">
        <f t="shared" si="49"/>
        <v>NA</v>
      </c>
      <c r="M357" s="39" t="str">
        <f t="shared" si="50"/>
        <v>NA</v>
      </c>
    </row>
    <row r="358" spans="1:13" x14ac:dyDescent="0.2">
      <c r="A358" s="17"/>
      <c r="B358" s="48" t="s">
        <v>119</v>
      </c>
      <c r="C358" s="17" t="s">
        <v>120</v>
      </c>
      <c r="D358" s="18">
        <v>495912.66000000003</v>
      </c>
      <c r="E358" s="18">
        <v>538013.91</v>
      </c>
      <c r="F358" s="18">
        <v>61652</v>
      </c>
      <c r="G358" s="18">
        <v>62545.7</v>
      </c>
      <c r="H358" s="18">
        <v>5522.25</v>
      </c>
      <c r="I358" s="18">
        <f t="shared" si="46"/>
        <v>68067.95</v>
      </c>
      <c r="J358" s="18">
        <f t="shared" si="47"/>
        <v>469945.96</v>
      </c>
      <c r="K358" s="39">
        <f t="shared" si="48"/>
        <v>0.87348291794165689</v>
      </c>
      <c r="L358" s="39">
        <f t="shared" si="49"/>
        <v>-0.88540816723493265</v>
      </c>
      <c r="M358" s="39">
        <f t="shared" si="50"/>
        <v>-0.53498823106636784</v>
      </c>
    </row>
    <row r="359" spans="1:13" x14ac:dyDescent="0.2">
      <c r="A359" s="17"/>
      <c r="B359" s="48" t="s">
        <v>186</v>
      </c>
      <c r="C359" s="17" t="s">
        <v>187</v>
      </c>
      <c r="F359" s="18">
        <v>0</v>
      </c>
      <c r="G359" s="18">
        <v>0</v>
      </c>
      <c r="H359" s="18">
        <v>0</v>
      </c>
      <c r="I359" s="18">
        <f t="shared" si="46"/>
        <v>0</v>
      </c>
      <c r="J359" s="18">
        <f t="shared" si="47"/>
        <v>0</v>
      </c>
      <c r="K359" s="39" t="str">
        <f t="shared" si="48"/>
        <v>NA</v>
      </c>
      <c r="L359" s="39" t="str">
        <f t="shared" si="49"/>
        <v>NA</v>
      </c>
      <c r="M359" s="39" t="str">
        <f t="shared" si="50"/>
        <v>NA</v>
      </c>
    </row>
    <row r="360" spans="1:13" x14ac:dyDescent="0.2">
      <c r="A360" s="17"/>
      <c r="B360" s="48" t="s">
        <v>71</v>
      </c>
      <c r="C360" s="17" t="s">
        <v>72</v>
      </c>
      <c r="F360" s="18">
        <v>0</v>
      </c>
      <c r="G360" s="18">
        <v>0</v>
      </c>
      <c r="H360" s="18">
        <v>0</v>
      </c>
      <c r="I360" s="18">
        <f t="shared" si="46"/>
        <v>0</v>
      </c>
      <c r="J360" s="18">
        <f t="shared" si="47"/>
        <v>0</v>
      </c>
      <c r="K360" s="39" t="str">
        <f t="shared" si="48"/>
        <v>NA</v>
      </c>
      <c r="L360" s="39" t="str">
        <f t="shared" si="49"/>
        <v>NA</v>
      </c>
      <c r="M360" s="39" t="str">
        <f t="shared" si="50"/>
        <v>NA</v>
      </c>
    </row>
    <row r="361" spans="1:13" x14ac:dyDescent="0.2">
      <c r="A361" s="17"/>
      <c r="B361" s="48" t="s">
        <v>350</v>
      </c>
      <c r="C361" s="17" t="s">
        <v>348</v>
      </c>
      <c r="D361" s="18">
        <v>3000</v>
      </c>
      <c r="E361" s="18">
        <v>0</v>
      </c>
      <c r="F361" s="18">
        <v>0</v>
      </c>
      <c r="G361" s="18">
        <v>0</v>
      </c>
      <c r="H361" s="18">
        <v>0</v>
      </c>
      <c r="I361" s="18">
        <f t="shared" si="46"/>
        <v>0</v>
      </c>
      <c r="J361" s="18">
        <f t="shared" si="47"/>
        <v>0</v>
      </c>
      <c r="K361" s="39" t="str">
        <f t="shared" si="48"/>
        <v>NA</v>
      </c>
      <c r="L361" s="39" t="str">
        <f t="shared" si="49"/>
        <v>NA</v>
      </c>
      <c r="M361" s="39" t="str">
        <f t="shared" si="50"/>
        <v>NA</v>
      </c>
    </row>
    <row r="362" spans="1:13" x14ac:dyDescent="0.2">
      <c r="A362" s="47" t="s">
        <v>127</v>
      </c>
      <c r="B362" s="49"/>
      <c r="C362" s="47"/>
      <c r="D362" s="23">
        <v>29332108.09</v>
      </c>
      <c r="E362" s="23">
        <v>4639963.09</v>
      </c>
      <c r="F362" s="23">
        <v>298003</v>
      </c>
      <c r="G362" s="23">
        <v>303185.88</v>
      </c>
      <c r="H362" s="23">
        <v>20845.95</v>
      </c>
      <c r="I362" s="23">
        <f t="shared" si="46"/>
        <v>324031.83</v>
      </c>
      <c r="J362" s="23">
        <f t="shared" si="47"/>
        <v>4315931.26</v>
      </c>
      <c r="K362" s="43">
        <f t="shared" si="48"/>
        <v>0.93016499835993305</v>
      </c>
      <c r="L362" s="43">
        <f t="shared" si="49"/>
        <v>-0.9357747046216266</v>
      </c>
      <c r="M362" s="43">
        <f t="shared" si="50"/>
        <v>-0.73863078294443929</v>
      </c>
    </row>
    <row r="363" spans="1:13" x14ac:dyDescent="0.2">
      <c r="A363" s="17" t="s">
        <v>128</v>
      </c>
      <c r="B363" s="48" t="s">
        <v>97</v>
      </c>
      <c r="C363" s="17" t="s">
        <v>98</v>
      </c>
      <c r="D363" s="18">
        <v>0</v>
      </c>
      <c r="E363" s="18">
        <v>0</v>
      </c>
      <c r="F363" s="18">
        <v>0</v>
      </c>
      <c r="G363" s="18">
        <v>0</v>
      </c>
      <c r="H363" s="18">
        <v>0</v>
      </c>
      <c r="I363" s="18">
        <f t="shared" si="46"/>
        <v>0</v>
      </c>
      <c r="J363" s="18">
        <f t="shared" si="47"/>
        <v>0</v>
      </c>
      <c r="K363" s="39" t="str">
        <f t="shared" si="48"/>
        <v>NA</v>
      </c>
      <c r="L363" s="39" t="str">
        <f t="shared" si="49"/>
        <v>NA</v>
      </c>
      <c r="M363" s="39" t="str">
        <f t="shared" si="50"/>
        <v>NA</v>
      </c>
    </row>
    <row r="364" spans="1:13" x14ac:dyDescent="0.2">
      <c r="A364" s="17"/>
      <c r="B364" s="48" t="s">
        <v>251</v>
      </c>
      <c r="C364" s="17" t="s">
        <v>252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f t="shared" si="46"/>
        <v>0</v>
      </c>
      <c r="J364" s="18">
        <f t="shared" si="47"/>
        <v>0</v>
      </c>
      <c r="K364" s="39" t="str">
        <f t="shared" si="48"/>
        <v>NA</v>
      </c>
      <c r="L364" s="39" t="str">
        <f t="shared" si="49"/>
        <v>NA</v>
      </c>
      <c r="M364" s="39" t="str">
        <f t="shared" si="50"/>
        <v>NA</v>
      </c>
    </row>
    <row r="365" spans="1:13" x14ac:dyDescent="0.2">
      <c r="A365" s="17"/>
      <c r="B365" s="48" t="s">
        <v>77</v>
      </c>
      <c r="C365" s="17" t="s">
        <v>78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f t="shared" si="46"/>
        <v>0</v>
      </c>
      <c r="J365" s="18">
        <f t="shared" si="47"/>
        <v>0</v>
      </c>
      <c r="K365" s="39" t="str">
        <f t="shared" si="48"/>
        <v>NA</v>
      </c>
      <c r="L365" s="39" t="str">
        <f t="shared" si="49"/>
        <v>NA</v>
      </c>
      <c r="M365" s="39" t="str">
        <f t="shared" si="50"/>
        <v>NA</v>
      </c>
    </row>
    <row r="366" spans="1:13" x14ac:dyDescent="0.2">
      <c r="A366" s="17"/>
      <c r="B366" s="48" t="s">
        <v>284</v>
      </c>
      <c r="C366" s="17" t="s">
        <v>285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f t="shared" si="46"/>
        <v>0</v>
      </c>
      <c r="J366" s="18">
        <f t="shared" si="47"/>
        <v>0</v>
      </c>
      <c r="K366" s="39" t="str">
        <f t="shared" si="48"/>
        <v>NA</v>
      </c>
      <c r="L366" s="39" t="str">
        <f t="shared" si="49"/>
        <v>NA</v>
      </c>
      <c r="M366" s="39" t="str">
        <f t="shared" si="50"/>
        <v>NA</v>
      </c>
    </row>
    <row r="367" spans="1:13" x14ac:dyDescent="0.2">
      <c r="A367" s="17"/>
      <c r="B367" s="48" t="s">
        <v>111</v>
      </c>
      <c r="C367" s="17" t="s">
        <v>112</v>
      </c>
      <c r="D367" s="18">
        <v>56367</v>
      </c>
      <c r="E367" s="18">
        <v>56367</v>
      </c>
      <c r="F367" s="18">
        <v>0</v>
      </c>
      <c r="G367" s="18">
        <v>0</v>
      </c>
      <c r="H367" s="18">
        <v>0</v>
      </c>
      <c r="I367" s="18">
        <f t="shared" si="46"/>
        <v>0</v>
      </c>
      <c r="J367" s="18">
        <f t="shared" si="47"/>
        <v>56367</v>
      </c>
      <c r="K367" s="39">
        <f t="shared" si="48"/>
        <v>1</v>
      </c>
      <c r="L367" s="39">
        <f t="shared" si="49"/>
        <v>-1</v>
      </c>
      <c r="M367" s="39">
        <f t="shared" si="50"/>
        <v>-1</v>
      </c>
    </row>
    <row r="368" spans="1:13" x14ac:dyDescent="0.2">
      <c r="A368" s="17"/>
      <c r="B368" s="48" t="s">
        <v>27</v>
      </c>
      <c r="C368" s="17" t="s">
        <v>28</v>
      </c>
      <c r="D368" s="18">
        <v>129697</v>
      </c>
      <c r="E368" s="18">
        <v>129697</v>
      </c>
      <c r="F368" s="18">
        <v>0</v>
      </c>
      <c r="G368" s="18">
        <v>0</v>
      </c>
      <c r="H368" s="18">
        <v>0</v>
      </c>
      <c r="I368" s="18">
        <f t="shared" si="46"/>
        <v>0</v>
      </c>
      <c r="J368" s="18">
        <f t="shared" si="47"/>
        <v>129697</v>
      </c>
      <c r="K368" s="39">
        <f t="shared" si="48"/>
        <v>1</v>
      </c>
      <c r="L368" s="39">
        <f t="shared" si="49"/>
        <v>-1</v>
      </c>
      <c r="M368" s="39">
        <f t="shared" si="50"/>
        <v>-1</v>
      </c>
    </row>
    <row r="369" spans="1:13" x14ac:dyDescent="0.2">
      <c r="A369" s="17"/>
      <c r="B369" s="48" t="s">
        <v>91</v>
      </c>
      <c r="C369" s="17" t="s">
        <v>92</v>
      </c>
      <c r="D369" s="18">
        <v>70927.829999999987</v>
      </c>
      <c r="E369" s="18">
        <v>70927.829999999987</v>
      </c>
      <c r="F369" s="18">
        <v>17636.260000000002</v>
      </c>
      <c r="G369" s="18">
        <v>52347.740000000005</v>
      </c>
      <c r="H369" s="18">
        <v>0</v>
      </c>
      <c r="I369" s="18">
        <f t="shared" si="46"/>
        <v>52347.740000000005</v>
      </c>
      <c r="J369" s="18">
        <f t="shared" si="47"/>
        <v>18580.089999999982</v>
      </c>
      <c r="K369" s="39">
        <f t="shared" si="48"/>
        <v>0.2619576829010557</v>
      </c>
      <c r="L369" s="39">
        <f t="shared" si="49"/>
        <v>-0.75134922356993006</v>
      </c>
      <c r="M369" s="39">
        <f t="shared" si="50"/>
        <v>1.9521692683957772</v>
      </c>
    </row>
    <row r="370" spans="1:13" x14ac:dyDescent="0.2">
      <c r="A370" s="17"/>
      <c r="B370" s="48" t="s">
        <v>29</v>
      </c>
      <c r="C370" s="17" t="s">
        <v>30</v>
      </c>
      <c r="D370" s="18">
        <v>42239798.5</v>
      </c>
      <c r="E370" s="18">
        <v>0</v>
      </c>
      <c r="F370" s="18">
        <v>12388.5</v>
      </c>
      <c r="G370" s="18">
        <v>1124188.5</v>
      </c>
      <c r="H370" s="18">
        <v>0</v>
      </c>
      <c r="I370" s="18">
        <f t="shared" si="46"/>
        <v>1124188.5</v>
      </c>
      <c r="J370" s="18">
        <f t="shared" si="47"/>
        <v>-1124188.5</v>
      </c>
      <c r="K370" s="39" t="str">
        <f t="shared" si="48"/>
        <v>NA</v>
      </c>
      <c r="L370" s="39" t="str">
        <f t="shared" si="49"/>
        <v>NA</v>
      </c>
      <c r="M370" s="39" t="str">
        <f t="shared" si="50"/>
        <v>NA</v>
      </c>
    </row>
    <row r="371" spans="1:13" x14ac:dyDescent="0.2">
      <c r="A371" s="17"/>
      <c r="B371" s="48" t="s">
        <v>31</v>
      </c>
      <c r="C371" s="17" t="s">
        <v>32</v>
      </c>
      <c r="D371" s="18">
        <v>52602</v>
      </c>
      <c r="E371" s="18">
        <v>53195</v>
      </c>
      <c r="F371" s="18">
        <v>945</v>
      </c>
      <c r="G371" s="18">
        <v>2835</v>
      </c>
      <c r="H371" s="18">
        <v>0</v>
      </c>
      <c r="I371" s="18">
        <f t="shared" si="46"/>
        <v>2835</v>
      </c>
      <c r="J371" s="18">
        <f t="shared" si="47"/>
        <v>50360</v>
      </c>
      <c r="K371" s="39">
        <f t="shared" si="48"/>
        <v>0.94670551743584919</v>
      </c>
      <c r="L371" s="39">
        <f t="shared" si="49"/>
        <v>-0.98223517247861636</v>
      </c>
      <c r="M371" s="39">
        <f t="shared" si="50"/>
        <v>-0.78682206974339697</v>
      </c>
    </row>
    <row r="372" spans="1:13" x14ac:dyDescent="0.2">
      <c r="A372" s="17"/>
      <c r="B372" s="48" t="s">
        <v>33</v>
      </c>
      <c r="C372" s="17" t="s">
        <v>34</v>
      </c>
      <c r="D372" s="18">
        <v>55216.490000000005</v>
      </c>
      <c r="E372" s="18">
        <v>57900.490000000005</v>
      </c>
      <c r="F372" s="18">
        <v>4290.88</v>
      </c>
      <c r="G372" s="18">
        <v>12741.970000000001</v>
      </c>
      <c r="H372" s="18">
        <v>0</v>
      </c>
      <c r="I372" s="18">
        <f t="shared" si="46"/>
        <v>12741.970000000001</v>
      </c>
      <c r="J372" s="18">
        <f t="shared" si="47"/>
        <v>45158.520000000004</v>
      </c>
      <c r="K372" s="39">
        <f t="shared" si="48"/>
        <v>0.77993329590129545</v>
      </c>
      <c r="L372" s="39">
        <f t="shared" si="49"/>
        <v>-0.92589216429774601</v>
      </c>
      <c r="M372" s="39">
        <f t="shared" si="50"/>
        <v>-0.11973318360518193</v>
      </c>
    </row>
    <row r="373" spans="1:13" x14ac:dyDescent="0.2">
      <c r="A373" s="17"/>
      <c r="B373" s="48" t="s">
        <v>39</v>
      </c>
      <c r="C373" s="17" t="s">
        <v>40</v>
      </c>
      <c r="D373" s="18">
        <v>1604.7300000000005</v>
      </c>
      <c r="E373" s="18">
        <v>1604.7300000000005</v>
      </c>
      <c r="F373" s="18">
        <v>1360.71</v>
      </c>
      <c r="G373" s="18">
        <v>33323.050000000003</v>
      </c>
      <c r="H373" s="18">
        <v>0</v>
      </c>
      <c r="I373" s="18">
        <f t="shared" si="46"/>
        <v>33323.050000000003</v>
      </c>
      <c r="J373" s="18">
        <f t="shared" si="47"/>
        <v>-31718.320000000003</v>
      </c>
      <c r="K373" s="39">
        <f t="shared" si="48"/>
        <v>-19.765518186860092</v>
      </c>
      <c r="L373" s="39">
        <f t="shared" si="49"/>
        <v>-0.15206296386307999</v>
      </c>
      <c r="M373" s="39">
        <f t="shared" si="50"/>
        <v>82.062072747440354</v>
      </c>
    </row>
    <row r="374" spans="1:13" x14ac:dyDescent="0.2">
      <c r="A374" s="17"/>
      <c r="B374" s="48" t="s">
        <v>41</v>
      </c>
      <c r="C374" s="17" t="s">
        <v>42</v>
      </c>
      <c r="D374" s="18">
        <v>26298445</v>
      </c>
      <c r="E374" s="18">
        <v>2966862</v>
      </c>
      <c r="F374" s="18">
        <v>27231.23</v>
      </c>
      <c r="G374" s="18">
        <v>1059619.68</v>
      </c>
      <c r="H374" s="18">
        <v>1150582.3500000001</v>
      </c>
      <c r="I374" s="18">
        <f t="shared" si="46"/>
        <v>2210202.0300000003</v>
      </c>
      <c r="J374" s="18">
        <f t="shared" si="47"/>
        <v>756659.96999999974</v>
      </c>
      <c r="K374" s="39">
        <f t="shared" si="48"/>
        <v>0.25503713013952106</v>
      </c>
      <c r="L374" s="39">
        <f t="shared" si="49"/>
        <v>-0.99082153804255135</v>
      </c>
      <c r="M374" s="39">
        <f t="shared" si="50"/>
        <v>0.42860662882196737</v>
      </c>
    </row>
    <row r="375" spans="1:13" x14ac:dyDescent="0.2">
      <c r="A375" s="17"/>
      <c r="B375" s="48" t="s">
        <v>374</v>
      </c>
      <c r="C375" s="17" t="s">
        <v>375</v>
      </c>
      <c r="D375" s="18">
        <v>0</v>
      </c>
      <c r="E375" s="18">
        <v>0</v>
      </c>
      <c r="F375" s="18">
        <v>0</v>
      </c>
      <c r="G375" s="18">
        <v>151077.5</v>
      </c>
      <c r="H375" s="18">
        <v>71148.67</v>
      </c>
      <c r="I375" s="18">
        <f t="shared" si="46"/>
        <v>222226.16999999998</v>
      </c>
      <c r="J375" s="18">
        <f t="shared" si="47"/>
        <v>-222226.16999999998</v>
      </c>
      <c r="K375" s="39" t="str">
        <f t="shared" si="48"/>
        <v>NA</v>
      </c>
      <c r="L375" s="39" t="str">
        <f t="shared" si="49"/>
        <v>NA</v>
      </c>
      <c r="M375" s="39" t="str">
        <f t="shared" si="50"/>
        <v>NA</v>
      </c>
    </row>
    <row r="376" spans="1:13" x14ac:dyDescent="0.2">
      <c r="A376" s="17"/>
      <c r="B376" s="48" t="s">
        <v>45</v>
      </c>
      <c r="C376" s="17" t="s">
        <v>46</v>
      </c>
      <c r="D376" s="18">
        <v>104170</v>
      </c>
      <c r="E376" s="18">
        <v>104170</v>
      </c>
      <c r="F376" s="18">
        <v>7828.74</v>
      </c>
      <c r="G376" s="18">
        <v>48830.34</v>
      </c>
      <c r="H376" s="18">
        <v>739051.9</v>
      </c>
      <c r="I376" s="18">
        <f t="shared" si="46"/>
        <v>787882.24</v>
      </c>
      <c r="J376" s="18">
        <f t="shared" si="47"/>
        <v>-683712.24</v>
      </c>
      <c r="K376" s="39">
        <f t="shared" si="48"/>
        <v>-6.5634274743208216</v>
      </c>
      <c r="L376" s="39">
        <f t="shared" si="49"/>
        <v>-0.92484650091197074</v>
      </c>
      <c r="M376" s="39">
        <f t="shared" si="50"/>
        <v>0.87502505519823348</v>
      </c>
    </row>
    <row r="377" spans="1:13" x14ac:dyDescent="0.2">
      <c r="A377" s="17"/>
      <c r="B377" s="48" t="s">
        <v>47</v>
      </c>
      <c r="C377" s="17" t="s">
        <v>48</v>
      </c>
      <c r="D377" s="18">
        <v>27900</v>
      </c>
      <c r="E377" s="18">
        <v>365940</v>
      </c>
      <c r="F377" s="18">
        <v>0</v>
      </c>
      <c r="G377" s="18">
        <v>0</v>
      </c>
      <c r="H377" s="18">
        <v>0</v>
      </c>
      <c r="I377" s="18">
        <f t="shared" si="46"/>
        <v>0</v>
      </c>
      <c r="J377" s="18">
        <f t="shared" si="47"/>
        <v>365940</v>
      </c>
      <c r="K377" s="39">
        <f t="shared" si="48"/>
        <v>1</v>
      </c>
      <c r="L377" s="39">
        <f t="shared" si="49"/>
        <v>-1</v>
      </c>
      <c r="M377" s="39">
        <f t="shared" si="50"/>
        <v>-1</v>
      </c>
    </row>
    <row r="378" spans="1:13" x14ac:dyDescent="0.2">
      <c r="A378" s="17"/>
      <c r="B378" s="48" t="s">
        <v>49</v>
      </c>
      <c r="C378" s="17" t="s">
        <v>50</v>
      </c>
      <c r="D378" s="18">
        <v>50000</v>
      </c>
      <c r="E378" s="18">
        <v>50000</v>
      </c>
      <c r="F378" s="18">
        <v>210.63</v>
      </c>
      <c r="G378" s="18">
        <v>210.63</v>
      </c>
      <c r="H378" s="18">
        <v>0</v>
      </c>
      <c r="I378" s="18">
        <f t="shared" si="46"/>
        <v>210.63</v>
      </c>
      <c r="J378" s="18">
        <f t="shared" si="47"/>
        <v>49789.37</v>
      </c>
      <c r="K378" s="39">
        <f t="shared" si="48"/>
        <v>0.9957874000000001</v>
      </c>
      <c r="L378" s="39">
        <f t="shared" si="49"/>
        <v>-0.9957874000000001</v>
      </c>
      <c r="M378" s="39">
        <f t="shared" si="50"/>
        <v>-0.98314960000000007</v>
      </c>
    </row>
    <row r="379" spans="1:13" x14ac:dyDescent="0.2">
      <c r="A379" s="17"/>
      <c r="B379" s="48" t="s">
        <v>53</v>
      </c>
      <c r="C379" s="17" t="s">
        <v>54</v>
      </c>
      <c r="D379" s="18">
        <v>248007.1</v>
      </c>
      <c r="E379" s="18">
        <v>248007.1</v>
      </c>
      <c r="F379" s="18">
        <v>1261.79</v>
      </c>
      <c r="G379" s="18">
        <v>1261.79</v>
      </c>
      <c r="H379" s="18">
        <v>1815.91</v>
      </c>
      <c r="I379" s="18">
        <f t="shared" si="46"/>
        <v>3077.7</v>
      </c>
      <c r="J379" s="18">
        <f t="shared" si="47"/>
        <v>244929.4</v>
      </c>
      <c r="K379" s="39">
        <f t="shared" si="48"/>
        <v>0.98759027463326654</v>
      </c>
      <c r="L379" s="39">
        <f t="shared" si="49"/>
        <v>-0.99491228275319532</v>
      </c>
      <c r="M379" s="39">
        <f t="shared" si="50"/>
        <v>-0.9796491310127815</v>
      </c>
    </row>
    <row r="380" spans="1:13" x14ac:dyDescent="0.2">
      <c r="A380" s="17"/>
      <c r="B380" s="48" t="s">
        <v>55</v>
      </c>
      <c r="C380" s="17" t="s">
        <v>56</v>
      </c>
      <c r="D380" s="18">
        <v>0</v>
      </c>
      <c r="E380" s="18">
        <v>2100</v>
      </c>
      <c r="F380" s="18">
        <v>0</v>
      </c>
      <c r="G380" s="18">
        <v>0</v>
      </c>
      <c r="H380" s="18">
        <v>0</v>
      </c>
      <c r="I380" s="18">
        <f t="shared" si="46"/>
        <v>0</v>
      </c>
      <c r="J380" s="18">
        <f t="shared" si="47"/>
        <v>2100</v>
      </c>
      <c r="K380" s="39">
        <f t="shared" si="48"/>
        <v>1</v>
      </c>
      <c r="L380" s="39">
        <f t="shared" si="49"/>
        <v>-1</v>
      </c>
      <c r="M380" s="39">
        <f t="shared" si="50"/>
        <v>-1</v>
      </c>
    </row>
    <row r="381" spans="1:13" x14ac:dyDescent="0.2">
      <c r="A381" s="17"/>
      <c r="B381" s="48" t="s">
        <v>59</v>
      </c>
      <c r="C381" s="17" t="s">
        <v>60</v>
      </c>
      <c r="D381" s="18">
        <v>95000</v>
      </c>
      <c r="E381" s="18">
        <v>101055</v>
      </c>
      <c r="F381" s="18">
        <v>799.9</v>
      </c>
      <c r="G381" s="18">
        <v>799.9</v>
      </c>
      <c r="H381" s="18">
        <v>4092.82</v>
      </c>
      <c r="I381" s="18">
        <f t="shared" si="46"/>
        <v>4892.72</v>
      </c>
      <c r="J381" s="18">
        <f t="shared" si="47"/>
        <v>96162.28</v>
      </c>
      <c r="K381" s="39">
        <f t="shared" si="48"/>
        <v>0.95158359309287022</v>
      </c>
      <c r="L381" s="39">
        <f t="shared" si="49"/>
        <v>-0.99208450843600027</v>
      </c>
      <c r="M381" s="39">
        <f t="shared" si="50"/>
        <v>-0.96833803374400074</v>
      </c>
    </row>
    <row r="382" spans="1:13" x14ac:dyDescent="0.2">
      <c r="A382" s="17"/>
      <c r="B382" s="48" t="s">
        <v>61</v>
      </c>
      <c r="C382" s="17" t="s">
        <v>62</v>
      </c>
      <c r="D382" s="18">
        <v>50000</v>
      </c>
      <c r="E382" s="18">
        <v>121970</v>
      </c>
      <c r="F382" s="18">
        <v>0</v>
      </c>
      <c r="G382" s="18">
        <v>0</v>
      </c>
      <c r="H382" s="18">
        <v>0</v>
      </c>
      <c r="I382" s="18">
        <f t="shared" si="46"/>
        <v>0</v>
      </c>
      <c r="J382" s="18">
        <f t="shared" si="47"/>
        <v>121970</v>
      </c>
      <c r="K382" s="39">
        <f t="shared" si="48"/>
        <v>1</v>
      </c>
      <c r="L382" s="39">
        <f t="shared" si="49"/>
        <v>-1</v>
      </c>
      <c r="M382" s="39">
        <f t="shared" si="50"/>
        <v>-1</v>
      </c>
    </row>
    <row r="383" spans="1:13" x14ac:dyDescent="0.2">
      <c r="A383" s="17"/>
      <c r="B383" s="48" t="s">
        <v>67</v>
      </c>
      <c r="C383" s="17" t="s">
        <v>68</v>
      </c>
      <c r="D383" s="18">
        <v>25375.87</v>
      </c>
      <c r="E383" s="18">
        <v>25375.87</v>
      </c>
      <c r="F383" s="18">
        <v>0</v>
      </c>
      <c r="G383" s="18">
        <v>0</v>
      </c>
      <c r="H383" s="18">
        <v>5401.34</v>
      </c>
      <c r="I383" s="18">
        <f t="shared" si="46"/>
        <v>5401.34</v>
      </c>
      <c r="J383" s="18">
        <f t="shared" si="47"/>
        <v>19974.53</v>
      </c>
      <c r="K383" s="39">
        <f t="shared" si="48"/>
        <v>0.78714660817540438</v>
      </c>
      <c r="L383" s="39">
        <f t="shared" si="49"/>
        <v>-1</v>
      </c>
      <c r="M383" s="39">
        <f t="shared" si="50"/>
        <v>-1</v>
      </c>
    </row>
    <row r="384" spans="1:13" x14ac:dyDescent="0.2">
      <c r="A384" s="17"/>
      <c r="B384" s="48" t="s">
        <v>69</v>
      </c>
      <c r="C384" s="17" t="s">
        <v>70</v>
      </c>
      <c r="D384" s="18">
        <v>11566415</v>
      </c>
      <c r="E384" s="18">
        <v>0</v>
      </c>
      <c r="F384" s="18">
        <v>111.2</v>
      </c>
      <c r="G384" s="18">
        <v>111.2</v>
      </c>
      <c r="H384" s="18">
        <v>49378.84</v>
      </c>
      <c r="I384" s="18">
        <f t="shared" si="46"/>
        <v>49490.039999999994</v>
      </c>
      <c r="J384" s="18">
        <f t="shared" si="47"/>
        <v>-49490.039999999994</v>
      </c>
      <c r="K384" s="39" t="str">
        <f t="shared" si="48"/>
        <v>NA</v>
      </c>
      <c r="L384" s="39" t="str">
        <f t="shared" si="49"/>
        <v>NA</v>
      </c>
      <c r="M384" s="39" t="str">
        <f t="shared" si="50"/>
        <v>NA</v>
      </c>
    </row>
    <row r="385" spans="1:13" x14ac:dyDescent="0.2">
      <c r="A385" s="17"/>
      <c r="B385" s="48" t="s">
        <v>71</v>
      </c>
      <c r="C385" s="17" t="s">
        <v>72</v>
      </c>
      <c r="D385" s="18">
        <v>8050</v>
      </c>
      <c r="E385" s="18">
        <v>53050</v>
      </c>
      <c r="F385" s="18">
        <v>0</v>
      </c>
      <c r="G385" s="18">
        <v>0</v>
      </c>
      <c r="H385" s="18">
        <v>0</v>
      </c>
      <c r="I385" s="18">
        <f t="shared" si="46"/>
        <v>0</v>
      </c>
      <c r="J385" s="18">
        <f t="shared" si="47"/>
        <v>53050</v>
      </c>
      <c r="K385" s="39">
        <f t="shared" si="48"/>
        <v>1</v>
      </c>
      <c r="L385" s="39">
        <f t="shared" si="49"/>
        <v>-1</v>
      </c>
      <c r="M385" s="39">
        <f t="shared" si="50"/>
        <v>-1</v>
      </c>
    </row>
    <row r="386" spans="1:13" x14ac:dyDescent="0.2">
      <c r="A386" s="47" t="s">
        <v>129</v>
      </c>
      <c r="B386" s="49"/>
      <c r="C386" s="47"/>
      <c r="D386" s="23">
        <v>81079576.519999996</v>
      </c>
      <c r="E386" s="23">
        <v>4408222.0200000005</v>
      </c>
      <c r="F386" s="23">
        <v>74064.84</v>
      </c>
      <c r="G386" s="23">
        <v>2487347.2999999998</v>
      </c>
      <c r="H386" s="23">
        <v>2021471.83</v>
      </c>
      <c r="I386" s="23">
        <f t="shared" si="46"/>
        <v>4508819.13</v>
      </c>
      <c r="J386" s="23">
        <f t="shared" si="47"/>
        <v>-100597.1099999994</v>
      </c>
      <c r="K386" s="43">
        <f t="shared" si="48"/>
        <v>-2.282033653105326E-2</v>
      </c>
      <c r="L386" s="43">
        <f t="shared" si="49"/>
        <v>-0.98319847782984404</v>
      </c>
      <c r="M386" s="43">
        <f t="shared" si="50"/>
        <v>1.2570072820424771</v>
      </c>
    </row>
    <row r="387" spans="1:13" x14ac:dyDescent="0.2">
      <c r="A387" s="17" t="s">
        <v>130</v>
      </c>
      <c r="B387" s="48" t="s">
        <v>97</v>
      </c>
      <c r="C387" s="17" t="s">
        <v>98</v>
      </c>
      <c r="D387" s="18">
        <v>-38376</v>
      </c>
      <c r="E387" s="18">
        <v>-38376</v>
      </c>
      <c r="F387" s="18">
        <v>0</v>
      </c>
      <c r="G387" s="18">
        <v>0</v>
      </c>
      <c r="H387" s="18">
        <v>0</v>
      </c>
      <c r="I387" s="18">
        <f t="shared" si="46"/>
        <v>0</v>
      </c>
      <c r="J387" s="18">
        <f t="shared" si="47"/>
        <v>-38376</v>
      </c>
      <c r="K387" s="39">
        <f t="shared" si="48"/>
        <v>1</v>
      </c>
      <c r="L387" s="39">
        <f t="shared" si="49"/>
        <v>-1</v>
      </c>
      <c r="M387" s="39">
        <f t="shared" si="50"/>
        <v>-1</v>
      </c>
    </row>
    <row r="388" spans="1:13" x14ac:dyDescent="0.2">
      <c r="A388" s="17"/>
      <c r="B388" s="48" t="s">
        <v>23</v>
      </c>
      <c r="C388" s="17" t="s">
        <v>24</v>
      </c>
      <c r="D388" s="18">
        <v>-19166.82</v>
      </c>
      <c r="E388" s="18">
        <v>-19166.82</v>
      </c>
      <c r="F388" s="18">
        <v>42769.68</v>
      </c>
      <c r="G388" s="18">
        <v>42769.68</v>
      </c>
      <c r="H388" s="18">
        <v>0</v>
      </c>
      <c r="I388" s="18">
        <f t="shared" si="46"/>
        <v>42769.68</v>
      </c>
      <c r="J388" s="18">
        <f t="shared" si="47"/>
        <v>-61936.5</v>
      </c>
      <c r="K388" s="39">
        <f t="shared" si="48"/>
        <v>3.2314437136676819</v>
      </c>
      <c r="L388" s="39">
        <f t="shared" si="49"/>
        <v>-3.2314437136676819</v>
      </c>
      <c r="M388" s="39">
        <f t="shared" si="50"/>
        <v>-9.9257748546707276</v>
      </c>
    </row>
    <row r="389" spans="1:13" x14ac:dyDescent="0.2">
      <c r="A389" s="17"/>
      <c r="B389" s="48" t="s">
        <v>77</v>
      </c>
      <c r="C389" s="17" t="s">
        <v>78</v>
      </c>
      <c r="F389" s="18">
        <v>0</v>
      </c>
      <c r="G389" s="18">
        <v>0</v>
      </c>
      <c r="H389" s="18">
        <v>0</v>
      </c>
      <c r="I389" s="18">
        <f t="shared" si="46"/>
        <v>0</v>
      </c>
      <c r="J389" s="18">
        <f t="shared" si="47"/>
        <v>0</v>
      </c>
      <c r="K389" s="39" t="str">
        <f t="shared" si="48"/>
        <v>NA</v>
      </c>
      <c r="L389" s="39" t="str">
        <f t="shared" si="49"/>
        <v>NA</v>
      </c>
      <c r="M389" s="39" t="str">
        <f t="shared" si="50"/>
        <v>NA</v>
      </c>
    </row>
    <row r="390" spans="1:13" x14ac:dyDescent="0.2">
      <c r="A390" s="17"/>
      <c r="B390" s="48" t="s">
        <v>87</v>
      </c>
      <c r="C390" s="17" t="s">
        <v>88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f t="shared" si="46"/>
        <v>0</v>
      </c>
      <c r="J390" s="18">
        <f t="shared" si="47"/>
        <v>0</v>
      </c>
      <c r="K390" s="39" t="str">
        <f t="shared" si="48"/>
        <v>NA</v>
      </c>
      <c r="L390" s="39" t="str">
        <f t="shared" si="49"/>
        <v>NA</v>
      </c>
      <c r="M390" s="39" t="str">
        <f t="shared" si="50"/>
        <v>NA</v>
      </c>
    </row>
    <row r="391" spans="1:13" x14ac:dyDescent="0.2">
      <c r="A391" s="17"/>
      <c r="B391" s="48" t="s">
        <v>89</v>
      </c>
      <c r="C391" s="17" t="s">
        <v>90</v>
      </c>
      <c r="D391" s="18">
        <v>434329.74</v>
      </c>
      <c r="E391" s="18">
        <v>434329.74</v>
      </c>
      <c r="F391" s="18">
        <v>10227.959999999999</v>
      </c>
      <c r="G391" s="18">
        <v>10227.959999999999</v>
      </c>
      <c r="H391" s="18">
        <v>0</v>
      </c>
      <c r="I391" s="18">
        <f t="shared" si="46"/>
        <v>10227.959999999999</v>
      </c>
      <c r="J391" s="18">
        <f t="shared" si="47"/>
        <v>424101.77999999997</v>
      </c>
      <c r="K391" s="39">
        <f t="shared" si="48"/>
        <v>0.97645116357908157</v>
      </c>
      <c r="L391" s="39">
        <f t="shared" si="49"/>
        <v>-0.97645116357908157</v>
      </c>
      <c r="M391" s="39">
        <f t="shared" si="50"/>
        <v>-0.90580465431632662</v>
      </c>
    </row>
    <row r="392" spans="1:13" x14ac:dyDescent="0.2">
      <c r="A392" s="17"/>
      <c r="B392" s="48" t="s">
        <v>91</v>
      </c>
      <c r="C392" s="17" t="s">
        <v>92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f t="shared" si="46"/>
        <v>0</v>
      </c>
      <c r="J392" s="18">
        <f t="shared" si="47"/>
        <v>0</v>
      </c>
      <c r="K392" s="39" t="str">
        <f t="shared" si="48"/>
        <v>NA</v>
      </c>
      <c r="L392" s="39" t="str">
        <f t="shared" si="49"/>
        <v>NA</v>
      </c>
      <c r="M392" s="39" t="str">
        <f t="shared" si="50"/>
        <v>NA</v>
      </c>
    </row>
    <row r="393" spans="1:13" x14ac:dyDescent="0.2">
      <c r="A393" s="17"/>
      <c r="B393" s="48" t="s">
        <v>29</v>
      </c>
      <c r="C393" s="17" t="s">
        <v>30</v>
      </c>
      <c r="D393" s="18">
        <v>440071.33</v>
      </c>
      <c r="E393" s="18">
        <v>440071.33</v>
      </c>
      <c r="F393" s="18">
        <v>0</v>
      </c>
      <c r="G393" s="18">
        <v>17540</v>
      </c>
      <c r="H393" s="18">
        <v>0</v>
      </c>
      <c r="I393" s="18">
        <f t="shared" si="46"/>
        <v>17540</v>
      </c>
      <c r="J393" s="18">
        <f t="shared" si="47"/>
        <v>422531.33</v>
      </c>
      <c r="K393" s="39">
        <f t="shared" si="48"/>
        <v>0.96014282502793358</v>
      </c>
      <c r="L393" s="39">
        <f t="shared" si="49"/>
        <v>-1</v>
      </c>
      <c r="M393" s="39">
        <f t="shared" si="50"/>
        <v>-0.8405713001117342</v>
      </c>
    </row>
    <row r="394" spans="1:13" x14ac:dyDescent="0.2">
      <c r="A394" s="17"/>
      <c r="B394" s="48" t="s">
        <v>31</v>
      </c>
      <c r="C394" s="17" t="s">
        <v>32</v>
      </c>
      <c r="D394" s="18">
        <v>135530</v>
      </c>
      <c r="E394" s="18">
        <v>135530</v>
      </c>
      <c r="F394" s="18">
        <v>8268.75</v>
      </c>
      <c r="G394" s="18">
        <v>8268.75</v>
      </c>
      <c r="H394" s="18">
        <v>0</v>
      </c>
      <c r="I394" s="18">
        <f t="shared" si="46"/>
        <v>8268.75</v>
      </c>
      <c r="J394" s="18">
        <f t="shared" si="47"/>
        <v>127261.25</v>
      </c>
      <c r="K394" s="39">
        <f t="shared" si="48"/>
        <v>0.93898952261491919</v>
      </c>
      <c r="L394" s="39">
        <f t="shared" si="49"/>
        <v>-0.93898952261491919</v>
      </c>
      <c r="M394" s="39">
        <f t="shared" si="50"/>
        <v>-0.75595809045967688</v>
      </c>
    </row>
    <row r="395" spans="1:13" x14ac:dyDescent="0.2">
      <c r="A395" s="17"/>
      <c r="B395" s="48" t="s">
        <v>33</v>
      </c>
      <c r="C395" s="17" t="s">
        <v>34</v>
      </c>
      <c r="D395" s="18">
        <v>107634.36</v>
      </c>
      <c r="E395" s="18">
        <v>107634.36</v>
      </c>
      <c r="F395" s="18">
        <v>10588.900000000001</v>
      </c>
      <c r="G395" s="18">
        <v>10588.900000000001</v>
      </c>
      <c r="H395" s="18">
        <v>0</v>
      </c>
      <c r="I395" s="18">
        <f t="shared" si="46"/>
        <v>10588.900000000001</v>
      </c>
      <c r="J395" s="18">
        <f t="shared" si="47"/>
        <v>97045.459999999992</v>
      </c>
      <c r="K395" s="39">
        <f t="shared" si="48"/>
        <v>0.90162156396897786</v>
      </c>
      <c r="L395" s="39">
        <f t="shared" si="49"/>
        <v>-0.90162156396897786</v>
      </c>
      <c r="M395" s="39">
        <f t="shared" si="50"/>
        <v>-0.60648625587591176</v>
      </c>
    </row>
    <row r="396" spans="1:13" x14ac:dyDescent="0.2">
      <c r="A396" s="17"/>
      <c r="B396" s="48" t="s">
        <v>39</v>
      </c>
      <c r="C396" s="17" t="s">
        <v>40</v>
      </c>
      <c r="D396" s="18">
        <v>15564.210000000003</v>
      </c>
      <c r="E396" s="18">
        <v>15564.210000000003</v>
      </c>
      <c r="F396" s="18">
        <v>1729.9</v>
      </c>
      <c r="G396" s="18">
        <v>2466.9700000000003</v>
      </c>
      <c r="H396" s="18">
        <v>0</v>
      </c>
      <c r="I396" s="18">
        <f t="shared" si="46"/>
        <v>2466.9700000000003</v>
      </c>
      <c r="J396" s="18">
        <f t="shared" si="47"/>
        <v>13097.240000000002</v>
      </c>
      <c r="K396" s="39">
        <f t="shared" si="48"/>
        <v>0.84149725556260158</v>
      </c>
      <c r="L396" s="39">
        <f t="shared" si="49"/>
        <v>-0.88885397973941505</v>
      </c>
      <c r="M396" s="39">
        <f t="shared" si="50"/>
        <v>-0.36598902225040658</v>
      </c>
    </row>
    <row r="397" spans="1:13" x14ac:dyDescent="0.2">
      <c r="A397" s="17"/>
      <c r="B397" s="48" t="s">
        <v>41</v>
      </c>
      <c r="C397" s="17" t="s">
        <v>42</v>
      </c>
      <c r="D397" s="18">
        <v>8342.5400000000009</v>
      </c>
      <c r="E397" s="18">
        <v>8342.5400000000009</v>
      </c>
      <c r="F397" s="18">
        <v>0</v>
      </c>
      <c r="G397" s="18">
        <v>0</v>
      </c>
      <c r="H397" s="18">
        <v>0</v>
      </c>
      <c r="I397" s="18">
        <f t="shared" si="46"/>
        <v>0</v>
      </c>
      <c r="J397" s="18">
        <f t="shared" si="47"/>
        <v>8342.5400000000009</v>
      </c>
      <c r="K397" s="39">
        <f t="shared" si="48"/>
        <v>1</v>
      </c>
      <c r="L397" s="39">
        <f t="shared" si="49"/>
        <v>-1</v>
      </c>
      <c r="M397" s="39">
        <f t="shared" si="50"/>
        <v>-1</v>
      </c>
    </row>
    <row r="398" spans="1:13" x14ac:dyDescent="0.2">
      <c r="A398" s="17"/>
      <c r="B398" s="48" t="s">
        <v>254</v>
      </c>
      <c r="C398" s="17" t="s">
        <v>255</v>
      </c>
      <c r="D398" s="18">
        <v>85</v>
      </c>
      <c r="E398" s="18">
        <v>85</v>
      </c>
      <c r="F398" s="18">
        <v>0</v>
      </c>
      <c r="G398" s="18">
        <v>0</v>
      </c>
      <c r="H398" s="18">
        <v>0</v>
      </c>
      <c r="I398" s="18">
        <f t="shared" si="46"/>
        <v>0</v>
      </c>
      <c r="J398" s="18">
        <f t="shared" si="47"/>
        <v>85</v>
      </c>
      <c r="K398" s="39">
        <f t="shared" si="48"/>
        <v>1</v>
      </c>
      <c r="L398" s="39">
        <f t="shared" si="49"/>
        <v>-1</v>
      </c>
      <c r="M398" s="39">
        <f t="shared" si="50"/>
        <v>-1</v>
      </c>
    </row>
    <row r="399" spans="1:13" x14ac:dyDescent="0.2">
      <c r="A399" s="17"/>
      <c r="B399" s="48" t="s">
        <v>93</v>
      </c>
      <c r="C399" s="17" t="s">
        <v>94</v>
      </c>
      <c r="D399" s="18">
        <v>500</v>
      </c>
      <c r="E399" s="18">
        <v>500</v>
      </c>
      <c r="F399" s="18">
        <v>0</v>
      </c>
      <c r="G399" s="18">
        <v>0</v>
      </c>
      <c r="H399" s="18">
        <v>0</v>
      </c>
      <c r="I399" s="18">
        <f t="shared" si="46"/>
        <v>0</v>
      </c>
      <c r="J399" s="18">
        <f t="shared" si="47"/>
        <v>500</v>
      </c>
      <c r="K399" s="39">
        <f t="shared" si="48"/>
        <v>1</v>
      </c>
      <c r="L399" s="39">
        <f t="shared" si="49"/>
        <v>-1</v>
      </c>
      <c r="M399" s="39">
        <f t="shared" si="50"/>
        <v>-1</v>
      </c>
    </row>
    <row r="400" spans="1:13" x14ac:dyDescent="0.2">
      <c r="A400" s="17"/>
      <c r="B400" s="48" t="s">
        <v>45</v>
      </c>
      <c r="C400" s="17" t="s">
        <v>46</v>
      </c>
      <c r="D400" s="18">
        <v>0</v>
      </c>
      <c r="E400" s="18">
        <v>0</v>
      </c>
      <c r="F400" s="18">
        <v>0</v>
      </c>
      <c r="G400" s="18">
        <v>0</v>
      </c>
      <c r="H400" s="18">
        <v>0</v>
      </c>
      <c r="I400" s="18">
        <f t="shared" si="46"/>
        <v>0</v>
      </c>
      <c r="J400" s="18">
        <f t="shared" si="47"/>
        <v>0</v>
      </c>
      <c r="K400" s="39" t="str">
        <f t="shared" si="48"/>
        <v>NA</v>
      </c>
      <c r="L400" s="39" t="str">
        <f t="shared" si="49"/>
        <v>NA</v>
      </c>
      <c r="M400" s="39" t="str">
        <f t="shared" si="50"/>
        <v>NA</v>
      </c>
    </row>
    <row r="401" spans="1:13" x14ac:dyDescent="0.2">
      <c r="A401" s="17"/>
      <c r="B401" s="48" t="s">
        <v>49</v>
      </c>
      <c r="C401" s="17" t="s">
        <v>50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f t="shared" si="46"/>
        <v>0</v>
      </c>
      <c r="J401" s="18">
        <f t="shared" si="47"/>
        <v>0</v>
      </c>
      <c r="K401" s="39" t="str">
        <f t="shared" si="48"/>
        <v>NA</v>
      </c>
      <c r="L401" s="39" t="str">
        <f t="shared" si="49"/>
        <v>NA</v>
      </c>
      <c r="M401" s="39" t="str">
        <f t="shared" si="50"/>
        <v>NA</v>
      </c>
    </row>
    <row r="402" spans="1:13" x14ac:dyDescent="0.2">
      <c r="A402" s="17"/>
      <c r="B402" s="48" t="s">
        <v>51</v>
      </c>
      <c r="C402" s="17" t="s">
        <v>52</v>
      </c>
      <c r="D402" s="18">
        <v>1103</v>
      </c>
      <c r="E402" s="18">
        <v>1103</v>
      </c>
      <c r="F402" s="18">
        <v>0</v>
      </c>
      <c r="G402" s="18">
        <v>0</v>
      </c>
      <c r="H402" s="18">
        <v>45</v>
      </c>
      <c r="I402" s="18">
        <f t="shared" si="46"/>
        <v>45</v>
      </c>
      <c r="J402" s="18">
        <f t="shared" si="47"/>
        <v>1058</v>
      </c>
      <c r="K402" s="39">
        <f t="shared" si="48"/>
        <v>0.95920217588395285</v>
      </c>
      <c r="L402" s="39">
        <f t="shared" si="49"/>
        <v>-1</v>
      </c>
      <c r="M402" s="39">
        <f t="shared" si="50"/>
        <v>-1</v>
      </c>
    </row>
    <row r="403" spans="1:13" x14ac:dyDescent="0.2">
      <c r="A403" s="17"/>
      <c r="B403" s="48" t="s">
        <v>53</v>
      </c>
      <c r="C403" s="17" t="s">
        <v>54</v>
      </c>
      <c r="D403" s="18">
        <v>102792.58</v>
      </c>
      <c r="E403" s="18">
        <v>104792.58</v>
      </c>
      <c r="F403" s="18">
        <v>0</v>
      </c>
      <c r="G403" s="18">
        <v>0</v>
      </c>
      <c r="H403" s="18">
        <v>0</v>
      </c>
      <c r="I403" s="18">
        <f t="shared" si="46"/>
        <v>0</v>
      </c>
      <c r="J403" s="18">
        <f t="shared" si="47"/>
        <v>104792.58</v>
      </c>
      <c r="K403" s="39">
        <f t="shared" si="48"/>
        <v>1</v>
      </c>
      <c r="L403" s="39">
        <f t="shared" si="49"/>
        <v>-1</v>
      </c>
      <c r="M403" s="39">
        <f t="shared" si="50"/>
        <v>-1</v>
      </c>
    </row>
    <row r="404" spans="1:13" x14ac:dyDescent="0.2">
      <c r="A404" s="17"/>
      <c r="B404" s="48" t="s">
        <v>55</v>
      </c>
      <c r="C404" s="17" t="s">
        <v>56</v>
      </c>
      <c r="D404" s="18">
        <v>-9226</v>
      </c>
      <c r="E404" s="18">
        <v>-9226</v>
      </c>
      <c r="F404" s="18">
        <v>0</v>
      </c>
      <c r="G404" s="18">
        <v>0</v>
      </c>
      <c r="H404" s="18">
        <v>0</v>
      </c>
      <c r="I404" s="18">
        <f t="shared" si="46"/>
        <v>0</v>
      </c>
      <c r="J404" s="18">
        <f t="shared" si="47"/>
        <v>-9226</v>
      </c>
      <c r="K404" s="39">
        <f t="shared" si="48"/>
        <v>1</v>
      </c>
      <c r="L404" s="39">
        <f t="shared" si="49"/>
        <v>-1</v>
      </c>
      <c r="M404" s="39">
        <f t="shared" si="50"/>
        <v>-1</v>
      </c>
    </row>
    <row r="405" spans="1:13" x14ac:dyDescent="0.2">
      <c r="A405" s="17"/>
      <c r="B405" s="48" t="s">
        <v>57</v>
      </c>
      <c r="C405" s="17" t="s">
        <v>58</v>
      </c>
      <c r="D405" s="18">
        <v>4840.55</v>
      </c>
      <c r="E405" s="18">
        <v>4840.55</v>
      </c>
      <c r="F405" s="18">
        <v>0</v>
      </c>
      <c r="G405" s="18">
        <v>0</v>
      </c>
      <c r="H405" s="18">
        <v>2910</v>
      </c>
      <c r="I405" s="18">
        <f t="shared" si="46"/>
        <v>2910</v>
      </c>
      <c r="J405" s="18">
        <f t="shared" si="47"/>
        <v>1930.5500000000002</v>
      </c>
      <c r="K405" s="39">
        <f t="shared" si="48"/>
        <v>0.39882864550515956</v>
      </c>
      <c r="L405" s="39">
        <f t="shared" si="49"/>
        <v>-1</v>
      </c>
      <c r="M405" s="39">
        <f t="shared" si="50"/>
        <v>-1</v>
      </c>
    </row>
    <row r="406" spans="1:13" x14ac:dyDescent="0.2">
      <c r="A406" s="17"/>
      <c r="B406" s="48" t="s">
        <v>59</v>
      </c>
      <c r="C406" s="17" t="s">
        <v>60</v>
      </c>
      <c r="D406" s="18">
        <v>0</v>
      </c>
      <c r="E406" s="18">
        <v>1122880</v>
      </c>
      <c r="F406" s="18">
        <v>0</v>
      </c>
      <c r="G406" s="18">
        <v>0</v>
      </c>
      <c r="H406" s="18">
        <v>0</v>
      </c>
      <c r="I406" s="18">
        <f t="shared" si="46"/>
        <v>0</v>
      </c>
      <c r="J406" s="18">
        <f t="shared" si="47"/>
        <v>1122880</v>
      </c>
      <c r="K406" s="39">
        <f t="shared" si="48"/>
        <v>1</v>
      </c>
      <c r="L406" s="39">
        <f t="shared" si="49"/>
        <v>-1</v>
      </c>
      <c r="M406" s="39">
        <f t="shared" si="50"/>
        <v>-1</v>
      </c>
    </row>
    <row r="407" spans="1:13" x14ac:dyDescent="0.2">
      <c r="A407" s="17"/>
      <c r="B407" s="48" t="s">
        <v>61</v>
      </c>
      <c r="C407" s="17" t="s">
        <v>62</v>
      </c>
      <c r="D407" s="18">
        <v>0</v>
      </c>
      <c r="E407" s="18">
        <v>1149560</v>
      </c>
      <c r="F407" s="18">
        <v>0</v>
      </c>
      <c r="G407" s="18">
        <v>0</v>
      </c>
      <c r="H407" s="18">
        <v>0</v>
      </c>
      <c r="I407" s="18">
        <f t="shared" si="46"/>
        <v>0</v>
      </c>
      <c r="J407" s="18">
        <f t="shared" si="47"/>
        <v>1149560</v>
      </c>
      <c r="K407" s="39">
        <f t="shared" si="48"/>
        <v>1</v>
      </c>
      <c r="L407" s="39">
        <f t="shared" si="49"/>
        <v>-1</v>
      </c>
      <c r="M407" s="39">
        <f t="shared" si="50"/>
        <v>-1</v>
      </c>
    </row>
    <row r="408" spans="1:13" x14ac:dyDescent="0.2">
      <c r="A408" s="17"/>
      <c r="B408" s="48" t="s">
        <v>65</v>
      </c>
      <c r="C408" s="17" t="s">
        <v>66</v>
      </c>
      <c r="D408" s="18">
        <v>0</v>
      </c>
      <c r="E408" s="18">
        <v>2500</v>
      </c>
      <c r="F408" s="18">
        <v>0</v>
      </c>
      <c r="G408" s="18">
        <v>0</v>
      </c>
      <c r="H408" s="18">
        <v>0</v>
      </c>
      <c r="I408" s="18">
        <f t="shared" si="46"/>
        <v>0</v>
      </c>
      <c r="J408" s="18">
        <f t="shared" si="47"/>
        <v>2500</v>
      </c>
      <c r="K408" s="39">
        <f t="shared" si="48"/>
        <v>1</v>
      </c>
      <c r="L408" s="39">
        <f t="shared" si="49"/>
        <v>-1</v>
      </c>
      <c r="M408" s="39">
        <f t="shared" si="50"/>
        <v>-1</v>
      </c>
    </row>
    <row r="409" spans="1:13" x14ac:dyDescent="0.2">
      <c r="A409" s="17"/>
      <c r="B409" s="48" t="s">
        <v>184</v>
      </c>
      <c r="C409" s="17" t="s">
        <v>185</v>
      </c>
      <c r="D409" s="18">
        <v>467000</v>
      </c>
      <c r="E409" s="18">
        <v>467000</v>
      </c>
      <c r="F409" s="18">
        <v>0</v>
      </c>
      <c r="G409" s="18">
        <v>0</v>
      </c>
      <c r="H409" s="18">
        <v>0</v>
      </c>
      <c r="I409" s="18">
        <f t="shared" si="46"/>
        <v>0</v>
      </c>
      <c r="J409" s="18">
        <f t="shared" si="47"/>
        <v>467000</v>
      </c>
      <c r="K409" s="39">
        <f t="shared" si="48"/>
        <v>1</v>
      </c>
      <c r="L409" s="39">
        <f t="shared" si="49"/>
        <v>-1</v>
      </c>
      <c r="M409" s="39">
        <f t="shared" si="50"/>
        <v>-1</v>
      </c>
    </row>
    <row r="410" spans="1:13" x14ac:dyDescent="0.2">
      <c r="A410" s="17"/>
      <c r="B410" s="48" t="s">
        <v>71</v>
      </c>
      <c r="C410" s="17" t="s">
        <v>72</v>
      </c>
      <c r="D410" s="18">
        <v>0</v>
      </c>
      <c r="E410" s="18">
        <v>1500</v>
      </c>
      <c r="F410" s="18">
        <v>0</v>
      </c>
      <c r="G410" s="18">
        <v>0</v>
      </c>
      <c r="H410" s="18">
        <v>0</v>
      </c>
      <c r="I410" s="18">
        <f t="shared" si="46"/>
        <v>0</v>
      </c>
      <c r="J410" s="18">
        <f t="shared" si="47"/>
        <v>1500</v>
      </c>
      <c r="K410" s="39">
        <f t="shared" si="48"/>
        <v>1</v>
      </c>
      <c r="L410" s="39">
        <f t="shared" si="49"/>
        <v>-1</v>
      </c>
      <c r="M410" s="39">
        <f t="shared" si="50"/>
        <v>-1</v>
      </c>
    </row>
    <row r="411" spans="1:13" x14ac:dyDescent="0.2">
      <c r="A411" s="17"/>
      <c r="B411" s="48" t="s">
        <v>73</v>
      </c>
      <c r="C411" s="17" t="s">
        <v>74</v>
      </c>
      <c r="D411" s="18">
        <v>-225</v>
      </c>
      <c r="E411" s="18">
        <v>-225</v>
      </c>
      <c r="F411" s="18">
        <v>0</v>
      </c>
      <c r="G411" s="18">
        <v>0</v>
      </c>
      <c r="H411" s="18">
        <v>0</v>
      </c>
      <c r="I411" s="18">
        <f t="shared" si="46"/>
        <v>0</v>
      </c>
      <c r="J411" s="18">
        <f t="shared" si="47"/>
        <v>-225</v>
      </c>
      <c r="K411" s="39">
        <f t="shared" si="48"/>
        <v>1</v>
      </c>
      <c r="L411" s="39">
        <f t="shared" si="49"/>
        <v>-1</v>
      </c>
      <c r="M411" s="39">
        <f t="shared" si="50"/>
        <v>-1</v>
      </c>
    </row>
    <row r="412" spans="1:13" x14ac:dyDescent="0.2">
      <c r="A412" s="47" t="s">
        <v>131</v>
      </c>
      <c r="B412" s="49"/>
      <c r="C412" s="47"/>
      <c r="D412" s="23">
        <v>1650799.4900000002</v>
      </c>
      <c r="E412" s="23">
        <v>3929239.49</v>
      </c>
      <c r="F412" s="23">
        <v>73585.19</v>
      </c>
      <c r="G412" s="23">
        <v>91862.260000000009</v>
      </c>
      <c r="H412" s="23">
        <v>2955</v>
      </c>
      <c r="I412" s="23">
        <f t="shared" si="46"/>
        <v>94817.260000000009</v>
      </c>
      <c r="J412" s="23">
        <f t="shared" si="47"/>
        <v>3834422.2300000004</v>
      </c>
      <c r="K412" s="43">
        <f t="shared" si="48"/>
        <v>0.97586880101319562</v>
      </c>
      <c r="L412" s="43">
        <f t="shared" si="49"/>
        <v>-0.98127240902793633</v>
      </c>
      <c r="M412" s="43">
        <f t="shared" si="50"/>
        <v>-0.90648341977240998</v>
      </c>
    </row>
    <row r="413" spans="1:13" x14ac:dyDescent="0.2">
      <c r="A413" s="17" t="s">
        <v>132</v>
      </c>
      <c r="B413" s="48" t="s">
        <v>77</v>
      </c>
      <c r="C413" s="17" t="s">
        <v>78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46"/>
        <v>0</v>
      </c>
      <c r="J413" s="18">
        <f t="shared" si="47"/>
        <v>0</v>
      </c>
      <c r="K413" s="39" t="str">
        <f t="shared" si="48"/>
        <v>NA</v>
      </c>
      <c r="L413" s="39" t="str">
        <f t="shared" si="49"/>
        <v>NA</v>
      </c>
      <c r="M413" s="39" t="str">
        <f t="shared" si="50"/>
        <v>NA</v>
      </c>
    </row>
    <row r="414" spans="1:13" x14ac:dyDescent="0.2">
      <c r="A414" s="17"/>
      <c r="B414" s="48" t="s">
        <v>196</v>
      </c>
      <c r="C414" s="17" t="s">
        <v>197</v>
      </c>
      <c r="D414" s="18">
        <v>14969725</v>
      </c>
      <c r="E414" s="18">
        <v>3602297</v>
      </c>
      <c r="F414" s="18">
        <v>0</v>
      </c>
      <c r="G414" s="18">
        <v>0</v>
      </c>
      <c r="H414" s="18">
        <v>0</v>
      </c>
      <c r="I414" s="18">
        <f t="shared" si="46"/>
        <v>0</v>
      </c>
      <c r="J414" s="18">
        <f t="shared" si="47"/>
        <v>3602297</v>
      </c>
      <c r="K414" s="39">
        <f t="shared" si="48"/>
        <v>1</v>
      </c>
      <c r="L414" s="39">
        <f t="shared" si="49"/>
        <v>-1</v>
      </c>
      <c r="M414" s="39">
        <f t="shared" si="50"/>
        <v>-1</v>
      </c>
    </row>
    <row r="415" spans="1:13" x14ac:dyDescent="0.2">
      <c r="A415" s="17"/>
      <c r="B415" s="48" t="s">
        <v>27</v>
      </c>
      <c r="C415" s="17" t="s">
        <v>28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f t="shared" si="46"/>
        <v>0</v>
      </c>
      <c r="J415" s="18">
        <f t="shared" si="47"/>
        <v>0</v>
      </c>
      <c r="K415" s="39" t="str">
        <f t="shared" si="48"/>
        <v>NA</v>
      </c>
      <c r="L415" s="39" t="str">
        <f t="shared" si="49"/>
        <v>NA</v>
      </c>
      <c r="M415" s="39" t="str">
        <f t="shared" si="50"/>
        <v>NA</v>
      </c>
    </row>
    <row r="416" spans="1:13" x14ac:dyDescent="0.2">
      <c r="A416" s="17"/>
      <c r="B416" s="48" t="s">
        <v>29</v>
      </c>
      <c r="C416" s="17" t="s">
        <v>30</v>
      </c>
      <c r="D416" s="18">
        <v>3150000</v>
      </c>
      <c r="E416" s="18">
        <v>6300000</v>
      </c>
      <c r="F416" s="18">
        <v>0</v>
      </c>
      <c r="G416" s="18">
        <v>0</v>
      </c>
      <c r="H416" s="18">
        <v>0</v>
      </c>
      <c r="I416" s="18">
        <f t="shared" si="46"/>
        <v>0</v>
      </c>
      <c r="J416" s="18">
        <f t="shared" si="47"/>
        <v>6300000</v>
      </c>
      <c r="K416" s="39">
        <f t="shared" si="48"/>
        <v>1</v>
      </c>
      <c r="L416" s="39">
        <f t="shared" si="49"/>
        <v>-1</v>
      </c>
      <c r="M416" s="39">
        <f t="shared" si="50"/>
        <v>-1</v>
      </c>
    </row>
    <row r="417" spans="1:13" x14ac:dyDescent="0.2">
      <c r="A417" s="17"/>
      <c r="B417" s="48" t="s">
        <v>31</v>
      </c>
      <c r="C417" s="17" t="s">
        <v>32</v>
      </c>
      <c r="D417" s="18">
        <v>305000</v>
      </c>
      <c r="E417" s="18">
        <v>158760</v>
      </c>
      <c r="F417" s="18">
        <v>0</v>
      </c>
      <c r="G417" s="18">
        <v>0</v>
      </c>
      <c r="H417" s="18">
        <v>0</v>
      </c>
      <c r="I417" s="18">
        <f t="shared" si="46"/>
        <v>0</v>
      </c>
      <c r="J417" s="18">
        <f t="shared" si="47"/>
        <v>158760</v>
      </c>
      <c r="K417" s="39">
        <f t="shared" si="48"/>
        <v>1</v>
      </c>
      <c r="L417" s="39">
        <f t="shared" si="49"/>
        <v>-1</v>
      </c>
      <c r="M417" s="39">
        <f t="shared" si="50"/>
        <v>-1</v>
      </c>
    </row>
    <row r="418" spans="1:13" x14ac:dyDescent="0.2">
      <c r="A418" s="17"/>
      <c r="B418" s="48" t="s">
        <v>514</v>
      </c>
      <c r="C418" s="17" t="s">
        <v>515</v>
      </c>
      <c r="F418" s="18">
        <v>0</v>
      </c>
      <c r="G418" s="18">
        <v>0</v>
      </c>
      <c r="H418" s="18">
        <v>0</v>
      </c>
      <c r="I418" s="18">
        <f t="shared" si="46"/>
        <v>0</v>
      </c>
      <c r="J418" s="18">
        <f t="shared" si="47"/>
        <v>0</v>
      </c>
      <c r="K418" s="39" t="str">
        <f t="shared" si="48"/>
        <v>NA</v>
      </c>
      <c r="L418" s="39" t="str">
        <f t="shared" si="49"/>
        <v>NA</v>
      </c>
      <c r="M418" s="39" t="str">
        <f t="shared" si="50"/>
        <v>NA</v>
      </c>
    </row>
    <row r="419" spans="1:13" x14ac:dyDescent="0.2">
      <c r="A419" s="17"/>
      <c r="B419" s="48" t="s">
        <v>33</v>
      </c>
      <c r="C419" s="17" t="s">
        <v>34</v>
      </c>
      <c r="D419" s="18">
        <v>283781</v>
      </c>
      <c r="E419" s="18">
        <v>189572</v>
      </c>
      <c r="F419" s="18">
        <v>0</v>
      </c>
      <c r="G419" s="18">
        <v>0</v>
      </c>
      <c r="H419" s="18">
        <v>0</v>
      </c>
      <c r="I419" s="18">
        <f t="shared" si="46"/>
        <v>0</v>
      </c>
      <c r="J419" s="18">
        <f t="shared" si="47"/>
        <v>189572</v>
      </c>
      <c r="K419" s="39">
        <f t="shared" si="48"/>
        <v>1</v>
      </c>
      <c r="L419" s="39">
        <f t="shared" si="49"/>
        <v>-1</v>
      </c>
      <c r="M419" s="39">
        <f t="shared" si="50"/>
        <v>-1</v>
      </c>
    </row>
    <row r="420" spans="1:13" x14ac:dyDescent="0.2">
      <c r="A420" s="17"/>
      <c r="B420" s="48" t="s">
        <v>37</v>
      </c>
      <c r="C420" s="17" t="s">
        <v>38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46"/>
        <v>0</v>
      </c>
      <c r="J420" s="18">
        <f t="shared" si="47"/>
        <v>0</v>
      </c>
      <c r="K420" s="39" t="str">
        <f t="shared" si="48"/>
        <v>NA</v>
      </c>
      <c r="L420" s="39" t="str">
        <f t="shared" si="49"/>
        <v>NA</v>
      </c>
      <c r="M420" s="39" t="str">
        <f t="shared" si="50"/>
        <v>NA</v>
      </c>
    </row>
    <row r="421" spans="1:13" x14ac:dyDescent="0.2">
      <c r="A421" s="17"/>
      <c r="B421" s="48" t="s">
        <v>39</v>
      </c>
      <c r="C421" s="17" t="s">
        <v>40</v>
      </c>
      <c r="D421" s="18">
        <v>119446</v>
      </c>
      <c r="E421" s="18">
        <v>188189</v>
      </c>
      <c r="F421" s="18">
        <v>0</v>
      </c>
      <c r="G421" s="18">
        <v>0</v>
      </c>
      <c r="H421" s="18">
        <v>0</v>
      </c>
      <c r="I421" s="18">
        <f t="shared" si="46"/>
        <v>0</v>
      </c>
      <c r="J421" s="18">
        <f t="shared" si="47"/>
        <v>188189</v>
      </c>
      <c r="K421" s="39">
        <f t="shared" si="48"/>
        <v>1</v>
      </c>
      <c r="L421" s="39">
        <f t="shared" si="49"/>
        <v>-1</v>
      </c>
      <c r="M421" s="39">
        <f t="shared" si="50"/>
        <v>-1</v>
      </c>
    </row>
    <row r="422" spans="1:13" x14ac:dyDescent="0.2">
      <c r="A422" s="17"/>
      <c r="B422" s="48" t="s">
        <v>41</v>
      </c>
      <c r="C422" s="17" t="s">
        <v>42</v>
      </c>
      <c r="D422" s="18">
        <v>26102645</v>
      </c>
      <c r="E422" s="18">
        <v>334561.07</v>
      </c>
      <c r="F422" s="18">
        <v>0</v>
      </c>
      <c r="G422" s="18">
        <v>109762.66</v>
      </c>
      <c r="H422" s="18">
        <v>0</v>
      </c>
      <c r="I422" s="18">
        <f t="shared" si="46"/>
        <v>109762.66</v>
      </c>
      <c r="J422" s="18">
        <f t="shared" si="47"/>
        <v>224798.41</v>
      </c>
      <c r="K422" s="39">
        <f t="shared" si="48"/>
        <v>0.67192040604126479</v>
      </c>
      <c r="L422" s="39">
        <f t="shared" si="49"/>
        <v>-1</v>
      </c>
      <c r="M422" s="39">
        <f t="shared" si="50"/>
        <v>0.31231837583494099</v>
      </c>
    </row>
    <row r="423" spans="1:13" x14ac:dyDescent="0.2">
      <c r="A423" s="17"/>
      <c r="B423" s="48" t="s">
        <v>53</v>
      </c>
      <c r="C423" s="17" t="s">
        <v>54</v>
      </c>
      <c r="D423" s="18">
        <v>0</v>
      </c>
      <c r="E423" s="18">
        <v>0</v>
      </c>
      <c r="F423" s="18">
        <v>0</v>
      </c>
      <c r="G423" s="18">
        <v>0</v>
      </c>
      <c r="H423" s="18">
        <v>0</v>
      </c>
      <c r="I423" s="18">
        <f t="shared" si="46"/>
        <v>0</v>
      </c>
      <c r="J423" s="18">
        <f t="shared" si="47"/>
        <v>0</v>
      </c>
      <c r="K423" s="39" t="str">
        <f t="shared" si="48"/>
        <v>NA</v>
      </c>
      <c r="L423" s="39" t="str">
        <f t="shared" si="49"/>
        <v>NA</v>
      </c>
      <c r="M423" s="39" t="str">
        <f t="shared" si="50"/>
        <v>NA</v>
      </c>
    </row>
    <row r="424" spans="1:13" x14ac:dyDescent="0.2">
      <c r="A424" s="17"/>
      <c r="B424" s="48" t="s">
        <v>59</v>
      </c>
      <c r="C424" s="17" t="s">
        <v>60</v>
      </c>
      <c r="D424" s="18">
        <v>1296450</v>
      </c>
      <c r="E424" s="18">
        <v>1517208</v>
      </c>
      <c r="F424" s="18">
        <v>0</v>
      </c>
      <c r="G424" s="18">
        <v>0</v>
      </c>
      <c r="H424" s="18">
        <v>0</v>
      </c>
      <c r="I424" s="18">
        <f t="shared" si="46"/>
        <v>0</v>
      </c>
      <c r="J424" s="18">
        <f t="shared" si="47"/>
        <v>1517208</v>
      </c>
      <c r="K424" s="39">
        <f t="shared" si="48"/>
        <v>1</v>
      </c>
      <c r="L424" s="39">
        <f t="shared" si="49"/>
        <v>-1</v>
      </c>
      <c r="M424" s="39">
        <f t="shared" si="50"/>
        <v>-1</v>
      </c>
    </row>
    <row r="425" spans="1:13" x14ac:dyDescent="0.2">
      <c r="A425" s="17"/>
      <c r="B425" s="48" t="s">
        <v>198</v>
      </c>
      <c r="C425" s="17" t="s">
        <v>199</v>
      </c>
      <c r="D425" s="18">
        <v>6709293</v>
      </c>
      <c r="E425" s="18">
        <v>7206318</v>
      </c>
      <c r="F425" s="18">
        <v>0</v>
      </c>
      <c r="G425" s="18">
        <v>0</v>
      </c>
      <c r="H425" s="18">
        <v>0</v>
      </c>
      <c r="I425" s="18">
        <f t="shared" si="46"/>
        <v>0</v>
      </c>
      <c r="J425" s="18">
        <f t="shared" si="47"/>
        <v>7206318</v>
      </c>
      <c r="K425" s="39">
        <f t="shared" si="48"/>
        <v>1</v>
      </c>
      <c r="L425" s="39">
        <f t="shared" si="49"/>
        <v>-1</v>
      </c>
      <c r="M425" s="39">
        <f t="shared" si="50"/>
        <v>-1</v>
      </c>
    </row>
    <row r="426" spans="1:13" x14ac:dyDescent="0.2">
      <c r="A426" s="17"/>
      <c r="B426" s="48" t="s">
        <v>419</v>
      </c>
      <c r="C426" s="17" t="s">
        <v>420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f t="shared" si="46"/>
        <v>0</v>
      </c>
      <c r="J426" s="18">
        <f t="shared" si="47"/>
        <v>0</v>
      </c>
      <c r="K426" s="39" t="str">
        <f t="shared" si="48"/>
        <v>NA</v>
      </c>
      <c r="L426" s="39" t="str">
        <f t="shared" si="49"/>
        <v>NA</v>
      </c>
      <c r="M426" s="39" t="str">
        <f t="shared" si="50"/>
        <v>NA</v>
      </c>
    </row>
    <row r="427" spans="1:13" x14ac:dyDescent="0.2">
      <c r="A427" s="17"/>
      <c r="B427" s="48" t="s">
        <v>67</v>
      </c>
      <c r="C427" s="17" t="s">
        <v>68</v>
      </c>
      <c r="D427" s="18">
        <v>810801</v>
      </c>
      <c r="E427" s="18">
        <v>2572610</v>
      </c>
      <c r="F427" s="18">
        <v>0</v>
      </c>
      <c r="G427" s="18">
        <v>0</v>
      </c>
      <c r="H427" s="18">
        <v>0</v>
      </c>
      <c r="I427" s="18">
        <f t="shared" si="46"/>
        <v>0</v>
      </c>
      <c r="J427" s="18">
        <f t="shared" si="47"/>
        <v>2572610</v>
      </c>
      <c r="K427" s="39">
        <f t="shared" si="48"/>
        <v>1</v>
      </c>
      <c r="L427" s="39">
        <f t="shared" si="49"/>
        <v>-1</v>
      </c>
      <c r="M427" s="39">
        <f t="shared" si="50"/>
        <v>-1</v>
      </c>
    </row>
    <row r="428" spans="1:13" x14ac:dyDescent="0.2">
      <c r="A428" s="47" t="s">
        <v>133</v>
      </c>
      <c r="B428" s="49"/>
      <c r="C428" s="47"/>
      <c r="D428" s="23">
        <v>53747141</v>
      </c>
      <c r="E428" s="23">
        <v>22069515.07</v>
      </c>
      <c r="F428" s="23">
        <v>0</v>
      </c>
      <c r="G428" s="23">
        <v>109762.66</v>
      </c>
      <c r="H428" s="23">
        <v>0</v>
      </c>
      <c r="I428" s="23">
        <f t="shared" si="46"/>
        <v>109762.66</v>
      </c>
      <c r="J428" s="23">
        <f t="shared" si="47"/>
        <v>21959752.41</v>
      </c>
      <c r="K428" s="43">
        <f t="shared" si="48"/>
        <v>0.99502650331682163</v>
      </c>
      <c r="L428" s="43">
        <f t="shared" si="49"/>
        <v>-1</v>
      </c>
      <c r="M428" s="43">
        <f t="shared" si="50"/>
        <v>-0.98010601326728652</v>
      </c>
    </row>
    <row r="429" spans="1:13" x14ac:dyDescent="0.2">
      <c r="A429" s="17" t="s">
        <v>188</v>
      </c>
      <c r="B429" s="48" t="s">
        <v>27</v>
      </c>
      <c r="C429" s="17" t="s">
        <v>28</v>
      </c>
      <c r="D429" s="18">
        <v>366432.08999999997</v>
      </c>
      <c r="E429" s="18">
        <v>366432.08999999997</v>
      </c>
      <c r="F429" s="18">
        <v>58701.22</v>
      </c>
      <c r="G429" s="18">
        <v>59776.22</v>
      </c>
      <c r="H429" s="18">
        <v>0</v>
      </c>
      <c r="I429" s="18">
        <f t="shared" si="46"/>
        <v>59776.22</v>
      </c>
      <c r="J429" s="18">
        <f t="shared" si="47"/>
        <v>306655.87</v>
      </c>
      <c r="K429" s="39">
        <f t="shared" si="48"/>
        <v>0.8368695820281461</v>
      </c>
      <c r="L429" s="39">
        <f t="shared" si="49"/>
        <v>-0.83980327705469249</v>
      </c>
      <c r="M429" s="39">
        <f t="shared" si="50"/>
        <v>-0.34747832811258417</v>
      </c>
    </row>
    <row r="430" spans="1:13" x14ac:dyDescent="0.2">
      <c r="A430" s="17"/>
      <c r="B430" s="48" t="s">
        <v>29</v>
      </c>
      <c r="C430" s="17" t="s">
        <v>30</v>
      </c>
      <c r="D430" s="18">
        <v>0</v>
      </c>
      <c r="E430" s="18">
        <v>0</v>
      </c>
      <c r="F430" s="18">
        <v>0</v>
      </c>
      <c r="G430" s="18">
        <v>0</v>
      </c>
      <c r="H430" s="18">
        <v>0</v>
      </c>
      <c r="I430" s="18">
        <f t="shared" si="46"/>
        <v>0</v>
      </c>
      <c r="J430" s="18">
        <f t="shared" si="47"/>
        <v>0</v>
      </c>
      <c r="K430" s="39" t="str">
        <f t="shared" si="48"/>
        <v>NA</v>
      </c>
      <c r="L430" s="39" t="str">
        <f t="shared" si="49"/>
        <v>NA</v>
      </c>
      <c r="M430" s="39" t="str">
        <f t="shared" si="50"/>
        <v>NA</v>
      </c>
    </row>
    <row r="431" spans="1:13" x14ac:dyDescent="0.2">
      <c r="A431" s="17"/>
      <c r="B431" s="48" t="s">
        <v>33</v>
      </c>
      <c r="C431" s="17" t="s">
        <v>34</v>
      </c>
      <c r="F431" s="18">
        <v>0</v>
      </c>
      <c r="G431" s="18">
        <v>0</v>
      </c>
      <c r="H431" s="18">
        <v>0</v>
      </c>
      <c r="I431" s="18">
        <f t="shared" si="46"/>
        <v>0</v>
      </c>
      <c r="J431" s="18">
        <f t="shared" si="47"/>
        <v>0</v>
      </c>
      <c r="K431" s="39" t="str">
        <f t="shared" si="48"/>
        <v>NA</v>
      </c>
      <c r="L431" s="39" t="str">
        <f t="shared" si="49"/>
        <v>NA</v>
      </c>
      <c r="M431" s="39" t="str">
        <f t="shared" si="50"/>
        <v>NA</v>
      </c>
    </row>
    <row r="432" spans="1:13" x14ac:dyDescent="0.2">
      <c r="A432" s="17"/>
      <c r="B432" s="48" t="s">
        <v>39</v>
      </c>
      <c r="C432" s="17" t="s">
        <v>40</v>
      </c>
      <c r="D432" s="18">
        <v>12428.36</v>
      </c>
      <c r="E432" s="18">
        <v>12428.36</v>
      </c>
      <c r="F432" s="18">
        <v>2004.41</v>
      </c>
      <c r="G432" s="18">
        <v>2032.9</v>
      </c>
      <c r="H432" s="18">
        <v>0</v>
      </c>
      <c r="I432" s="18">
        <f t="shared" si="46"/>
        <v>2032.9</v>
      </c>
      <c r="J432" s="18">
        <f t="shared" si="47"/>
        <v>10395.460000000001</v>
      </c>
      <c r="K432" s="39">
        <f t="shared" si="48"/>
        <v>0.83643055077258788</v>
      </c>
      <c r="L432" s="39">
        <f t="shared" si="49"/>
        <v>-0.8387228886192547</v>
      </c>
      <c r="M432" s="39">
        <f t="shared" si="50"/>
        <v>-0.3457222030903514</v>
      </c>
    </row>
    <row r="433" spans="1:13" x14ac:dyDescent="0.2">
      <c r="A433" s="17"/>
      <c r="B433" s="48" t="s">
        <v>41</v>
      </c>
      <c r="C433" s="17" t="s">
        <v>42</v>
      </c>
      <c r="D433" s="18">
        <v>459503.79000000004</v>
      </c>
      <c r="E433" s="18">
        <v>459503.79000000004</v>
      </c>
      <c r="F433" s="18">
        <v>0</v>
      </c>
      <c r="G433" s="18">
        <v>0</v>
      </c>
      <c r="H433" s="18">
        <v>9323</v>
      </c>
      <c r="I433" s="18">
        <f t="shared" si="46"/>
        <v>9323</v>
      </c>
      <c r="J433" s="18">
        <f t="shared" si="47"/>
        <v>450180.79000000004</v>
      </c>
      <c r="K433" s="39">
        <f t="shared" si="48"/>
        <v>0.97971072229893907</v>
      </c>
      <c r="L433" s="39">
        <f t="shared" si="49"/>
        <v>-1</v>
      </c>
      <c r="M433" s="39">
        <f t="shared" si="50"/>
        <v>-1</v>
      </c>
    </row>
    <row r="434" spans="1:13" x14ac:dyDescent="0.2">
      <c r="A434" s="17"/>
      <c r="B434" s="48" t="s">
        <v>398</v>
      </c>
      <c r="C434" s="17" t="s">
        <v>399</v>
      </c>
      <c r="D434" s="18">
        <v>82500</v>
      </c>
      <c r="E434" s="18">
        <v>82500</v>
      </c>
      <c r="F434" s="18">
        <v>0</v>
      </c>
      <c r="G434" s="18">
        <v>0</v>
      </c>
      <c r="H434" s="18">
        <v>0</v>
      </c>
      <c r="I434" s="18">
        <f t="shared" si="46"/>
        <v>0</v>
      </c>
      <c r="J434" s="18">
        <f t="shared" si="47"/>
        <v>82500</v>
      </c>
      <c r="K434" s="39">
        <f t="shared" si="48"/>
        <v>1</v>
      </c>
      <c r="L434" s="39">
        <f t="shared" si="49"/>
        <v>-1</v>
      </c>
      <c r="M434" s="39">
        <f t="shared" si="50"/>
        <v>-1</v>
      </c>
    </row>
    <row r="435" spans="1:13" x14ac:dyDescent="0.2">
      <c r="A435" s="17"/>
      <c r="B435" s="48" t="s">
        <v>352</v>
      </c>
      <c r="C435" s="17" t="s">
        <v>353</v>
      </c>
      <c r="D435" s="18">
        <v>32282.5</v>
      </c>
      <c r="E435" s="18">
        <v>32282.5</v>
      </c>
      <c r="F435" s="18">
        <v>0</v>
      </c>
      <c r="G435" s="18">
        <v>0</v>
      </c>
      <c r="H435" s="18">
        <v>4480</v>
      </c>
      <c r="I435" s="18">
        <f t="shared" si="46"/>
        <v>4480</v>
      </c>
      <c r="J435" s="18">
        <f t="shared" si="47"/>
        <v>27802.5</v>
      </c>
      <c r="K435" s="39">
        <f t="shared" si="48"/>
        <v>0.8612251219701077</v>
      </c>
      <c r="L435" s="39">
        <f t="shared" si="49"/>
        <v>-1</v>
      </c>
      <c r="M435" s="39">
        <f t="shared" si="50"/>
        <v>-1</v>
      </c>
    </row>
    <row r="436" spans="1:13" x14ac:dyDescent="0.2">
      <c r="A436" s="17"/>
      <c r="B436" s="48" t="s">
        <v>354</v>
      </c>
      <c r="C436" s="17" t="s">
        <v>355</v>
      </c>
      <c r="D436" s="18">
        <v>50190</v>
      </c>
      <c r="E436" s="18">
        <v>190</v>
      </c>
      <c r="F436" s="18">
        <v>0</v>
      </c>
      <c r="G436" s="18">
        <v>0</v>
      </c>
      <c r="H436" s="18">
        <v>0</v>
      </c>
      <c r="I436" s="18">
        <f t="shared" si="46"/>
        <v>0</v>
      </c>
      <c r="J436" s="18">
        <f t="shared" si="47"/>
        <v>190</v>
      </c>
      <c r="K436" s="39">
        <f t="shared" si="48"/>
        <v>1</v>
      </c>
      <c r="L436" s="39">
        <f t="shared" si="49"/>
        <v>-1</v>
      </c>
      <c r="M436" s="39">
        <f t="shared" si="50"/>
        <v>-1</v>
      </c>
    </row>
    <row r="437" spans="1:13" x14ac:dyDescent="0.2">
      <c r="A437" s="17"/>
      <c r="B437" s="48" t="s">
        <v>292</v>
      </c>
      <c r="C437" s="17" t="s">
        <v>308</v>
      </c>
      <c r="D437" s="18">
        <v>57224.99</v>
      </c>
      <c r="E437" s="18">
        <v>57224.99</v>
      </c>
      <c r="F437" s="18">
        <v>0</v>
      </c>
      <c r="G437" s="18">
        <v>0</v>
      </c>
      <c r="H437" s="18">
        <v>9420</v>
      </c>
      <c r="I437" s="18">
        <f t="shared" si="46"/>
        <v>9420</v>
      </c>
      <c r="J437" s="18">
        <f t="shared" si="47"/>
        <v>47804.99</v>
      </c>
      <c r="K437" s="39">
        <f t="shared" si="48"/>
        <v>0.8353866029509136</v>
      </c>
      <c r="L437" s="39">
        <f t="shared" si="49"/>
        <v>-1</v>
      </c>
      <c r="M437" s="39">
        <f t="shared" si="50"/>
        <v>-1</v>
      </c>
    </row>
    <row r="438" spans="1:13" x14ac:dyDescent="0.2">
      <c r="A438" s="17"/>
      <c r="B438" s="48" t="s">
        <v>293</v>
      </c>
      <c r="C438" s="17" t="s">
        <v>294</v>
      </c>
      <c r="D438" s="18">
        <v>26579.1</v>
      </c>
      <c r="E438" s="18">
        <v>26579.1</v>
      </c>
      <c r="F438" s="18">
        <v>1397.2</v>
      </c>
      <c r="G438" s="18">
        <v>1549.2</v>
      </c>
      <c r="H438" s="18">
        <v>1278.83</v>
      </c>
      <c r="I438" s="18">
        <f t="shared" si="46"/>
        <v>2828.0299999999997</v>
      </c>
      <c r="J438" s="18">
        <f t="shared" si="47"/>
        <v>23751.07</v>
      </c>
      <c r="K438" s="39">
        <f t="shared" si="48"/>
        <v>0.89359948230000263</v>
      </c>
      <c r="L438" s="39">
        <f t="shared" si="49"/>
        <v>-0.94743238108137595</v>
      </c>
      <c r="M438" s="39">
        <f t="shared" si="50"/>
        <v>-0.76685440816280459</v>
      </c>
    </row>
    <row r="439" spans="1:13" x14ac:dyDescent="0.2">
      <c r="A439" s="17"/>
      <c r="B439" s="48" t="s">
        <v>295</v>
      </c>
      <c r="C439" s="17" t="s">
        <v>296</v>
      </c>
      <c r="D439" s="18">
        <v>136512.62</v>
      </c>
      <c r="E439" s="18">
        <v>136512.62</v>
      </c>
      <c r="F439" s="18">
        <v>50457.88</v>
      </c>
      <c r="G439" s="18">
        <v>56803.77</v>
      </c>
      <c r="H439" s="18">
        <v>0</v>
      </c>
      <c r="I439" s="18">
        <f t="shared" si="46"/>
        <v>56803.77</v>
      </c>
      <c r="J439" s="18">
        <f t="shared" si="47"/>
        <v>79708.850000000006</v>
      </c>
      <c r="K439" s="39">
        <f t="shared" si="48"/>
        <v>0.58389363562138075</v>
      </c>
      <c r="L439" s="39">
        <f t="shared" si="49"/>
        <v>-0.63037937444904357</v>
      </c>
      <c r="M439" s="39">
        <f t="shared" si="50"/>
        <v>0.66442545751447735</v>
      </c>
    </row>
    <row r="440" spans="1:13" x14ac:dyDescent="0.2">
      <c r="A440" s="17"/>
      <c r="B440" s="48" t="s">
        <v>93</v>
      </c>
      <c r="C440" s="17" t="s">
        <v>94</v>
      </c>
      <c r="D440" s="18">
        <v>0</v>
      </c>
      <c r="E440" s="18">
        <v>0</v>
      </c>
      <c r="F440" s="18">
        <v>0</v>
      </c>
      <c r="G440" s="18">
        <v>0</v>
      </c>
      <c r="H440" s="18">
        <v>0</v>
      </c>
      <c r="I440" s="18">
        <f t="shared" si="46"/>
        <v>0</v>
      </c>
      <c r="J440" s="18">
        <f t="shared" si="47"/>
        <v>0</v>
      </c>
      <c r="K440" s="39" t="str">
        <f t="shared" si="48"/>
        <v>NA</v>
      </c>
      <c r="L440" s="39" t="str">
        <f t="shared" si="49"/>
        <v>NA</v>
      </c>
      <c r="M440" s="39" t="str">
        <f t="shared" si="50"/>
        <v>NA</v>
      </c>
    </row>
    <row r="441" spans="1:13" x14ac:dyDescent="0.2">
      <c r="A441" s="17"/>
      <c r="B441" s="48" t="s">
        <v>474</v>
      </c>
      <c r="C441" s="17" t="s">
        <v>475</v>
      </c>
      <c r="D441" s="18">
        <v>0</v>
      </c>
      <c r="E441" s="18">
        <v>0</v>
      </c>
      <c r="F441" s="18">
        <v>0</v>
      </c>
      <c r="G441" s="18">
        <v>0</v>
      </c>
      <c r="H441" s="18">
        <v>0</v>
      </c>
      <c r="I441" s="18">
        <f t="shared" si="46"/>
        <v>0</v>
      </c>
      <c r="J441" s="18">
        <f t="shared" si="47"/>
        <v>0</v>
      </c>
      <c r="K441" s="39" t="str">
        <f t="shared" si="48"/>
        <v>NA</v>
      </c>
      <c r="L441" s="39" t="str">
        <f t="shared" si="49"/>
        <v>NA</v>
      </c>
      <c r="M441" s="39" t="str">
        <f t="shared" si="50"/>
        <v>NA</v>
      </c>
    </row>
    <row r="442" spans="1:13" x14ac:dyDescent="0.2">
      <c r="A442" s="17"/>
      <c r="B442" s="48" t="s">
        <v>49</v>
      </c>
      <c r="C442" s="17" t="s">
        <v>50</v>
      </c>
      <c r="D442" s="18">
        <v>9921.02</v>
      </c>
      <c r="E442" s="18">
        <v>9921.02</v>
      </c>
      <c r="F442" s="18">
        <v>1043.1500000000001</v>
      </c>
      <c r="G442" s="18">
        <v>1789.41</v>
      </c>
      <c r="H442" s="18">
        <v>1351.84</v>
      </c>
      <c r="I442" s="18">
        <f t="shared" si="46"/>
        <v>3141.25</v>
      </c>
      <c r="J442" s="18">
        <f t="shared" si="47"/>
        <v>6779.77</v>
      </c>
      <c r="K442" s="39">
        <f t="shared" si="48"/>
        <v>0.68337429014355378</v>
      </c>
      <c r="L442" s="39">
        <f t="shared" si="49"/>
        <v>-0.89485456132534769</v>
      </c>
      <c r="M442" s="39">
        <f t="shared" si="50"/>
        <v>-0.27853789227317355</v>
      </c>
    </row>
    <row r="443" spans="1:13" x14ac:dyDescent="0.2">
      <c r="A443" s="17"/>
      <c r="B443" s="48" t="s">
        <v>297</v>
      </c>
      <c r="C443" s="17" t="s">
        <v>309</v>
      </c>
      <c r="D443" s="18">
        <v>55009.7</v>
      </c>
      <c r="E443" s="18">
        <v>55009.7</v>
      </c>
      <c r="F443" s="18">
        <v>0</v>
      </c>
      <c r="G443" s="18">
        <v>7632.99</v>
      </c>
      <c r="H443" s="18">
        <v>56.28</v>
      </c>
      <c r="I443" s="18">
        <f t="shared" si="46"/>
        <v>7689.2699999999995</v>
      </c>
      <c r="J443" s="18">
        <f t="shared" si="47"/>
        <v>47320.43</v>
      </c>
      <c r="K443" s="39">
        <f t="shared" si="48"/>
        <v>0.86021974306349613</v>
      </c>
      <c r="L443" s="39">
        <f t="shared" si="49"/>
        <v>-1</v>
      </c>
      <c r="M443" s="39">
        <f t="shared" si="50"/>
        <v>-0.44497134141796807</v>
      </c>
    </row>
    <row r="444" spans="1:13" x14ac:dyDescent="0.2">
      <c r="A444" s="17"/>
      <c r="B444" s="48" t="s">
        <v>298</v>
      </c>
      <c r="C444" s="17" t="s">
        <v>310</v>
      </c>
      <c r="D444" s="18">
        <v>30500.67</v>
      </c>
      <c r="E444" s="18">
        <v>30500.67</v>
      </c>
      <c r="F444" s="18">
        <v>14076.91</v>
      </c>
      <c r="G444" s="18">
        <v>4575.01</v>
      </c>
      <c r="H444" s="18">
        <v>260.22000000000003</v>
      </c>
      <c r="I444" s="18">
        <f t="shared" si="46"/>
        <v>4835.2300000000005</v>
      </c>
      <c r="J444" s="18">
        <f t="shared" si="47"/>
        <v>25665.439999999999</v>
      </c>
      <c r="K444" s="39">
        <f t="shared" si="48"/>
        <v>0.84147135128507011</v>
      </c>
      <c r="L444" s="39">
        <f t="shared" si="49"/>
        <v>-0.53847210569472737</v>
      </c>
      <c r="M444" s="39">
        <f t="shared" si="50"/>
        <v>-0.40001186859173909</v>
      </c>
    </row>
    <row r="445" spans="1:13" x14ac:dyDescent="0.2">
      <c r="A445" s="17"/>
      <c r="B445" s="48" t="s">
        <v>53</v>
      </c>
      <c r="C445" s="17" t="s">
        <v>54</v>
      </c>
      <c r="D445" s="18">
        <v>245624.6</v>
      </c>
      <c r="E445" s="18">
        <v>145624.6</v>
      </c>
      <c r="F445" s="18">
        <v>1224.97</v>
      </c>
      <c r="G445" s="18">
        <v>6523.15</v>
      </c>
      <c r="H445" s="18">
        <v>6754.41</v>
      </c>
      <c r="I445" s="18">
        <f t="shared" si="46"/>
        <v>13277.56</v>
      </c>
      <c r="J445" s="18">
        <f t="shared" si="47"/>
        <v>132347.04</v>
      </c>
      <c r="K445" s="39">
        <f t="shared" si="48"/>
        <v>0.90882337187535622</v>
      </c>
      <c r="L445" s="39">
        <f t="shared" si="49"/>
        <v>-0.99158816573573416</v>
      </c>
      <c r="M445" s="39">
        <f t="shared" si="50"/>
        <v>-0.82082285547908795</v>
      </c>
    </row>
    <row r="446" spans="1:13" x14ac:dyDescent="0.2">
      <c r="A446" s="17"/>
      <c r="B446" s="48" t="s">
        <v>299</v>
      </c>
      <c r="C446" s="17" t="s">
        <v>311</v>
      </c>
      <c r="D446" s="18">
        <v>63917.919999999998</v>
      </c>
      <c r="E446" s="18">
        <v>63917.919999999998</v>
      </c>
      <c r="F446" s="18">
        <v>6632.8600000000006</v>
      </c>
      <c r="G446" s="18">
        <v>39946.14</v>
      </c>
      <c r="H446" s="18">
        <v>1670.5</v>
      </c>
      <c r="I446" s="18">
        <f t="shared" si="46"/>
        <v>41616.639999999999</v>
      </c>
      <c r="J446" s="18">
        <f t="shared" si="47"/>
        <v>22301.279999999999</v>
      </c>
      <c r="K446" s="39">
        <f t="shared" si="48"/>
        <v>0.34890497062482634</v>
      </c>
      <c r="L446" s="39">
        <f t="shared" si="49"/>
        <v>-0.89622847551985418</v>
      </c>
      <c r="M446" s="39">
        <f t="shared" si="50"/>
        <v>1.4998397945364932</v>
      </c>
    </row>
    <row r="447" spans="1:13" x14ac:dyDescent="0.2">
      <c r="A447" s="17"/>
      <c r="B447" s="48" t="s">
        <v>300</v>
      </c>
      <c r="C447" s="17" t="s">
        <v>312</v>
      </c>
      <c r="D447" s="18">
        <v>355347.91</v>
      </c>
      <c r="E447" s="18">
        <v>355347.91</v>
      </c>
      <c r="F447" s="18">
        <v>1527.3</v>
      </c>
      <c r="G447" s="18">
        <v>27967.7</v>
      </c>
      <c r="H447" s="18">
        <v>201861.46</v>
      </c>
      <c r="I447" s="18">
        <f t="shared" si="46"/>
        <v>229829.16</v>
      </c>
      <c r="J447" s="18">
        <f t="shared" si="47"/>
        <v>125518.74999999997</v>
      </c>
      <c r="K447" s="39">
        <f t="shared" si="48"/>
        <v>0.35322777049680687</v>
      </c>
      <c r="L447" s="39">
        <f t="shared" si="49"/>
        <v>-0.99570195868043798</v>
      </c>
      <c r="M447" s="39">
        <f t="shared" si="50"/>
        <v>-0.68517951885519746</v>
      </c>
    </row>
    <row r="448" spans="1:13" x14ac:dyDescent="0.2">
      <c r="A448" s="17"/>
      <c r="B448" s="48" t="s">
        <v>301</v>
      </c>
      <c r="C448" s="17" t="s">
        <v>313</v>
      </c>
      <c r="D448" s="18">
        <v>221047.15</v>
      </c>
      <c r="E448" s="18">
        <v>371047.15</v>
      </c>
      <c r="F448" s="18">
        <v>31718.959999999999</v>
      </c>
      <c r="G448" s="18">
        <v>70037.11</v>
      </c>
      <c r="H448" s="18">
        <v>355242.82999999996</v>
      </c>
      <c r="I448" s="18">
        <f t="shared" si="46"/>
        <v>425279.93999999994</v>
      </c>
      <c r="J448" s="18">
        <f t="shared" si="47"/>
        <v>-54232.789999999921</v>
      </c>
      <c r="K448" s="39">
        <f t="shared" si="48"/>
        <v>-0.14616145144895984</v>
      </c>
      <c r="L448" s="39">
        <f t="shared" si="49"/>
        <v>-0.91451501514025912</v>
      </c>
      <c r="M448" s="39">
        <f t="shared" si="50"/>
        <v>-0.2449788658934586</v>
      </c>
    </row>
    <row r="449" spans="1:13" x14ac:dyDescent="0.2">
      <c r="A449" s="17"/>
      <c r="B449" s="48" t="s">
        <v>67</v>
      </c>
      <c r="C449" s="17" t="s">
        <v>68</v>
      </c>
      <c r="D449" s="18">
        <v>216552.47</v>
      </c>
      <c r="E449" s="18">
        <v>216552.47</v>
      </c>
      <c r="F449" s="18">
        <v>0</v>
      </c>
      <c r="G449" s="18">
        <v>0</v>
      </c>
      <c r="H449" s="18">
        <v>22493.84</v>
      </c>
      <c r="I449" s="18">
        <f t="shared" si="46"/>
        <v>22493.84</v>
      </c>
      <c r="J449" s="18">
        <f t="shared" si="47"/>
        <v>194058.63</v>
      </c>
      <c r="K449" s="39">
        <f t="shared" si="48"/>
        <v>0.89612752973909737</v>
      </c>
      <c r="L449" s="39">
        <f t="shared" si="49"/>
        <v>-1</v>
      </c>
      <c r="M449" s="39">
        <f t="shared" si="50"/>
        <v>-1</v>
      </c>
    </row>
    <row r="450" spans="1:13" x14ac:dyDescent="0.2">
      <c r="A450" s="17"/>
      <c r="B450" s="48" t="s">
        <v>71</v>
      </c>
      <c r="C450" s="17" t="s">
        <v>72</v>
      </c>
      <c r="D450" s="18">
        <v>69431.61</v>
      </c>
      <c r="E450" s="18">
        <v>69431.61</v>
      </c>
      <c r="F450" s="18">
        <v>27555</v>
      </c>
      <c r="G450" s="18">
        <v>27555</v>
      </c>
      <c r="H450" s="18">
        <v>2094.3199999999997</v>
      </c>
      <c r="I450" s="18">
        <f t="shared" si="46"/>
        <v>29649.32</v>
      </c>
      <c r="J450" s="18">
        <f t="shared" si="47"/>
        <v>39782.29</v>
      </c>
      <c r="K450" s="39">
        <f t="shared" si="48"/>
        <v>0.57297087018434401</v>
      </c>
      <c r="L450" s="39">
        <f t="shared" si="49"/>
        <v>-0.60313465293401669</v>
      </c>
      <c r="M450" s="39">
        <f t="shared" si="50"/>
        <v>0.58746138826393335</v>
      </c>
    </row>
    <row r="451" spans="1:13" x14ac:dyDescent="0.2">
      <c r="A451" s="17"/>
      <c r="B451" s="48" t="s">
        <v>356</v>
      </c>
      <c r="C451" s="17" t="s">
        <v>357</v>
      </c>
      <c r="D451" s="18">
        <v>50266.36</v>
      </c>
      <c r="E451" s="18">
        <v>50266.36</v>
      </c>
      <c r="F451" s="18">
        <v>0</v>
      </c>
      <c r="G451" s="18">
        <v>0</v>
      </c>
      <c r="H451" s="18">
        <v>0</v>
      </c>
      <c r="I451" s="18">
        <f t="shared" si="46"/>
        <v>0</v>
      </c>
      <c r="J451" s="18">
        <f t="shared" si="47"/>
        <v>50266.36</v>
      </c>
      <c r="K451" s="39">
        <f t="shared" si="48"/>
        <v>1</v>
      </c>
      <c r="L451" s="39">
        <f t="shared" si="49"/>
        <v>-1</v>
      </c>
      <c r="M451" s="39">
        <f t="shared" si="50"/>
        <v>-1</v>
      </c>
    </row>
    <row r="452" spans="1:13" x14ac:dyDescent="0.2">
      <c r="A452" s="17"/>
      <c r="B452" s="48" t="s">
        <v>73</v>
      </c>
      <c r="C452" s="17" t="s">
        <v>74</v>
      </c>
      <c r="D452" s="18">
        <v>4052.44</v>
      </c>
      <c r="E452" s="18">
        <v>4052.44</v>
      </c>
      <c r="F452" s="18">
        <v>0</v>
      </c>
      <c r="G452" s="18">
        <v>0</v>
      </c>
      <c r="H452" s="18">
        <v>0</v>
      </c>
      <c r="I452" s="18">
        <f t="shared" si="46"/>
        <v>0</v>
      </c>
      <c r="J452" s="18">
        <f t="shared" si="47"/>
        <v>4052.44</v>
      </c>
      <c r="K452" s="39">
        <f t="shared" si="48"/>
        <v>1</v>
      </c>
      <c r="L452" s="39">
        <f t="shared" si="49"/>
        <v>-1</v>
      </c>
      <c r="M452" s="39">
        <f t="shared" si="50"/>
        <v>-1</v>
      </c>
    </row>
    <row r="453" spans="1:13" x14ac:dyDescent="0.2">
      <c r="A453" s="47" t="s">
        <v>189</v>
      </c>
      <c r="B453" s="49"/>
      <c r="C453" s="47"/>
      <c r="D453" s="23">
        <v>2545325.2999999998</v>
      </c>
      <c r="E453" s="23">
        <v>2545325.2999999998</v>
      </c>
      <c r="F453" s="23">
        <v>196339.85999999996</v>
      </c>
      <c r="G453" s="23">
        <v>306188.59999999998</v>
      </c>
      <c r="H453" s="23">
        <v>616287.5299999998</v>
      </c>
      <c r="I453" s="23">
        <f t="shared" si="46"/>
        <v>922476.12999999977</v>
      </c>
      <c r="J453" s="23">
        <f t="shared" si="47"/>
        <v>1622849.17</v>
      </c>
      <c r="K453" s="43">
        <f t="shared" si="48"/>
        <v>0.63758026135205592</v>
      </c>
      <c r="L453" s="43">
        <f t="shared" si="49"/>
        <v>-0.92286256691826385</v>
      </c>
      <c r="M453" s="43">
        <f t="shared" si="50"/>
        <v>-0.51882205390407266</v>
      </c>
    </row>
    <row r="454" spans="1:13" x14ac:dyDescent="0.2">
      <c r="A454" s="17" t="s">
        <v>516</v>
      </c>
      <c r="B454" s="48" t="s">
        <v>41</v>
      </c>
      <c r="C454" s="17" t="s">
        <v>42</v>
      </c>
      <c r="D454" s="18">
        <v>15200</v>
      </c>
      <c r="E454" s="18">
        <v>15200</v>
      </c>
      <c r="F454" s="18">
        <v>0</v>
      </c>
      <c r="G454" s="18">
        <v>0</v>
      </c>
      <c r="H454" s="18">
        <v>0</v>
      </c>
      <c r="I454" s="18">
        <f t="shared" si="46"/>
        <v>0</v>
      </c>
      <c r="J454" s="18">
        <f t="shared" si="47"/>
        <v>15200</v>
      </c>
      <c r="K454" s="39">
        <f t="shared" si="48"/>
        <v>1</v>
      </c>
      <c r="L454" s="39">
        <f t="shared" si="49"/>
        <v>-1</v>
      </c>
      <c r="M454" s="39">
        <f t="shared" si="50"/>
        <v>-1</v>
      </c>
    </row>
    <row r="455" spans="1:13" x14ac:dyDescent="0.2">
      <c r="A455" s="17"/>
      <c r="B455" s="48" t="s">
        <v>45</v>
      </c>
      <c r="C455" s="17" t="s">
        <v>46</v>
      </c>
      <c r="D455" s="18">
        <v>2500</v>
      </c>
      <c r="E455" s="18">
        <v>2500</v>
      </c>
      <c r="F455" s="18">
        <v>0</v>
      </c>
      <c r="G455" s="18">
        <v>0</v>
      </c>
      <c r="H455" s="18">
        <v>0</v>
      </c>
      <c r="I455" s="18">
        <f t="shared" si="46"/>
        <v>0</v>
      </c>
      <c r="J455" s="18">
        <f t="shared" si="47"/>
        <v>2500</v>
      </c>
      <c r="K455" s="39">
        <f t="shared" si="48"/>
        <v>1</v>
      </c>
      <c r="L455" s="39">
        <f t="shared" si="49"/>
        <v>-1</v>
      </c>
      <c r="M455" s="39">
        <f t="shared" si="50"/>
        <v>-1</v>
      </c>
    </row>
    <row r="456" spans="1:13" x14ac:dyDescent="0.2">
      <c r="A456" s="17"/>
      <c r="B456" s="48" t="s">
        <v>53</v>
      </c>
      <c r="C456" s="17" t="s">
        <v>54</v>
      </c>
      <c r="D456" s="18">
        <v>2171.87</v>
      </c>
      <c r="E456" s="18">
        <v>2171.87</v>
      </c>
      <c r="F456" s="18">
        <v>0</v>
      </c>
      <c r="G456" s="18">
        <v>0</v>
      </c>
      <c r="H456" s="18">
        <v>0</v>
      </c>
      <c r="I456" s="18">
        <f t="shared" si="46"/>
        <v>0</v>
      </c>
      <c r="J456" s="18">
        <f t="shared" si="47"/>
        <v>2171.87</v>
      </c>
      <c r="K456" s="39">
        <f t="shared" si="48"/>
        <v>1</v>
      </c>
      <c r="L456" s="39">
        <f t="shared" si="49"/>
        <v>-1</v>
      </c>
      <c r="M456" s="39">
        <f t="shared" si="50"/>
        <v>-1</v>
      </c>
    </row>
    <row r="457" spans="1:13" x14ac:dyDescent="0.2">
      <c r="A457" s="47" t="s">
        <v>517</v>
      </c>
      <c r="B457" s="49"/>
      <c r="C457" s="47"/>
      <c r="D457" s="23">
        <v>19871.87</v>
      </c>
      <c r="E457" s="23">
        <v>19871.87</v>
      </c>
      <c r="F457" s="23">
        <v>0</v>
      </c>
      <c r="G457" s="23">
        <v>0</v>
      </c>
      <c r="H457" s="23">
        <v>0</v>
      </c>
      <c r="I457" s="23">
        <f t="shared" si="46"/>
        <v>0</v>
      </c>
      <c r="J457" s="23">
        <f t="shared" si="47"/>
        <v>19871.87</v>
      </c>
      <c r="K457" s="43">
        <f t="shared" si="48"/>
        <v>1</v>
      </c>
      <c r="L457" s="43">
        <f t="shared" si="49"/>
        <v>-1</v>
      </c>
      <c r="M457" s="43">
        <f t="shared" si="50"/>
        <v>-1</v>
      </c>
    </row>
    <row r="458" spans="1:13" x14ac:dyDescent="0.2">
      <c r="A458" s="17" t="s">
        <v>190</v>
      </c>
      <c r="B458" s="48" t="s">
        <v>29</v>
      </c>
      <c r="C458" s="17" t="s">
        <v>30</v>
      </c>
      <c r="D458" s="18">
        <v>0</v>
      </c>
      <c r="E458" s="18">
        <v>0</v>
      </c>
      <c r="F458" s="18">
        <v>0</v>
      </c>
      <c r="G458" s="18">
        <v>0</v>
      </c>
      <c r="H458" s="18">
        <v>0</v>
      </c>
      <c r="I458" s="18">
        <f t="shared" si="46"/>
        <v>0</v>
      </c>
      <c r="J458" s="18">
        <f t="shared" si="47"/>
        <v>0</v>
      </c>
      <c r="K458" s="39" t="str">
        <f t="shared" si="48"/>
        <v>NA</v>
      </c>
      <c r="L458" s="39" t="str">
        <f t="shared" si="49"/>
        <v>NA</v>
      </c>
      <c r="M458" s="39" t="str">
        <f t="shared" si="50"/>
        <v>NA</v>
      </c>
    </row>
    <row r="459" spans="1:13" x14ac:dyDescent="0.2">
      <c r="A459" s="17"/>
      <c r="B459" s="48" t="s">
        <v>39</v>
      </c>
      <c r="C459" s="17" t="s">
        <v>40</v>
      </c>
      <c r="D459" s="18">
        <v>0</v>
      </c>
      <c r="E459" s="18">
        <v>0</v>
      </c>
      <c r="F459" s="18">
        <v>0</v>
      </c>
      <c r="G459" s="18">
        <v>0</v>
      </c>
      <c r="H459" s="18">
        <v>0</v>
      </c>
      <c r="I459" s="18">
        <f t="shared" si="46"/>
        <v>0</v>
      </c>
      <c r="J459" s="18">
        <f t="shared" si="47"/>
        <v>0</v>
      </c>
      <c r="K459" s="39" t="str">
        <f t="shared" si="48"/>
        <v>NA</v>
      </c>
      <c r="L459" s="39" t="str">
        <f t="shared" si="49"/>
        <v>NA</v>
      </c>
      <c r="M459" s="39" t="str">
        <f t="shared" si="50"/>
        <v>NA</v>
      </c>
    </row>
    <row r="460" spans="1:13" x14ac:dyDescent="0.2">
      <c r="A460" s="17"/>
      <c r="B460" s="48" t="s">
        <v>41</v>
      </c>
      <c r="C460" s="17" t="s">
        <v>42</v>
      </c>
      <c r="D460" s="18">
        <v>26113241.91</v>
      </c>
      <c r="E460" s="18">
        <v>10598.91</v>
      </c>
      <c r="F460" s="18">
        <v>0</v>
      </c>
      <c r="G460" s="18">
        <v>0</v>
      </c>
      <c r="H460" s="18">
        <v>0</v>
      </c>
      <c r="I460" s="18">
        <f t="shared" si="46"/>
        <v>0</v>
      </c>
      <c r="J460" s="18">
        <f t="shared" si="47"/>
        <v>10598.91</v>
      </c>
      <c r="K460" s="39">
        <f t="shared" si="48"/>
        <v>1</v>
      </c>
      <c r="L460" s="39">
        <f t="shared" si="49"/>
        <v>-1</v>
      </c>
      <c r="M460" s="39">
        <f t="shared" si="50"/>
        <v>-1</v>
      </c>
    </row>
    <row r="461" spans="1:13" x14ac:dyDescent="0.2">
      <c r="A461" s="17"/>
      <c r="B461" s="48" t="s">
        <v>194</v>
      </c>
      <c r="C461" s="17" t="s">
        <v>195</v>
      </c>
      <c r="D461" s="18">
        <v>5790672.4499999983</v>
      </c>
      <c r="E461" s="18">
        <v>5790672.4499999983</v>
      </c>
      <c r="F461" s="18">
        <v>349081.25000000006</v>
      </c>
      <c r="G461" s="18">
        <v>349081.25000000006</v>
      </c>
      <c r="H461" s="18">
        <v>2510683.75</v>
      </c>
      <c r="I461" s="18">
        <f t="shared" si="46"/>
        <v>2859765</v>
      </c>
      <c r="J461" s="18">
        <f t="shared" si="47"/>
        <v>2930907.4499999983</v>
      </c>
      <c r="K461" s="39">
        <f t="shared" si="48"/>
        <v>0.50614284874634885</v>
      </c>
      <c r="L461" s="39">
        <f t="shared" si="49"/>
        <v>-0.9397166299744687</v>
      </c>
      <c r="M461" s="39">
        <f t="shared" si="50"/>
        <v>-0.75886651989787468</v>
      </c>
    </row>
    <row r="462" spans="1:13" x14ac:dyDescent="0.2">
      <c r="A462" s="17"/>
      <c r="B462" s="48" t="s">
        <v>184</v>
      </c>
      <c r="C462" s="17" t="s">
        <v>185</v>
      </c>
      <c r="D462" s="18">
        <v>122546927.82999997</v>
      </c>
      <c r="E462" s="18">
        <v>109862795.42999996</v>
      </c>
      <c r="F462" s="18">
        <v>0</v>
      </c>
      <c r="G462" s="18">
        <v>0</v>
      </c>
      <c r="H462" s="18">
        <v>0</v>
      </c>
      <c r="I462" s="18">
        <f t="shared" si="46"/>
        <v>0</v>
      </c>
      <c r="J462" s="18">
        <f t="shared" si="47"/>
        <v>109862795.42999996</v>
      </c>
      <c r="K462" s="39">
        <f t="shared" si="48"/>
        <v>1</v>
      </c>
      <c r="L462" s="39">
        <f t="shared" si="49"/>
        <v>-1</v>
      </c>
      <c r="M462" s="39">
        <f t="shared" si="50"/>
        <v>-1</v>
      </c>
    </row>
    <row r="463" spans="1:13" x14ac:dyDescent="0.2">
      <c r="A463" s="17"/>
      <c r="B463" s="48" t="s">
        <v>67</v>
      </c>
      <c r="C463" s="17" t="s">
        <v>68</v>
      </c>
      <c r="D463" s="18">
        <v>4488000</v>
      </c>
      <c r="E463" s="18">
        <v>4488000</v>
      </c>
      <c r="F463" s="18">
        <v>0</v>
      </c>
      <c r="G463" s="18">
        <v>0</v>
      </c>
      <c r="H463" s="18">
        <v>0</v>
      </c>
      <c r="I463" s="18">
        <f t="shared" si="46"/>
        <v>0</v>
      </c>
      <c r="J463" s="18">
        <f t="shared" si="47"/>
        <v>4488000</v>
      </c>
      <c r="K463" s="39">
        <f t="shared" si="48"/>
        <v>1</v>
      </c>
      <c r="L463" s="39">
        <f t="shared" si="49"/>
        <v>-1</v>
      </c>
      <c r="M463" s="39">
        <f t="shared" si="50"/>
        <v>-1</v>
      </c>
    </row>
    <row r="464" spans="1:13" x14ac:dyDescent="0.2">
      <c r="B464" s="33" t="s">
        <v>69</v>
      </c>
      <c r="C464" s="25" t="s">
        <v>70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46"/>
        <v>0</v>
      </c>
      <c r="J464" s="18">
        <f t="shared" si="47"/>
        <v>0</v>
      </c>
      <c r="K464" s="39" t="str">
        <f t="shared" si="48"/>
        <v>NA</v>
      </c>
      <c r="L464" s="39" t="str">
        <f t="shared" si="49"/>
        <v>NA</v>
      </c>
      <c r="M464" s="39" t="str">
        <f t="shared" si="50"/>
        <v>NA</v>
      </c>
    </row>
    <row r="465" spans="1:22" x14ac:dyDescent="0.2">
      <c r="A465" s="22" t="s">
        <v>191</v>
      </c>
      <c r="B465" s="46"/>
      <c r="C465" s="22"/>
      <c r="D465" s="23">
        <v>158938842.18999997</v>
      </c>
      <c r="E465" s="23">
        <v>120152066.78999996</v>
      </c>
      <c r="F465" s="23">
        <v>349081.25000000006</v>
      </c>
      <c r="G465" s="23">
        <v>349081.25000000006</v>
      </c>
      <c r="H465" s="23">
        <v>2510683.75</v>
      </c>
      <c r="I465" s="23">
        <f t="shared" si="46"/>
        <v>2859765</v>
      </c>
      <c r="J465" s="23">
        <f t="shared" si="47"/>
        <v>117292301.78999996</v>
      </c>
      <c r="K465" s="43">
        <f t="shared" si="48"/>
        <v>0.97619878645118729</v>
      </c>
      <c r="L465" s="43">
        <f t="shared" si="49"/>
        <v>-0.99709467128343188</v>
      </c>
      <c r="M465" s="43">
        <f t="shared" si="50"/>
        <v>-0.9883786851337274</v>
      </c>
    </row>
    <row r="466" spans="1:22" x14ac:dyDescent="0.2">
      <c r="A466" s="25" t="s">
        <v>134</v>
      </c>
      <c r="B466" s="33" t="s">
        <v>135</v>
      </c>
      <c r="C466" s="25" t="s">
        <v>136</v>
      </c>
      <c r="D466" s="18">
        <v>856345</v>
      </c>
      <c r="E466" s="18">
        <v>856345</v>
      </c>
      <c r="F466" s="18">
        <v>26417.79</v>
      </c>
      <c r="G466" s="18">
        <v>32604</v>
      </c>
      <c r="H466" s="18">
        <v>0</v>
      </c>
      <c r="I466" s="18">
        <f t="shared" si="46"/>
        <v>32604</v>
      </c>
      <c r="J466" s="18">
        <f t="shared" si="47"/>
        <v>823741</v>
      </c>
      <c r="K466" s="39">
        <f t="shared" si="48"/>
        <v>0.9619265599729081</v>
      </c>
      <c r="L466" s="39">
        <f t="shared" si="49"/>
        <v>-0.96915052928434209</v>
      </c>
      <c r="M466" s="39">
        <f t="shared" si="50"/>
        <v>-0.84770623989163241</v>
      </c>
    </row>
    <row r="467" spans="1:22" x14ac:dyDescent="0.2">
      <c r="B467" s="33" t="s">
        <v>125</v>
      </c>
      <c r="C467" s="25" t="s">
        <v>126</v>
      </c>
      <c r="D467" s="18">
        <v>-12060953.58</v>
      </c>
      <c r="E467" s="18">
        <v>-12060953.58</v>
      </c>
      <c r="F467" s="18">
        <v>1711729.25</v>
      </c>
      <c r="G467" s="18">
        <v>4957284.9399999995</v>
      </c>
      <c r="H467" s="18">
        <v>0</v>
      </c>
      <c r="I467" s="18">
        <f t="shared" si="46"/>
        <v>4957284.9399999995</v>
      </c>
      <c r="J467" s="18">
        <f t="shared" si="47"/>
        <v>-17018238.52</v>
      </c>
      <c r="K467" s="39">
        <f t="shared" si="48"/>
        <v>1.4110193200826497</v>
      </c>
      <c r="L467" s="39">
        <f t="shared" si="49"/>
        <v>-1.1419232101878301</v>
      </c>
      <c r="M467" s="39">
        <f t="shared" si="50"/>
        <v>-2.6440772803305985</v>
      </c>
    </row>
    <row r="468" spans="1:22" x14ac:dyDescent="0.2">
      <c r="B468" s="33" t="s">
        <v>358</v>
      </c>
      <c r="C468" s="25" t="s">
        <v>359</v>
      </c>
      <c r="D468" s="18">
        <v>867000</v>
      </c>
      <c r="E468" s="18">
        <v>867000</v>
      </c>
      <c r="F468" s="18">
        <v>0</v>
      </c>
      <c r="G468" s="18">
        <v>0</v>
      </c>
      <c r="H468" s="18">
        <v>0</v>
      </c>
      <c r="I468" s="18">
        <f t="shared" si="46"/>
        <v>0</v>
      </c>
      <c r="J468" s="18">
        <f t="shared" si="47"/>
        <v>867000</v>
      </c>
      <c r="K468" s="39">
        <f t="shared" si="48"/>
        <v>1</v>
      </c>
      <c r="L468" s="39">
        <f t="shared" si="49"/>
        <v>-1</v>
      </c>
      <c r="M468" s="39">
        <f t="shared" si="50"/>
        <v>-1</v>
      </c>
    </row>
    <row r="469" spans="1:22" x14ac:dyDescent="0.2">
      <c r="A469" s="17"/>
      <c r="B469" s="48" t="s">
        <v>360</v>
      </c>
      <c r="C469" s="17" t="s">
        <v>361</v>
      </c>
      <c r="D469" s="18">
        <v>11311300.01</v>
      </c>
      <c r="E469" s="18">
        <v>11311300.01</v>
      </c>
      <c r="F469" s="18">
        <v>0</v>
      </c>
      <c r="G469" s="18">
        <v>0</v>
      </c>
      <c r="H469" s="18">
        <v>0</v>
      </c>
      <c r="I469" s="18">
        <f t="shared" si="46"/>
        <v>0</v>
      </c>
      <c r="J469" s="18">
        <f t="shared" si="47"/>
        <v>11311300.01</v>
      </c>
      <c r="K469" s="39">
        <f t="shared" si="48"/>
        <v>1</v>
      </c>
      <c r="L469" s="39">
        <f t="shared" si="49"/>
        <v>-1</v>
      </c>
      <c r="M469" s="39">
        <f t="shared" si="50"/>
        <v>-1</v>
      </c>
    </row>
    <row r="470" spans="1:22" x14ac:dyDescent="0.2">
      <c r="A470" s="17"/>
      <c r="B470" s="48" t="s">
        <v>362</v>
      </c>
      <c r="C470" s="17" t="s">
        <v>363</v>
      </c>
      <c r="D470" s="18">
        <v>5564000</v>
      </c>
      <c r="E470" s="18">
        <v>5564000</v>
      </c>
      <c r="F470" s="18">
        <v>0</v>
      </c>
      <c r="G470" s="18">
        <v>0</v>
      </c>
      <c r="H470" s="18">
        <v>0</v>
      </c>
      <c r="I470" s="18">
        <f t="shared" si="46"/>
        <v>0</v>
      </c>
      <c r="J470" s="18">
        <f t="shared" si="47"/>
        <v>5564000</v>
      </c>
      <c r="K470" s="39">
        <f t="shared" si="48"/>
        <v>1</v>
      </c>
      <c r="L470" s="39">
        <f t="shared" si="49"/>
        <v>-1</v>
      </c>
      <c r="M470" s="39">
        <f t="shared" si="50"/>
        <v>-1</v>
      </c>
    </row>
    <row r="471" spans="1:22" x14ac:dyDescent="0.2">
      <c r="A471" s="17"/>
      <c r="B471" s="48" t="s">
        <v>364</v>
      </c>
      <c r="C471" s="17" t="s">
        <v>365</v>
      </c>
      <c r="D471" s="18">
        <v>3672000</v>
      </c>
      <c r="E471" s="18">
        <v>3672000</v>
      </c>
      <c r="F471" s="18">
        <v>0</v>
      </c>
      <c r="G471" s="18">
        <v>0</v>
      </c>
      <c r="H471" s="18">
        <v>0</v>
      </c>
      <c r="I471" s="18">
        <f t="shared" si="46"/>
        <v>0</v>
      </c>
      <c r="J471" s="18">
        <f t="shared" si="47"/>
        <v>3672000</v>
      </c>
      <c r="K471" s="39">
        <f t="shared" si="48"/>
        <v>1</v>
      </c>
      <c r="L471" s="39">
        <f t="shared" si="49"/>
        <v>-1</v>
      </c>
      <c r="M471" s="39">
        <f t="shared" si="50"/>
        <v>-1</v>
      </c>
    </row>
    <row r="472" spans="1:22" x14ac:dyDescent="0.2">
      <c r="A472" s="17"/>
      <c r="B472" s="48" t="s">
        <v>366</v>
      </c>
      <c r="C472" s="17" t="s">
        <v>367</v>
      </c>
      <c r="D472" s="18">
        <v>816000</v>
      </c>
      <c r="E472" s="18">
        <v>816000</v>
      </c>
      <c r="F472" s="18">
        <v>0</v>
      </c>
      <c r="G472" s="18">
        <v>0</v>
      </c>
      <c r="H472" s="18">
        <v>0</v>
      </c>
      <c r="I472" s="18">
        <f t="shared" si="46"/>
        <v>0</v>
      </c>
      <c r="J472" s="18">
        <f t="shared" si="47"/>
        <v>816000</v>
      </c>
      <c r="K472" s="39">
        <f t="shared" si="48"/>
        <v>1</v>
      </c>
      <c r="L472" s="39">
        <f t="shared" si="49"/>
        <v>-1</v>
      </c>
      <c r="M472" s="39">
        <f t="shared" si="50"/>
        <v>-1</v>
      </c>
    </row>
    <row r="473" spans="1:22" x14ac:dyDescent="0.2">
      <c r="A473" s="47" t="s">
        <v>137</v>
      </c>
      <c r="B473" s="49"/>
      <c r="C473" s="47"/>
      <c r="D473" s="23">
        <v>11025691.43</v>
      </c>
      <c r="E473" s="23">
        <v>11025691.43</v>
      </c>
      <c r="F473" s="23">
        <v>1738147.04</v>
      </c>
      <c r="G473" s="23">
        <v>4989888.9399999995</v>
      </c>
      <c r="H473" s="23">
        <v>0</v>
      </c>
      <c r="I473" s="23">
        <f t="shared" si="46"/>
        <v>4989888.9399999995</v>
      </c>
      <c r="J473" s="23">
        <f t="shared" si="47"/>
        <v>6035802.4900000002</v>
      </c>
      <c r="K473" s="43">
        <f t="shared" si="48"/>
        <v>0.54743074648153833</v>
      </c>
      <c r="L473" s="43">
        <f t="shared" si="49"/>
        <v>-0.84235482635849535</v>
      </c>
      <c r="M473" s="43">
        <f t="shared" si="50"/>
        <v>0.81027701407384645</v>
      </c>
    </row>
    <row r="474" spans="1:22" s="10" customFormat="1" x14ac:dyDescent="0.2">
      <c r="A474" s="25"/>
      <c r="B474" s="33"/>
      <c r="C474" s="25"/>
      <c r="D474" s="18"/>
      <c r="E474" s="18"/>
      <c r="F474" s="18"/>
      <c r="G474" s="18"/>
      <c r="H474" s="18"/>
      <c r="I474" s="18"/>
      <c r="J474" s="18"/>
      <c r="K474" s="39"/>
      <c r="L474" s="39"/>
      <c r="M474" s="39"/>
      <c r="N474" s="17"/>
      <c r="O474" s="17"/>
      <c r="P474" s="17"/>
      <c r="Q474" s="17"/>
      <c r="R474" s="17"/>
      <c r="S474" s="17"/>
      <c r="T474" s="17"/>
      <c r="U474" s="17"/>
      <c r="V474" s="17"/>
    </row>
    <row r="475" spans="1:22" ht="15.75" x14ac:dyDescent="0.25">
      <c r="A475" s="27" t="s">
        <v>176</v>
      </c>
      <c r="B475" s="34"/>
      <c r="C475" s="27"/>
      <c r="D475" s="6">
        <f t="shared" ref="D475:J475" si="51">+D98+D143+D179+D208+D218+D251+D278+D297+D314+D341+D362+D386+D412+D428+D453+D457+D465+D473</f>
        <v>858948979.07999992</v>
      </c>
      <c r="E475" s="6">
        <f t="shared" si="51"/>
        <v>700864838.80999982</v>
      </c>
      <c r="F475" s="6">
        <f t="shared" si="51"/>
        <v>11817196.169999998</v>
      </c>
      <c r="G475" s="6">
        <f t="shared" si="51"/>
        <v>28613152.390000001</v>
      </c>
      <c r="H475" s="6">
        <f t="shared" si="51"/>
        <v>14265154.420000002</v>
      </c>
      <c r="I475" s="6">
        <f t="shared" si="51"/>
        <v>42878306.809999987</v>
      </c>
      <c r="J475" s="6">
        <f t="shared" si="51"/>
        <v>657986532</v>
      </c>
      <c r="K475" s="40">
        <f>IF(E475=0,"NA",J475/E475)</f>
        <v>0.93882086183292768</v>
      </c>
      <c r="L475" s="40">
        <f>IF(E475=0,"NA",(  ( F475 - (E475/$L$6)) / (E475/$L$6)))</f>
        <v>-0.98313912253029501</v>
      </c>
      <c r="M475" s="40">
        <f>IF(E475=0,"NA",(  ( G475 - ($M$6*(E475/12))) / ($M$6*(E475/12))))</f>
        <v>-0.83669802903177537</v>
      </c>
      <c r="N475" s="10"/>
    </row>
  </sheetData>
  <autoFilter ref="A7:M475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D45" sqref="D45:K45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6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2" customWidth="1"/>
  </cols>
  <sheetData>
    <row r="1" spans="1:13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8.75" x14ac:dyDescent="0.3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s="1" customFormat="1" ht="15" x14ac:dyDescent="0.25">
      <c r="A4" s="71" t="s">
        <v>445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3</v>
      </c>
    </row>
    <row r="7" spans="1:13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</row>
    <row r="8" spans="1:13" s="17" customFormat="1" x14ac:dyDescent="0.2">
      <c r="A8" s="25" t="s">
        <v>154</v>
      </c>
      <c r="B8" s="33" t="s">
        <v>155</v>
      </c>
      <c r="C8" s="25" t="s">
        <v>156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9" t="str">
        <f>IF(E8=0,"NA",J8/E8)</f>
        <v>NA</v>
      </c>
      <c r="L8" s="39" t="str">
        <f>IF(E8=0,"NA",(  ( F8 - (E8/$L$6)) / (E8/$L$6)))</f>
        <v>NA</v>
      </c>
      <c r="M8" s="39" t="str">
        <f>IF(E8=0,"NA",(  ( G8 - ($M$6*(E8/12))) / ($M$6*(E8/12))))</f>
        <v>NA</v>
      </c>
    </row>
    <row r="9" spans="1:13" s="17" customFormat="1" x14ac:dyDescent="0.2">
      <c r="A9" s="22" t="s">
        <v>157</v>
      </c>
      <c r="B9" s="46"/>
      <c r="C9" s="22"/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f t="shared" si="0"/>
        <v>0</v>
      </c>
      <c r="J9" s="23">
        <f t="shared" si="1"/>
        <v>0</v>
      </c>
      <c r="K9" s="43" t="str">
        <f t="shared" ref="K9:K21" si="2">IF(E9=0,"NA",J9/E9)</f>
        <v>NA</v>
      </c>
      <c r="L9" s="43" t="str">
        <f t="shared" ref="L9:L10" si="3">IF(E9=0,"NA",(  ( F9 - (E9/$L$6)) / (E9/$L$6)))</f>
        <v>NA</v>
      </c>
      <c r="M9" s="43" t="str">
        <f t="shared" ref="M9:M10" si="4">IF(E9=0,"NA",(  ( G9 - ($M$6*(E9/12))) / ($M$6*(E9/12))))</f>
        <v>NA</v>
      </c>
    </row>
    <row r="10" spans="1:13" s="17" customFormat="1" x14ac:dyDescent="0.2">
      <c r="A10" s="17" t="s">
        <v>170</v>
      </c>
      <c r="B10" s="48" t="s">
        <v>171</v>
      </c>
      <c r="C10" s="17" t="s">
        <v>172</v>
      </c>
      <c r="D10" s="18">
        <v>29976191</v>
      </c>
      <c r="E10" s="18">
        <v>29976191</v>
      </c>
      <c r="F10" s="18">
        <v>0</v>
      </c>
      <c r="G10" s="18">
        <v>0</v>
      </c>
      <c r="H10" s="18">
        <v>0</v>
      </c>
      <c r="I10" s="18">
        <f t="shared" si="0"/>
        <v>0</v>
      </c>
      <c r="J10" s="18">
        <f t="shared" si="1"/>
        <v>29976191</v>
      </c>
      <c r="K10" s="39">
        <f t="shared" si="2"/>
        <v>1</v>
      </c>
      <c r="L10" s="39">
        <f t="shared" si="3"/>
        <v>-1</v>
      </c>
      <c r="M10" s="39">
        <f t="shared" si="4"/>
        <v>-1</v>
      </c>
    </row>
    <row r="11" spans="1:13" s="17" customFormat="1" x14ac:dyDescent="0.2">
      <c r="A11" s="22" t="s">
        <v>173</v>
      </c>
      <c r="B11" s="46"/>
      <c r="C11" s="22"/>
      <c r="D11" s="23">
        <v>29976191</v>
      </c>
      <c r="E11" s="23">
        <v>29976191</v>
      </c>
      <c r="F11" s="23">
        <v>0</v>
      </c>
      <c r="G11" s="23">
        <v>0</v>
      </c>
      <c r="H11" s="23">
        <v>0</v>
      </c>
      <c r="I11" s="23">
        <f t="shared" ref="I11" si="5">SUM(G11:H11)</f>
        <v>0</v>
      </c>
      <c r="J11" s="23">
        <f t="shared" ref="J11" si="6">E11-I11</f>
        <v>29976191</v>
      </c>
      <c r="K11" s="43">
        <f>IF(E11=0,"NA",J11/E11)</f>
        <v>1</v>
      </c>
      <c r="L11" s="43">
        <f>IF(E11=0,"NA",(  ( F11 - (E11/$L$6)) / (E11/$L$6)))</f>
        <v>-1</v>
      </c>
      <c r="M11" s="43">
        <f>IF(E11=0,"NA",(  ( G11 - ($M$6*(E11/12))) / ($M$6*(E11/12))))</f>
        <v>-1</v>
      </c>
    </row>
    <row r="12" spans="1:13" x14ac:dyDescent="0.2">
      <c r="A12" s="32"/>
      <c r="K12" s="42"/>
    </row>
    <row r="13" spans="1:13" s="7" customFormat="1" ht="15.75" x14ac:dyDescent="0.25">
      <c r="A13" s="27" t="s">
        <v>177</v>
      </c>
      <c r="B13" s="34"/>
      <c r="C13" s="27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29976191</v>
      </c>
      <c r="K13" s="40">
        <f t="shared" si="2"/>
        <v>1</v>
      </c>
      <c r="L13" s="40">
        <f>IF(E13=0,"NA",(  ( F13 - (E13/$L$6)) / (E13/$L$6)))</f>
        <v>-1</v>
      </c>
      <c r="M13" s="40">
        <f>IF(E13=0,"NA",(  ( G13 - ($M$6*(E13/12))) / ($M$6*(E13/12))))</f>
        <v>-1</v>
      </c>
    </row>
    <row r="14" spans="1:13" s="17" customFormat="1" x14ac:dyDescent="0.2">
      <c r="A14" s="25"/>
      <c r="B14" s="33"/>
      <c r="C14" s="25"/>
      <c r="D14" s="18"/>
      <c r="E14" s="18"/>
      <c r="F14" s="18"/>
      <c r="G14" s="18"/>
      <c r="H14" s="18"/>
      <c r="I14" s="18"/>
      <c r="J14" s="18"/>
      <c r="K14" s="39"/>
      <c r="L14" s="39"/>
      <c r="M14" s="39"/>
    </row>
    <row r="15" spans="1:13" s="17" customFormat="1" x14ac:dyDescent="0.2">
      <c r="A15" s="25" t="s">
        <v>134</v>
      </c>
      <c r="B15" s="33" t="s">
        <v>135</v>
      </c>
      <c r="C15" s="25" t="s">
        <v>136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9" t="str">
        <f t="shared" ref="K15:K18" si="10">IF(E15=0,"NA",J15/E15)</f>
        <v>NA</v>
      </c>
      <c r="L15" s="39" t="str">
        <f t="shared" ref="L15:L18" si="11">IF(E15=0,"NA",(  ( F15 - (E15/$L$6)) / (E15/$L$6)))</f>
        <v>NA</v>
      </c>
      <c r="M15" s="39" t="str">
        <f t="shared" ref="M15:M18" si="12">IF(E15=0,"NA",(  ( G15 - ($M$6*(E15/12))) / ($M$6*(E15/12))))</f>
        <v>NA</v>
      </c>
    </row>
    <row r="16" spans="1:13" s="17" customFormat="1" x14ac:dyDescent="0.2">
      <c r="A16" s="22" t="s">
        <v>137</v>
      </c>
      <c r="B16" s="46"/>
      <c r="C16" s="22"/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f t="shared" si="8"/>
        <v>0</v>
      </c>
      <c r="J16" s="23">
        <f t="shared" si="9"/>
        <v>0</v>
      </c>
      <c r="K16" s="43" t="str">
        <f t="shared" si="10"/>
        <v>NA</v>
      </c>
      <c r="L16" s="43" t="str">
        <f t="shared" si="11"/>
        <v>NA</v>
      </c>
      <c r="M16" s="43" t="str">
        <f t="shared" si="12"/>
        <v>NA</v>
      </c>
    </row>
    <row r="17" spans="1:13" s="17" customFormat="1" x14ac:dyDescent="0.2">
      <c r="A17" s="25" t="s">
        <v>138</v>
      </c>
      <c r="B17" s="33" t="s">
        <v>139</v>
      </c>
      <c r="C17" s="25" t="s">
        <v>140</v>
      </c>
      <c r="D17" s="18">
        <v>2257046</v>
      </c>
      <c r="E17" s="18">
        <v>2257046</v>
      </c>
      <c r="F17" s="18">
        <v>0</v>
      </c>
      <c r="G17" s="18">
        <v>0</v>
      </c>
      <c r="H17" s="18">
        <v>0</v>
      </c>
      <c r="I17" s="18">
        <f t="shared" si="8"/>
        <v>0</v>
      </c>
      <c r="J17" s="18">
        <f t="shared" si="9"/>
        <v>2257046</v>
      </c>
      <c r="K17" s="39">
        <f t="shared" si="10"/>
        <v>1</v>
      </c>
      <c r="L17" s="39">
        <f t="shared" si="11"/>
        <v>-1</v>
      </c>
      <c r="M17" s="39">
        <f t="shared" si="12"/>
        <v>-1</v>
      </c>
    </row>
    <row r="18" spans="1:13" s="17" customFormat="1" x14ac:dyDescent="0.2">
      <c r="A18" s="25"/>
      <c r="B18" s="33" t="s">
        <v>192</v>
      </c>
      <c r="C18" s="25" t="s">
        <v>193</v>
      </c>
      <c r="D18" s="18">
        <v>27719145</v>
      </c>
      <c r="E18" s="18">
        <v>27719145</v>
      </c>
      <c r="F18" s="18">
        <v>0</v>
      </c>
      <c r="G18" s="18">
        <v>0</v>
      </c>
      <c r="H18" s="18">
        <v>0</v>
      </c>
      <c r="I18" s="18">
        <f t="shared" si="8"/>
        <v>0</v>
      </c>
      <c r="J18" s="18">
        <f t="shared" si="9"/>
        <v>27719145</v>
      </c>
      <c r="K18" s="39">
        <f t="shared" si="10"/>
        <v>1</v>
      </c>
      <c r="L18" s="39">
        <f t="shared" si="11"/>
        <v>-1</v>
      </c>
      <c r="M18" s="39">
        <f t="shared" si="12"/>
        <v>-1</v>
      </c>
    </row>
    <row r="19" spans="1:13" s="17" customFormat="1" x14ac:dyDescent="0.2">
      <c r="A19" s="22" t="s">
        <v>141</v>
      </c>
      <c r="B19" s="46"/>
      <c r="C19" s="22"/>
      <c r="D19" s="23">
        <v>29976191</v>
      </c>
      <c r="E19" s="23">
        <v>29976191</v>
      </c>
      <c r="F19" s="23">
        <v>0</v>
      </c>
      <c r="G19" s="23">
        <v>0</v>
      </c>
      <c r="H19" s="23">
        <v>0</v>
      </c>
      <c r="I19" s="23">
        <f t="shared" ref="I19" si="13">SUM(G19:H19)</f>
        <v>0</v>
      </c>
      <c r="J19" s="23">
        <f t="shared" ref="J19" si="14">E19-I19</f>
        <v>29976191</v>
      </c>
      <c r="K19" s="43">
        <f t="shared" ref="K19" si="15">IF(E19=0,"NA",J19/E19)</f>
        <v>1</v>
      </c>
      <c r="L19" s="43">
        <f t="shared" ref="L19" si="16">IF(E19=0,"NA",(  ( F19 - (E19/$L$6)) / (E19/$L$6)))</f>
        <v>-1</v>
      </c>
      <c r="M19" s="43">
        <f t="shared" ref="M19" si="17">IF(E19=0,"NA",(  ( G19 - ($M$6*(E19/12))) / ($M$6*(E19/12))))</f>
        <v>-1</v>
      </c>
    </row>
    <row r="20" spans="1:13" x14ac:dyDescent="0.2">
      <c r="K20" s="42"/>
    </row>
    <row r="21" spans="1:13" ht="15.75" x14ac:dyDescent="0.25">
      <c r="A21" s="27" t="s">
        <v>176</v>
      </c>
      <c r="B21" s="34"/>
      <c r="C21" s="27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0</v>
      </c>
      <c r="H21" s="6">
        <f t="shared" si="18"/>
        <v>0</v>
      </c>
      <c r="I21" s="6">
        <f t="shared" si="18"/>
        <v>0</v>
      </c>
      <c r="J21" s="6">
        <f t="shared" si="18"/>
        <v>29976191</v>
      </c>
      <c r="K21" s="40">
        <f t="shared" si="2"/>
        <v>1</v>
      </c>
      <c r="L21" s="40">
        <f>IF(E21=0,"NA",(  ( F21 - (E21/$L$6)) / (E21/$L$6)))</f>
        <v>-1</v>
      </c>
      <c r="M21" s="40">
        <f>IF(E21=0,"NA",(  ( G21 - ($M$6*(E21/12))) / ($M$6*(E21/12))))</f>
        <v>-1</v>
      </c>
    </row>
    <row r="23" spans="1:13" ht="15" x14ac:dyDescent="0.2">
      <c r="A23" s="37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workbookViewId="0">
      <pane ySplit="7" topLeftCell="A8" activePane="bottomLeft" state="frozen"/>
      <selection activeCell="D45" sqref="D45:K45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6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2" customWidth="1"/>
    <col min="14" max="14" width="12.7109375" customWidth="1"/>
  </cols>
  <sheetData>
    <row r="1" spans="1:13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1" customFormat="1" ht="18.75" x14ac:dyDescent="0.3">
      <c r="A2" s="70" t="s">
        <v>404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s="1" customFormat="1" ht="15" x14ac:dyDescent="0.25">
      <c r="A4" s="71" t="s">
        <v>445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3</v>
      </c>
    </row>
    <row r="7" spans="1:13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</row>
    <row r="8" spans="1:13" s="16" customFormat="1" x14ac:dyDescent="0.2">
      <c r="A8" s="17" t="s">
        <v>142</v>
      </c>
      <c r="B8" s="17" t="s">
        <v>406</v>
      </c>
      <c r="C8" s="17" t="s">
        <v>407</v>
      </c>
      <c r="D8" s="18">
        <v>429000000</v>
      </c>
      <c r="E8" s="18">
        <v>429000000</v>
      </c>
      <c r="F8" s="18">
        <v>12655819.199999999</v>
      </c>
      <c r="G8" s="18">
        <v>25304060.219999999</v>
      </c>
      <c r="H8" s="18">
        <v>0</v>
      </c>
      <c r="I8" s="18">
        <f t="shared" ref="I8" si="0">SUM(G8:H8)</f>
        <v>25304060.219999999</v>
      </c>
      <c r="J8" s="18">
        <f t="shared" ref="J8" si="1">E8-I8</f>
        <v>403695939.77999997</v>
      </c>
      <c r="K8" s="39">
        <f>IF(E8=0,"NA",J8/E8)</f>
        <v>0.94101617664335657</v>
      </c>
      <c r="L8" s="39">
        <f>IF(E8=0,"NA",(  ( F8 - (E8/$L$6)) / (E8/$L$6)))</f>
        <v>-0.97049925594405595</v>
      </c>
      <c r="M8" s="39">
        <f>IF(E8=0,"NA",(  ( G8 - ($M$6*(E8/12))) / ($M$6*(E8/12))))</f>
        <v>-0.76406470657342662</v>
      </c>
    </row>
    <row r="9" spans="1:13" s="16" customFormat="1" x14ac:dyDescent="0.2">
      <c r="A9" s="17"/>
      <c r="B9" s="17" t="s">
        <v>143</v>
      </c>
      <c r="C9" s="17" t="s">
        <v>144</v>
      </c>
      <c r="D9" s="18">
        <v>-10000</v>
      </c>
      <c r="E9" s="18">
        <v>0</v>
      </c>
      <c r="F9" s="18">
        <v>0</v>
      </c>
      <c r="G9" s="18">
        <v>0</v>
      </c>
      <c r="H9" s="18">
        <v>0</v>
      </c>
      <c r="I9" s="18">
        <f t="shared" ref="I9:I25" si="2">SUM(G9:H9)</f>
        <v>0</v>
      </c>
      <c r="J9" s="18">
        <f t="shared" ref="J9:J25" si="3">E9-I9</f>
        <v>0</v>
      </c>
      <c r="K9" s="39" t="str">
        <f t="shared" ref="K9:K25" si="4">IF(E9=0,"NA",J9/E9)</f>
        <v>NA</v>
      </c>
      <c r="L9" s="39" t="str">
        <f t="shared" ref="L9:L25" si="5">IF(E9=0,"NA",(  ( F9 - (E9/$L$6)) / (E9/$L$6)))</f>
        <v>NA</v>
      </c>
      <c r="M9" s="39" t="str">
        <f t="shared" ref="M9:M25" si="6">IF(E9=0,"NA",(  ( G9 - ($M$6*(E9/12))) / ($M$6*(E9/12))))</f>
        <v>NA</v>
      </c>
    </row>
    <row r="10" spans="1:13" s="16" customFormat="1" x14ac:dyDescent="0.2">
      <c r="A10" s="17"/>
      <c r="B10" s="17" t="s">
        <v>149</v>
      </c>
      <c r="C10" s="17" t="s">
        <v>150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f t="shared" ref="I10:I21" si="7">SUM(G10:H10)</f>
        <v>0</v>
      </c>
      <c r="J10" s="18">
        <f t="shared" ref="J10:J21" si="8">E10-I10</f>
        <v>0</v>
      </c>
      <c r="K10" s="39" t="str">
        <f t="shared" ref="K10:K21" si="9">IF(E10=0,"NA",J10/E10)</f>
        <v>NA</v>
      </c>
      <c r="L10" s="39" t="str">
        <f t="shared" ref="L10:L21" si="10">IF(E10=0,"NA",(  ( F10 - (E10/$L$6)) / (E10/$L$6)))</f>
        <v>NA</v>
      </c>
      <c r="M10" s="39" t="str">
        <f t="shared" ref="M10:M21" si="11">IF(E10=0,"NA",(  ( G10 - ($M$6*(E10/12))) / ($M$6*(E10/12))))</f>
        <v>NA</v>
      </c>
    </row>
    <row r="11" spans="1:13" s="16" customFormat="1" x14ac:dyDescent="0.2">
      <c r="A11" s="17"/>
      <c r="B11" s="17" t="s">
        <v>524</v>
      </c>
      <c r="C11" s="17" t="s">
        <v>525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7"/>
        <v>0</v>
      </c>
      <c r="J11" s="18">
        <f t="shared" si="8"/>
        <v>0</v>
      </c>
      <c r="K11" s="39" t="str">
        <f t="shared" si="9"/>
        <v>NA</v>
      </c>
      <c r="L11" s="39" t="str">
        <f t="shared" si="10"/>
        <v>NA</v>
      </c>
      <c r="M11" s="39" t="str">
        <f t="shared" si="11"/>
        <v>NA</v>
      </c>
    </row>
    <row r="12" spans="1:13" s="16" customFormat="1" x14ac:dyDescent="0.2">
      <c r="A12" s="17"/>
      <c r="B12" s="17" t="s">
        <v>526</v>
      </c>
      <c r="C12" s="17" t="s">
        <v>527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f t="shared" si="7"/>
        <v>0</v>
      </c>
      <c r="J12" s="18">
        <f t="shared" si="8"/>
        <v>0</v>
      </c>
      <c r="K12" s="39" t="str">
        <f t="shared" si="9"/>
        <v>NA</v>
      </c>
      <c r="L12" s="39" t="str">
        <f t="shared" si="10"/>
        <v>NA</v>
      </c>
      <c r="M12" s="39" t="str">
        <f t="shared" si="11"/>
        <v>NA</v>
      </c>
    </row>
    <row r="13" spans="1:13" s="16" customFormat="1" x14ac:dyDescent="0.2">
      <c r="A13" s="47" t="s">
        <v>153</v>
      </c>
      <c r="B13" s="47"/>
      <c r="C13" s="47"/>
      <c r="D13" s="23">
        <v>428990000</v>
      </c>
      <c r="E13" s="23">
        <v>429000000</v>
      </c>
      <c r="F13" s="23">
        <v>12655819.199999999</v>
      </c>
      <c r="G13" s="23">
        <v>25304060.219999999</v>
      </c>
      <c r="H13" s="23">
        <v>0</v>
      </c>
      <c r="I13" s="23">
        <f t="shared" si="7"/>
        <v>25304060.219999999</v>
      </c>
      <c r="J13" s="23">
        <f t="shared" si="8"/>
        <v>403695939.77999997</v>
      </c>
      <c r="K13" s="43">
        <f t="shared" si="9"/>
        <v>0.94101617664335657</v>
      </c>
      <c r="L13" s="43">
        <f t="shared" si="10"/>
        <v>-0.97049925594405595</v>
      </c>
      <c r="M13" s="43">
        <f t="shared" si="11"/>
        <v>-0.76406470657342662</v>
      </c>
    </row>
    <row r="14" spans="1:13" s="16" customFormat="1" x14ac:dyDescent="0.2">
      <c r="A14" s="17" t="s">
        <v>154</v>
      </c>
      <c r="B14" s="17" t="s">
        <v>155</v>
      </c>
      <c r="C14" s="17" t="s">
        <v>156</v>
      </c>
      <c r="D14" s="18">
        <v>2800000</v>
      </c>
      <c r="E14" s="18">
        <v>2800000</v>
      </c>
      <c r="F14" s="18">
        <v>193043.09</v>
      </c>
      <c r="G14" s="18">
        <v>214014.22</v>
      </c>
      <c r="H14" s="18">
        <v>0</v>
      </c>
      <c r="I14" s="18">
        <f t="shared" si="7"/>
        <v>214014.22</v>
      </c>
      <c r="J14" s="18">
        <f t="shared" si="8"/>
        <v>2585985.7799999998</v>
      </c>
      <c r="K14" s="39">
        <f t="shared" si="9"/>
        <v>0.92356634999999998</v>
      </c>
      <c r="L14" s="39">
        <f t="shared" si="10"/>
        <v>-0.93105603928571434</v>
      </c>
      <c r="M14" s="39">
        <f t="shared" si="11"/>
        <v>-0.69426540000000003</v>
      </c>
    </row>
    <row r="15" spans="1:13" s="16" customFormat="1" x14ac:dyDescent="0.2">
      <c r="A15" s="47" t="s">
        <v>157</v>
      </c>
      <c r="B15" s="47"/>
      <c r="C15" s="47"/>
      <c r="D15" s="23">
        <v>2800000</v>
      </c>
      <c r="E15" s="23">
        <v>2800000</v>
      </c>
      <c r="F15" s="23">
        <v>193043.09</v>
      </c>
      <c r="G15" s="23">
        <v>214014.22</v>
      </c>
      <c r="H15" s="23">
        <v>0</v>
      </c>
      <c r="I15" s="23">
        <f t="shared" si="7"/>
        <v>214014.22</v>
      </c>
      <c r="J15" s="23">
        <f t="shared" si="8"/>
        <v>2585985.7799999998</v>
      </c>
      <c r="K15" s="43">
        <f t="shared" si="9"/>
        <v>0.92356634999999998</v>
      </c>
      <c r="L15" s="43">
        <f t="shared" si="10"/>
        <v>-0.93105603928571434</v>
      </c>
      <c r="M15" s="43">
        <f t="shared" si="11"/>
        <v>-0.69426540000000003</v>
      </c>
    </row>
    <row r="16" spans="1:13" s="16" customFormat="1" x14ac:dyDescent="0.2">
      <c r="A16" s="17" t="s">
        <v>158</v>
      </c>
      <c r="B16" s="17" t="s">
        <v>410</v>
      </c>
      <c r="C16" s="17" t="s">
        <v>411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f t="shared" si="7"/>
        <v>0</v>
      </c>
      <c r="J16" s="18">
        <f t="shared" si="8"/>
        <v>0</v>
      </c>
      <c r="K16" s="39" t="str">
        <f t="shared" si="9"/>
        <v>NA</v>
      </c>
      <c r="L16" s="39" t="str">
        <f t="shared" si="10"/>
        <v>NA</v>
      </c>
      <c r="M16" s="39" t="str">
        <f t="shared" si="11"/>
        <v>NA</v>
      </c>
    </row>
    <row r="17" spans="1:13" s="16" customFormat="1" x14ac:dyDescent="0.2">
      <c r="A17" s="17"/>
      <c r="B17" s="17" t="s">
        <v>161</v>
      </c>
      <c r="C17" s="17" t="s">
        <v>162</v>
      </c>
      <c r="D17" s="18"/>
      <c r="E17" s="18"/>
      <c r="F17" s="18">
        <v>0</v>
      </c>
      <c r="G17" s="18">
        <v>0</v>
      </c>
      <c r="H17" s="18">
        <v>0</v>
      </c>
      <c r="I17" s="18">
        <f t="shared" si="7"/>
        <v>0</v>
      </c>
      <c r="J17" s="18">
        <f t="shared" si="8"/>
        <v>0</v>
      </c>
      <c r="K17" s="39" t="str">
        <f t="shared" si="9"/>
        <v>NA</v>
      </c>
      <c r="L17" s="39" t="str">
        <f t="shared" si="10"/>
        <v>NA</v>
      </c>
      <c r="M17" s="39" t="str">
        <f t="shared" si="11"/>
        <v>NA</v>
      </c>
    </row>
    <row r="18" spans="1:13" s="16" customFormat="1" x14ac:dyDescent="0.2">
      <c r="A18" s="47" t="s">
        <v>163</v>
      </c>
      <c r="B18" s="47"/>
      <c r="C18" s="47"/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f t="shared" si="7"/>
        <v>0</v>
      </c>
      <c r="J18" s="23">
        <f t="shared" si="8"/>
        <v>0</v>
      </c>
      <c r="K18" s="43" t="str">
        <f t="shared" si="9"/>
        <v>NA</v>
      </c>
      <c r="L18" s="43" t="str">
        <f t="shared" si="10"/>
        <v>NA</v>
      </c>
      <c r="M18" s="43" t="str">
        <f t="shared" si="11"/>
        <v>NA</v>
      </c>
    </row>
    <row r="19" spans="1:13" s="16" customFormat="1" x14ac:dyDescent="0.2">
      <c r="A19" s="17" t="s">
        <v>170</v>
      </c>
      <c r="B19" s="17" t="s">
        <v>171</v>
      </c>
      <c r="C19" s="17" t="s">
        <v>172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7"/>
        <v>0</v>
      </c>
      <c r="J19" s="18">
        <f t="shared" si="8"/>
        <v>0</v>
      </c>
      <c r="K19" s="39" t="str">
        <f t="shared" si="9"/>
        <v>NA</v>
      </c>
      <c r="L19" s="39" t="str">
        <f t="shared" si="10"/>
        <v>NA</v>
      </c>
      <c r="M19" s="39" t="str">
        <f t="shared" si="11"/>
        <v>NA</v>
      </c>
    </row>
    <row r="20" spans="1:13" s="16" customFormat="1" x14ac:dyDescent="0.2">
      <c r="A20" s="17"/>
      <c r="B20" s="17" t="s">
        <v>231</v>
      </c>
      <c r="C20" s="17" t="s">
        <v>232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7"/>
        <v>0</v>
      </c>
      <c r="J20" s="18">
        <f t="shared" si="8"/>
        <v>0</v>
      </c>
      <c r="K20" s="39" t="str">
        <f t="shared" si="9"/>
        <v>NA</v>
      </c>
      <c r="L20" s="39" t="str">
        <f t="shared" si="10"/>
        <v>NA</v>
      </c>
      <c r="M20" s="39" t="str">
        <f t="shared" si="11"/>
        <v>NA</v>
      </c>
    </row>
    <row r="21" spans="1:13" s="16" customFormat="1" x14ac:dyDescent="0.2">
      <c r="A21" s="17"/>
      <c r="B21" s="17" t="s">
        <v>412</v>
      </c>
      <c r="C21" s="17" t="s">
        <v>413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7"/>
        <v>0</v>
      </c>
      <c r="J21" s="18">
        <f t="shared" si="8"/>
        <v>0</v>
      </c>
      <c r="K21" s="39" t="str">
        <f t="shared" si="9"/>
        <v>NA</v>
      </c>
      <c r="L21" s="39" t="str">
        <f t="shared" si="10"/>
        <v>NA</v>
      </c>
      <c r="M21" s="39" t="str">
        <f t="shared" si="11"/>
        <v>NA</v>
      </c>
    </row>
    <row r="22" spans="1:13" s="16" customFormat="1" x14ac:dyDescent="0.2">
      <c r="A22" s="17"/>
      <c r="B22" s="17" t="s">
        <v>414</v>
      </c>
      <c r="C22" s="17" t="s">
        <v>415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2"/>
        <v>0</v>
      </c>
      <c r="J22" s="18">
        <f t="shared" si="3"/>
        <v>0</v>
      </c>
      <c r="K22" s="39" t="str">
        <f t="shared" si="4"/>
        <v>NA</v>
      </c>
      <c r="L22" s="39" t="str">
        <f t="shared" si="5"/>
        <v>NA</v>
      </c>
      <c r="M22" s="39" t="str">
        <f t="shared" si="6"/>
        <v>NA</v>
      </c>
    </row>
    <row r="23" spans="1:13" s="16" customFormat="1" x14ac:dyDescent="0.2">
      <c r="A23" s="17"/>
      <c r="B23" s="17" t="s">
        <v>416</v>
      </c>
      <c r="C23" s="17" t="s">
        <v>348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2"/>
        <v>0</v>
      </c>
      <c r="J23" s="18">
        <f t="shared" si="3"/>
        <v>0</v>
      </c>
      <c r="K23" s="39" t="str">
        <f t="shared" si="4"/>
        <v>NA</v>
      </c>
      <c r="L23" s="39" t="str">
        <f t="shared" si="5"/>
        <v>NA</v>
      </c>
      <c r="M23" s="39" t="str">
        <f t="shared" si="6"/>
        <v>NA</v>
      </c>
    </row>
    <row r="24" spans="1:13" s="16" customFormat="1" x14ac:dyDescent="0.2">
      <c r="A24" s="17"/>
      <c r="B24" s="17" t="s">
        <v>417</v>
      </c>
      <c r="C24" s="17" t="s">
        <v>418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2"/>
        <v>0</v>
      </c>
      <c r="J24" s="18">
        <f t="shared" si="3"/>
        <v>0</v>
      </c>
      <c r="K24" s="39" t="str">
        <f t="shared" si="4"/>
        <v>NA</v>
      </c>
      <c r="L24" s="39" t="str">
        <f t="shared" si="5"/>
        <v>NA</v>
      </c>
      <c r="M24" s="39" t="str">
        <f t="shared" si="6"/>
        <v>NA</v>
      </c>
    </row>
    <row r="25" spans="1:13" s="16" customFormat="1" x14ac:dyDescent="0.2">
      <c r="A25" s="47" t="s">
        <v>173</v>
      </c>
      <c r="B25" s="47"/>
      <c r="C25" s="47"/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f t="shared" si="2"/>
        <v>0</v>
      </c>
      <c r="J25" s="23">
        <f t="shared" si="3"/>
        <v>0</v>
      </c>
      <c r="K25" s="43" t="str">
        <f t="shared" si="4"/>
        <v>NA</v>
      </c>
      <c r="L25" s="43" t="str">
        <f t="shared" si="5"/>
        <v>NA</v>
      </c>
      <c r="M25" s="43" t="str">
        <f t="shared" si="6"/>
        <v>NA</v>
      </c>
    </row>
    <row r="26" spans="1:13" s="17" customFormat="1" x14ac:dyDescent="0.2">
      <c r="A26" s="50"/>
      <c r="B26" s="51"/>
      <c r="C26" s="50"/>
      <c r="D26" s="52"/>
      <c r="E26" s="52"/>
      <c r="F26" s="52"/>
      <c r="G26" s="52"/>
      <c r="H26" s="52"/>
      <c r="I26" s="52"/>
      <c r="J26" s="52"/>
      <c r="K26" s="44"/>
      <c r="L26" s="44"/>
      <c r="M26" s="44"/>
    </row>
    <row r="27" spans="1:13" s="17" customFormat="1" ht="15.75" x14ac:dyDescent="0.25">
      <c r="A27" s="27" t="s">
        <v>177</v>
      </c>
      <c r="B27" s="34"/>
      <c r="C27" s="27"/>
      <c r="D27" s="6">
        <f>+D13+D15+D18+D25</f>
        <v>431790000</v>
      </c>
      <c r="E27" s="6">
        <f t="shared" ref="E27:J27" si="12">+E13+E15+E18+E25</f>
        <v>431800000</v>
      </c>
      <c r="F27" s="6">
        <f t="shared" si="12"/>
        <v>12848862.289999999</v>
      </c>
      <c r="G27" s="6">
        <f t="shared" si="12"/>
        <v>25518074.439999998</v>
      </c>
      <c r="H27" s="6">
        <f t="shared" si="12"/>
        <v>0</v>
      </c>
      <c r="I27" s="6">
        <f t="shared" si="12"/>
        <v>25518074.439999998</v>
      </c>
      <c r="J27" s="6">
        <f t="shared" si="12"/>
        <v>406281925.55999994</v>
      </c>
      <c r="K27" s="40">
        <f t="shared" ref="K27" si="13">IF(E27=0,"NA",J27/E27)</f>
        <v>0.94090302352941169</v>
      </c>
      <c r="L27" s="40">
        <f t="shared" ref="L27" si="14">IF(E27=0,"NA",(  ( F27 - (E27/$L$6)) / (E27/$L$6)))</f>
        <v>-0.97024348705419172</v>
      </c>
      <c r="M27" s="40">
        <f t="shared" ref="M27" si="15">IF(E27=0,"NA",(  ( G27 - ($M$6*(E27/12))) / ($M$6*(E27/12))))</f>
        <v>-0.76361209411764708</v>
      </c>
    </row>
    <row r="28" spans="1:13" s="16" customFormat="1" x14ac:dyDescent="0.2">
      <c r="A28" s="17"/>
      <c r="B28" s="17"/>
      <c r="C28" s="17"/>
      <c r="D28" s="18"/>
      <c r="E28" s="18"/>
      <c r="F28" s="18"/>
      <c r="G28" s="18"/>
      <c r="H28" s="18"/>
      <c r="I28" s="18"/>
      <c r="J28" s="18"/>
      <c r="K28" s="39"/>
      <c r="L28" s="39"/>
      <c r="M28" s="39"/>
    </row>
    <row r="29" spans="1:13" s="16" customFormat="1" x14ac:dyDescent="0.2">
      <c r="A29" s="17" t="s">
        <v>11</v>
      </c>
      <c r="B29" s="17" t="s">
        <v>12</v>
      </c>
      <c r="C29" s="17" t="s">
        <v>13</v>
      </c>
      <c r="D29" s="18"/>
      <c r="E29" s="18"/>
      <c r="F29" s="18">
        <v>0</v>
      </c>
      <c r="G29" s="18">
        <v>0</v>
      </c>
      <c r="H29" s="18">
        <v>0</v>
      </c>
      <c r="I29" s="18">
        <f t="shared" ref="I29:I48" si="16">SUM(G29:H29)</f>
        <v>0</v>
      </c>
      <c r="J29" s="18">
        <f t="shared" ref="J29:J58" si="17">E29-I29</f>
        <v>0</v>
      </c>
      <c r="K29" s="39" t="str">
        <f t="shared" ref="K29:K58" si="18">IF(E29=0,"NA",J29/E29)</f>
        <v>NA</v>
      </c>
      <c r="L29" s="39" t="str">
        <f t="shared" ref="L29:L58" si="19">IF(E29=0,"NA",(  ( F29 - (E29/$L$6)) / (E29/$L$6)))</f>
        <v>NA</v>
      </c>
      <c r="M29" s="39" t="str">
        <f t="shared" ref="M29:M58" si="20">IF(E29=0,"NA",(  ( G29 - ($M$6*(E29/12))) / ($M$6*(E29/12))))</f>
        <v>NA</v>
      </c>
    </row>
    <row r="30" spans="1:13" s="16" customFormat="1" x14ac:dyDescent="0.2">
      <c r="A30" s="17"/>
      <c r="B30" s="17" t="s">
        <v>39</v>
      </c>
      <c r="C30" s="17" t="s">
        <v>40</v>
      </c>
      <c r="D30" s="18"/>
      <c r="E30" s="18"/>
      <c r="F30" s="18">
        <v>0</v>
      </c>
      <c r="G30" s="18">
        <v>0</v>
      </c>
      <c r="H30" s="18">
        <v>0</v>
      </c>
      <c r="I30" s="18">
        <f t="shared" ref="I30:I33" si="21">SUM(G30:H30)</f>
        <v>0</v>
      </c>
      <c r="J30" s="18">
        <f t="shared" ref="J30:J47" si="22">E30-I30</f>
        <v>0</v>
      </c>
      <c r="K30" s="39" t="str">
        <f t="shared" ref="K30:K47" si="23">IF(E30=0,"NA",J30/E30)</f>
        <v>NA</v>
      </c>
      <c r="L30" s="39" t="str">
        <f t="shared" ref="L30:L47" si="24">IF(E30=0,"NA",(  ( F30 - (E30/$L$6)) / (E30/$L$6)))</f>
        <v>NA</v>
      </c>
      <c r="M30" s="39" t="str">
        <f t="shared" ref="M30:M47" si="25">IF(E30=0,"NA",(  ( G30 - ($M$6*(E30/12))) / ($M$6*(E30/12))))</f>
        <v>NA</v>
      </c>
    </row>
    <row r="31" spans="1:13" s="16" customFormat="1" x14ac:dyDescent="0.2">
      <c r="A31" s="17"/>
      <c r="B31" s="17" t="s">
        <v>41</v>
      </c>
      <c r="C31" s="17" t="s">
        <v>42</v>
      </c>
      <c r="D31" s="18">
        <v>5000</v>
      </c>
      <c r="E31" s="18">
        <v>5000</v>
      </c>
      <c r="F31" s="18">
        <v>0</v>
      </c>
      <c r="G31" s="18">
        <v>0</v>
      </c>
      <c r="H31" s="18">
        <v>0</v>
      </c>
      <c r="I31" s="18">
        <f t="shared" si="21"/>
        <v>0</v>
      </c>
      <c r="J31" s="18">
        <f t="shared" si="22"/>
        <v>5000</v>
      </c>
      <c r="K31" s="39">
        <f t="shared" si="23"/>
        <v>1</v>
      </c>
      <c r="L31" s="39">
        <f t="shared" si="24"/>
        <v>-1</v>
      </c>
      <c r="M31" s="39">
        <f t="shared" si="25"/>
        <v>-1</v>
      </c>
    </row>
    <row r="32" spans="1:13" s="16" customFormat="1" x14ac:dyDescent="0.2">
      <c r="A32" s="17"/>
      <c r="B32" s="17" t="s">
        <v>53</v>
      </c>
      <c r="C32" s="17" t="s">
        <v>54</v>
      </c>
      <c r="D32" s="18"/>
      <c r="E32" s="18"/>
      <c r="F32" s="18">
        <v>0</v>
      </c>
      <c r="G32" s="18">
        <v>0</v>
      </c>
      <c r="H32" s="18">
        <v>0</v>
      </c>
      <c r="I32" s="18">
        <f t="shared" si="21"/>
        <v>0</v>
      </c>
      <c r="J32" s="18">
        <f t="shared" si="22"/>
        <v>0</v>
      </c>
      <c r="K32" s="39" t="str">
        <f t="shared" si="23"/>
        <v>NA</v>
      </c>
      <c r="L32" s="39" t="str">
        <f t="shared" si="24"/>
        <v>NA</v>
      </c>
      <c r="M32" s="39" t="str">
        <f t="shared" si="25"/>
        <v>NA</v>
      </c>
    </row>
    <row r="33" spans="1:13" s="16" customFormat="1" x14ac:dyDescent="0.2">
      <c r="A33" s="17"/>
      <c r="B33" s="17" t="s">
        <v>57</v>
      </c>
      <c r="C33" s="17" t="s">
        <v>58</v>
      </c>
      <c r="D33" s="18"/>
      <c r="E33" s="18"/>
      <c r="F33" s="18">
        <v>0</v>
      </c>
      <c r="G33" s="18">
        <v>0</v>
      </c>
      <c r="H33" s="18">
        <v>0</v>
      </c>
      <c r="I33" s="18">
        <f t="shared" si="21"/>
        <v>0</v>
      </c>
      <c r="J33" s="18">
        <f t="shared" si="22"/>
        <v>0</v>
      </c>
      <c r="K33" s="39" t="str">
        <f t="shared" si="23"/>
        <v>NA</v>
      </c>
      <c r="L33" s="39" t="str">
        <f t="shared" si="24"/>
        <v>NA</v>
      </c>
      <c r="M33" s="39" t="str">
        <f t="shared" si="25"/>
        <v>NA</v>
      </c>
    </row>
    <row r="34" spans="1:13" s="16" customFormat="1" x14ac:dyDescent="0.2">
      <c r="A34" s="17"/>
      <c r="B34" s="17" t="s">
        <v>59</v>
      </c>
      <c r="C34" s="17" t="s">
        <v>60</v>
      </c>
      <c r="D34" s="18">
        <v>0</v>
      </c>
      <c r="E34" s="18">
        <v>-960000</v>
      </c>
      <c r="F34" s="18">
        <v>35245.4</v>
      </c>
      <c r="G34" s="18">
        <v>167735.12</v>
      </c>
      <c r="H34" s="18">
        <v>1823621.75</v>
      </c>
      <c r="I34" s="18">
        <f t="shared" ref="I34:I42" si="26">SUM(G34:H34)</f>
        <v>1991356.87</v>
      </c>
      <c r="J34" s="18">
        <f t="shared" ref="J34:J42" si="27">E34-I34</f>
        <v>-2951356.87</v>
      </c>
      <c r="K34" s="39">
        <f t="shared" ref="K34:K42" si="28">IF(E34=0,"NA",J34/E34)</f>
        <v>3.0743300729166667</v>
      </c>
      <c r="L34" s="39">
        <f t="shared" ref="L34:L42" si="29">IF(E34=0,"NA",(  ( F34 - (E34/$L$6)) / (E34/$L$6)))</f>
        <v>-1.0367139583333334</v>
      </c>
      <c r="M34" s="39">
        <f t="shared" ref="M34:M42" si="30">IF(E34=0,"NA",(  ( G34 - ($M$6*(E34/12))) / ($M$6*(E34/12))))</f>
        <v>-1.6988963333333333</v>
      </c>
    </row>
    <row r="35" spans="1:13" s="16" customFormat="1" x14ac:dyDescent="0.2">
      <c r="A35" s="17"/>
      <c r="B35" s="17" t="s">
        <v>61</v>
      </c>
      <c r="C35" s="17" t="s">
        <v>62</v>
      </c>
      <c r="D35" s="18"/>
      <c r="E35" s="18"/>
      <c r="F35" s="18">
        <v>0</v>
      </c>
      <c r="G35" s="18">
        <v>0</v>
      </c>
      <c r="H35" s="18">
        <v>0</v>
      </c>
      <c r="I35" s="18">
        <f t="shared" si="26"/>
        <v>0</v>
      </c>
      <c r="J35" s="18">
        <f t="shared" si="27"/>
        <v>0</v>
      </c>
      <c r="K35" s="39" t="str">
        <f t="shared" si="28"/>
        <v>NA</v>
      </c>
      <c r="L35" s="39" t="str">
        <f t="shared" si="29"/>
        <v>NA</v>
      </c>
      <c r="M35" s="39" t="str">
        <f t="shared" si="30"/>
        <v>NA</v>
      </c>
    </row>
    <row r="36" spans="1:13" s="13" customFormat="1" ht="15.75" x14ac:dyDescent="0.25">
      <c r="A36" s="17"/>
      <c r="B36" s="17" t="s">
        <v>67</v>
      </c>
      <c r="C36" s="17" t="s">
        <v>68</v>
      </c>
      <c r="D36" s="18">
        <v>0</v>
      </c>
      <c r="E36" s="18">
        <v>960000</v>
      </c>
      <c r="F36" s="18">
        <v>7973</v>
      </c>
      <c r="G36" s="18">
        <v>34187</v>
      </c>
      <c r="H36" s="18">
        <v>646634.81999999995</v>
      </c>
      <c r="I36" s="18">
        <f t="shared" si="26"/>
        <v>680821.82</v>
      </c>
      <c r="J36" s="18">
        <f t="shared" si="27"/>
        <v>279178.18000000005</v>
      </c>
      <c r="K36" s="39">
        <f t="shared" si="28"/>
        <v>0.29081060416666671</v>
      </c>
      <c r="L36" s="39">
        <f t="shared" si="29"/>
        <v>-0.99169479166666663</v>
      </c>
      <c r="M36" s="39">
        <f t="shared" si="30"/>
        <v>-0.85755416666666662</v>
      </c>
    </row>
    <row r="37" spans="1:13" s="16" customFormat="1" x14ac:dyDescent="0.2">
      <c r="B37" s="17" t="s">
        <v>69</v>
      </c>
      <c r="C37" s="17" t="s">
        <v>70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si="26"/>
        <v>0</v>
      </c>
      <c r="J37" s="18">
        <f t="shared" si="27"/>
        <v>0</v>
      </c>
      <c r="K37" s="39" t="str">
        <f t="shared" si="28"/>
        <v>NA</v>
      </c>
      <c r="L37" s="39" t="str">
        <f t="shared" si="29"/>
        <v>NA</v>
      </c>
      <c r="M37" s="39" t="str">
        <f t="shared" si="30"/>
        <v>NA</v>
      </c>
    </row>
    <row r="38" spans="1:13" s="16" customFormat="1" x14ac:dyDescent="0.2">
      <c r="A38" s="17"/>
      <c r="B38" s="17" t="s">
        <v>542</v>
      </c>
      <c r="C38" s="17" t="s">
        <v>543</v>
      </c>
      <c r="D38" s="18"/>
      <c r="E38" s="18"/>
      <c r="F38" s="18">
        <v>0</v>
      </c>
      <c r="G38" s="18">
        <v>0</v>
      </c>
      <c r="H38" s="18">
        <v>0</v>
      </c>
      <c r="I38" s="18">
        <f t="shared" si="26"/>
        <v>0</v>
      </c>
      <c r="J38" s="18">
        <f t="shared" si="27"/>
        <v>0</v>
      </c>
      <c r="K38" s="39" t="str">
        <f t="shared" si="28"/>
        <v>NA</v>
      </c>
      <c r="L38" s="39" t="str">
        <f t="shared" si="29"/>
        <v>NA</v>
      </c>
      <c r="M38" s="39" t="str">
        <f t="shared" si="30"/>
        <v>NA</v>
      </c>
    </row>
    <row r="39" spans="1:13" s="13" customFormat="1" ht="15.75" x14ac:dyDescent="0.25">
      <c r="A39" s="17"/>
      <c r="B39" s="17" t="s">
        <v>544</v>
      </c>
      <c r="C39" s="17" t="s">
        <v>545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26"/>
        <v>0</v>
      </c>
      <c r="J39" s="18">
        <f t="shared" si="27"/>
        <v>0</v>
      </c>
      <c r="K39" s="39" t="str">
        <f t="shared" si="28"/>
        <v>NA</v>
      </c>
      <c r="L39" s="39" t="str">
        <f t="shared" si="29"/>
        <v>NA</v>
      </c>
      <c r="M39" s="39" t="str">
        <f t="shared" si="30"/>
        <v>NA</v>
      </c>
    </row>
    <row r="40" spans="1:13" s="16" customFormat="1" x14ac:dyDescent="0.2">
      <c r="A40" s="17"/>
      <c r="B40" s="17" t="s">
        <v>546</v>
      </c>
      <c r="C40" s="17" t="s">
        <v>547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26"/>
        <v>0</v>
      </c>
      <c r="J40" s="18">
        <f t="shared" si="27"/>
        <v>0</v>
      </c>
      <c r="K40" s="39" t="str">
        <f t="shared" si="28"/>
        <v>NA</v>
      </c>
      <c r="L40" s="39" t="str">
        <f t="shared" si="29"/>
        <v>NA</v>
      </c>
      <c r="M40" s="39" t="str">
        <f t="shared" si="30"/>
        <v>NA</v>
      </c>
    </row>
    <row r="41" spans="1:13" s="13" customFormat="1" ht="15.75" x14ac:dyDescent="0.25">
      <c r="A41" s="17"/>
      <c r="B41" s="17" t="s">
        <v>548</v>
      </c>
      <c r="C41" s="17" t="s">
        <v>549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26"/>
        <v>0</v>
      </c>
      <c r="J41" s="18">
        <f t="shared" si="27"/>
        <v>0</v>
      </c>
      <c r="K41" s="39" t="str">
        <f t="shared" si="28"/>
        <v>NA</v>
      </c>
      <c r="L41" s="39" t="str">
        <f t="shared" si="29"/>
        <v>NA</v>
      </c>
      <c r="M41" s="39" t="str">
        <f t="shared" si="30"/>
        <v>NA</v>
      </c>
    </row>
    <row r="42" spans="1:13" s="16" customFormat="1" x14ac:dyDescent="0.2">
      <c r="A42" s="47" t="s">
        <v>75</v>
      </c>
      <c r="B42" s="47"/>
      <c r="C42" s="47"/>
      <c r="D42" s="23">
        <v>5000</v>
      </c>
      <c r="E42" s="23">
        <v>5000</v>
      </c>
      <c r="F42" s="23">
        <v>43218.400000000001</v>
      </c>
      <c r="G42" s="23">
        <v>201922.12</v>
      </c>
      <c r="H42" s="23">
        <v>2470256.5699999998</v>
      </c>
      <c r="I42" s="23">
        <f t="shared" si="26"/>
        <v>2672178.69</v>
      </c>
      <c r="J42" s="23">
        <f t="shared" si="27"/>
        <v>-2667178.69</v>
      </c>
      <c r="K42" s="43">
        <f t="shared" si="28"/>
        <v>-533.43573800000001</v>
      </c>
      <c r="L42" s="43">
        <f t="shared" si="29"/>
        <v>7.6436800000000007</v>
      </c>
      <c r="M42" s="43">
        <f t="shared" si="30"/>
        <v>160.53769599999998</v>
      </c>
    </row>
    <row r="43" spans="1:13" s="13" customFormat="1" ht="15.75" x14ac:dyDescent="0.25">
      <c r="A43" s="17" t="s">
        <v>114</v>
      </c>
      <c r="B43" s="17" t="s">
        <v>27</v>
      </c>
      <c r="C43" s="17" t="s">
        <v>28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47" si="31">SUM(G43:H43)</f>
        <v>0</v>
      </c>
      <c r="J43" s="18">
        <f t="shared" si="22"/>
        <v>0</v>
      </c>
      <c r="K43" s="39" t="str">
        <f t="shared" si="23"/>
        <v>NA</v>
      </c>
      <c r="L43" s="39" t="str">
        <f t="shared" si="24"/>
        <v>NA</v>
      </c>
      <c r="M43" s="39" t="str">
        <f t="shared" si="25"/>
        <v>NA</v>
      </c>
    </row>
    <row r="44" spans="1:13" s="16" customFormat="1" x14ac:dyDescent="0.2">
      <c r="A44" s="17"/>
      <c r="B44" s="17" t="s">
        <v>29</v>
      </c>
      <c r="C44" s="17" t="s">
        <v>30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31"/>
        <v>0</v>
      </c>
      <c r="J44" s="18">
        <f t="shared" si="22"/>
        <v>0</v>
      </c>
      <c r="K44" s="39" t="str">
        <f t="shared" si="23"/>
        <v>NA</v>
      </c>
      <c r="L44" s="39" t="str">
        <f t="shared" si="24"/>
        <v>NA</v>
      </c>
      <c r="M44" s="39" t="str">
        <f t="shared" si="25"/>
        <v>NA</v>
      </c>
    </row>
    <row r="45" spans="1:13" s="13" customFormat="1" ht="15.75" x14ac:dyDescent="0.25">
      <c r="A45" s="17"/>
      <c r="B45" s="17" t="s">
        <v>31</v>
      </c>
      <c r="C45" s="17" t="s">
        <v>32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1"/>
        <v>0</v>
      </c>
      <c r="J45" s="18">
        <f t="shared" si="22"/>
        <v>0</v>
      </c>
      <c r="K45" s="39" t="str">
        <f t="shared" si="23"/>
        <v>NA</v>
      </c>
      <c r="L45" s="39" t="str">
        <f t="shared" si="24"/>
        <v>NA</v>
      </c>
      <c r="M45" s="39" t="str">
        <f t="shared" si="25"/>
        <v>NA</v>
      </c>
    </row>
    <row r="46" spans="1:13" s="16" customFormat="1" x14ac:dyDescent="0.2">
      <c r="A46" s="17"/>
      <c r="B46" s="17" t="s">
        <v>33</v>
      </c>
      <c r="C46" s="17" t="s">
        <v>34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si="31"/>
        <v>0</v>
      </c>
      <c r="J46" s="18">
        <f t="shared" si="22"/>
        <v>0</v>
      </c>
      <c r="K46" s="39" t="str">
        <f t="shared" si="23"/>
        <v>NA</v>
      </c>
      <c r="L46" s="39" t="str">
        <f t="shared" si="24"/>
        <v>NA</v>
      </c>
      <c r="M46" s="39" t="str">
        <f t="shared" si="25"/>
        <v>NA</v>
      </c>
    </row>
    <row r="47" spans="1:13" s="13" customFormat="1" ht="15.75" x14ac:dyDescent="0.25">
      <c r="A47" s="17"/>
      <c r="B47" s="17" t="s">
        <v>39</v>
      </c>
      <c r="C47" s="17" t="s">
        <v>40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31"/>
        <v>0</v>
      </c>
      <c r="J47" s="18">
        <f t="shared" si="22"/>
        <v>0</v>
      </c>
      <c r="K47" s="39" t="str">
        <f t="shared" si="23"/>
        <v>NA</v>
      </c>
      <c r="L47" s="39" t="str">
        <f t="shared" si="24"/>
        <v>NA</v>
      </c>
      <c r="M47" s="39" t="str">
        <f t="shared" si="25"/>
        <v>NA</v>
      </c>
    </row>
    <row r="48" spans="1:13" s="16" customFormat="1" x14ac:dyDescent="0.2">
      <c r="A48" s="17"/>
      <c r="B48" s="17" t="s">
        <v>41</v>
      </c>
      <c r="C48" s="17" t="s">
        <v>42</v>
      </c>
      <c r="D48" s="18">
        <v>5294.12</v>
      </c>
      <c r="E48" s="18">
        <v>90000.02</v>
      </c>
      <c r="F48" s="18">
        <v>0</v>
      </c>
      <c r="G48" s="18">
        <v>0</v>
      </c>
      <c r="H48" s="18">
        <v>26761.879999999994</v>
      </c>
      <c r="I48" s="18">
        <f t="shared" si="16"/>
        <v>26761.879999999994</v>
      </c>
      <c r="J48" s="18">
        <f t="shared" si="17"/>
        <v>63238.140000000014</v>
      </c>
      <c r="K48" s="39">
        <f t="shared" si="18"/>
        <v>0.70264584385647921</v>
      </c>
      <c r="L48" s="39">
        <f t="shared" si="19"/>
        <v>-1</v>
      </c>
      <c r="M48" s="39">
        <f t="shared" si="20"/>
        <v>-1</v>
      </c>
    </row>
    <row r="49" spans="1:13" s="16" customFormat="1" x14ac:dyDescent="0.2">
      <c r="A49" s="17"/>
      <c r="B49" s="17" t="s">
        <v>43</v>
      </c>
      <c r="C49" s="17" t="s">
        <v>44</v>
      </c>
      <c r="D49" s="18">
        <v>0</v>
      </c>
      <c r="E49" s="18">
        <v>2279</v>
      </c>
      <c r="F49" s="18">
        <v>0</v>
      </c>
      <c r="G49" s="18">
        <v>0</v>
      </c>
      <c r="H49" s="18">
        <v>0</v>
      </c>
      <c r="I49" s="18">
        <f t="shared" ref="I49" si="32">SUM(G49:H49)</f>
        <v>0</v>
      </c>
      <c r="J49" s="18">
        <f t="shared" si="17"/>
        <v>2279</v>
      </c>
      <c r="K49" s="39">
        <f t="shared" si="18"/>
        <v>1</v>
      </c>
      <c r="L49" s="39">
        <f t="shared" si="19"/>
        <v>-1</v>
      </c>
      <c r="M49" s="39">
        <f t="shared" si="20"/>
        <v>-1</v>
      </c>
    </row>
    <row r="50" spans="1:13" s="16" customFormat="1" x14ac:dyDescent="0.2">
      <c r="A50" s="17"/>
      <c r="B50" s="17" t="s">
        <v>378</v>
      </c>
      <c r="C50" s="17" t="s">
        <v>379</v>
      </c>
      <c r="D50" s="18">
        <v>30000.069999999989</v>
      </c>
      <c r="E50" s="18">
        <v>1110000.04</v>
      </c>
      <c r="F50" s="18">
        <v>0</v>
      </c>
      <c r="G50" s="18">
        <v>0</v>
      </c>
      <c r="H50" s="18">
        <v>1672.62</v>
      </c>
      <c r="I50" s="18">
        <f t="shared" ref="I50:I55" si="33">SUM(G50:H50)</f>
        <v>1672.62</v>
      </c>
      <c r="J50" s="18">
        <f t="shared" si="17"/>
        <v>1108327.42</v>
      </c>
      <c r="K50" s="39">
        <f t="shared" si="18"/>
        <v>0.9984931351894365</v>
      </c>
      <c r="L50" s="39">
        <f t="shared" si="19"/>
        <v>-1</v>
      </c>
      <c r="M50" s="39">
        <f t="shared" si="20"/>
        <v>-1</v>
      </c>
    </row>
    <row r="51" spans="1:13" s="16" customFormat="1" x14ac:dyDescent="0.2">
      <c r="A51" s="17"/>
      <c r="B51" s="17" t="s">
        <v>67</v>
      </c>
      <c r="C51" s="17" t="s">
        <v>68</v>
      </c>
      <c r="D51" s="18">
        <v>10588.24</v>
      </c>
      <c r="E51" s="18">
        <v>0</v>
      </c>
      <c r="F51" s="18">
        <v>0</v>
      </c>
      <c r="G51" s="18">
        <v>0</v>
      </c>
      <c r="H51" s="18">
        <v>0</v>
      </c>
      <c r="I51" s="18">
        <f t="shared" si="33"/>
        <v>0</v>
      </c>
      <c r="J51" s="18">
        <f t="shared" si="17"/>
        <v>0</v>
      </c>
      <c r="K51" s="39" t="str">
        <f t="shared" si="18"/>
        <v>NA</v>
      </c>
      <c r="L51" s="39" t="str">
        <f t="shared" si="19"/>
        <v>NA</v>
      </c>
      <c r="M51" s="39" t="str">
        <f t="shared" si="20"/>
        <v>NA</v>
      </c>
    </row>
    <row r="52" spans="1:13" s="16" customFormat="1" x14ac:dyDescent="0.2">
      <c r="A52" s="17"/>
      <c r="B52" s="17" t="s">
        <v>542</v>
      </c>
      <c r="C52" s="17" t="s">
        <v>543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f t="shared" si="33"/>
        <v>0</v>
      </c>
      <c r="J52" s="18">
        <f t="shared" si="17"/>
        <v>0</v>
      </c>
      <c r="K52" s="39" t="str">
        <f t="shared" si="18"/>
        <v>NA</v>
      </c>
      <c r="L52" s="39" t="str">
        <f t="shared" si="19"/>
        <v>NA</v>
      </c>
      <c r="M52" s="39" t="str">
        <f t="shared" si="20"/>
        <v>NA</v>
      </c>
    </row>
    <row r="53" spans="1:13" s="13" customFormat="1" ht="15.75" x14ac:dyDescent="0.25">
      <c r="A53" s="17"/>
      <c r="B53" s="17" t="s">
        <v>544</v>
      </c>
      <c r="C53" s="17" t="s">
        <v>545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33"/>
        <v>0</v>
      </c>
      <c r="J53" s="18">
        <f t="shared" si="17"/>
        <v>0</v>
      </c>
      <c r="K53" s="39" t="str">
        <f t="shared" si="18"/>
        <v>NA</v>
      </c>
      <c r="L53" s="39" t="str">
        <f t="shared" si="19"/>
        <v>NA</v>
      </c>
      <c r="M53" s="39" t="str">
        <f t="shared" si="20"/>
        <v>NA</v>
      </c>
    </row>
    <row r="54" spans="1:13" s="16" customFormat="1" x14ac:dyDescent="0.2">
      <c r="A54" s="17"/>
      <c r="B54" s="17" t="s">
        <v>546</v>
      </c>
      <c r="C54" s="17" t="s">
        <v>547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33"/>
        <v>0</v>
      </c>
      <c r="J54" s="18">
        <f t="shared" si="17"/>
        <v>0</v>
      </c>
      <c r="K54" s="39" t="str">
        <f t="shared" si="18"/>
        <v>NA</v>
      </c>
      <c r="L54" s="39" t="str">
        <f t="shared" si="19"/>
        <v>NA</v>
      </c>
      <c r="M54" s="39" t="str">
        <f t="shared" si="20"/>
        <v>NA</v>
      </c>
    </row>
    <row r="55" spans="1:13" s="13" customFormat="1" ht="15.75" x14ac:dyDescent="0.25">
      <c r="A55" s="47" t="s">
        <v>121</v>
      </c>
      <c r="B55" s="47"/>
      <c r="C55" s="47"/>
      <c r="D55" s="23">
        <v>45882.429999999986</v>
      </c>
      <c r="E55" s="23">
        <v>1202279.06</v>
      </c>
      <c r="F55" s="23">
        <v>0</v>
      </c>
      <c r="G55" s="23">
        <v>0</v>
      </c>
      <c r="H55" s="23">
        <v>28434.499999999993</v>
      </c>
      <c r="I55" s="23">
        <f t="shared" si="33"/>
        <v>28434.499999999993</v>
      </c>
      <c r="J55" s="23">
        <f t="shared" si="17"/>
        <v>1173844.56</v>
      </c>
      <c r="K55" s="43">
        <f t="shared" si="18"/>
        <v>0.97634950075567317</v>
      </c>
      <c r="L55" s="43">
        <f t="shared" si="19"/>
        <v>-1</v>
      </c>
      <c r="M55" s="43">
        <f t="shared" si="20"/>
        <v>-1</v>
      </c>
    </row>
    <row r="56" spans="1:13" s="16" customFormat="1" x14ac:dyDescent="0.2">
      <c r="A56" s="17" t="s">
        <v>122</v>
      </c>
      <c r="B56" s="17" t="s">
        <v>67</v>
      </c>
      <c r="C56" s="17" t="s">
        <v>68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f t="shared" ref="I56:I57" si="34">SUM(G56:H56)</f>
        <v>0</v>
      </c>
      <c r="J56" s="18">
        <f t="shared" si="17"/>
        <v>0</v>
      </c>
      <c r="K56" s="39" t="str">
        <f t="shared" si="18"/>
        <v>NA</v>
      </c>
      <c r="L56" s="39" t="str">
        <f t="shared" si="19"/>
        <v>NA</v>
      </c>
      <c r="M56" s="39" t="str">
        <f t="shared" si="20"/>
        <v>NA</v>
      </c>
    </row>
    <row r="57" spans="1:13" s="13" customFormat="1" ht="15.75" x14ac:dyDescent="0.25">
      <c r="A57" s="17"/>
      <c r="B57" s="17" t="s">
        <v>186</v>
      </c>
      <c r="C57" s="17" t="s">
        <v>187</v>
      </c>
      <c r="D57" s="18">
        <v>1000000</v>
      </c>
      <c r="E57" s="18">
        <v>1000000</v>
      </c>
      <c r="F57" s="18">
        <v>0</v>
      </c>
      <c r="G57" s="18">
        <v>0</v>
      </c>
      <c r="H57" s="18">
        <v>0</v>
      </c>
      <c r="I57" s="18">
        <f t="shared" si="34"/>
        <v>0</v>
      </c>
      <c r="J57" s="18">
        <f t="shared" si="17"/>
        <v>1000000</v>
      </c>
      <c r="K57" s="39">
        <f t="shared" si="18"/>
        <v>1</v>
      </c>
      <c r="L57" s="39">
        <f t="shared" si="19"/>
        <v>-1</v>
      </c>
      <c r="M57" s="39">
        <f t="shared" si="20"/>
        <v>-1</v>
      </c>
    </row>
    <row r="58" spans="1:13" s="16" customFormat="1" x14ac:dyDescent="0.2">
      <c r="A58" s="17"/>
      <c r="B58" s="17" t="s">
        <v>546</v>
      </c>
      <c r="C58" s="17" t="s">
        <v>547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f t="shared" ref="I58" si="35">SUM(G58:H58)</f>
        <v>0</v>
      </c>
      <c r="J58" s="18">
        <f t="shared" si="17"/>
        <v>0</v>
      </c>
      <c r="K58" s="39" t="str">
        <f t="shared" si="18"/>
        <v>NA</v>
      </c>
      <c r="L58" s="39" t="str">
        <f t="shared" si="19"/>
        <v>NA</v>
      </c>
      <c r="M58" s="39" t="str">
        <f t="shared" si="20"/>
        <v>NA</v>
      </c>
    </row>
    <row r="59" spans="1:13" s="16" customFormat="1" x14ac:dyDescent="0.2">
      <c r="A59" s="17"/>
      <c r="B59" s="17" t="s">
        <v>550</v>
      </c>
      <c r="C59" s="17" t="s">
        <v>551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ref="I59:I60" si="36">SUM(G59:H59)</f>
        <v>0</v>
      </c>
      <c r="J59" s="18">
        <f t="shared" ref="J59:J61" si="37">E59-I59</f>
        <v>0</v>
      </c>
      <c r="K59" s="39" t="str">
        <f t="shared" ref="K59:K61" si="38">IF(E59=0,"NA",J59/E59)</f>
        <v>NA</v>
      </c>
      <c r="L59" s="39" t="str">
        <f t="shared" ref="L59:L61" si="39">IF(E59=0,"NA",(  ( F59 - (E59/$L$6)) / (E59/$L$6)))</f>
        <v>NA</v>
      </c>
      <c r="M59" s="39" t="str">
        <f t="shared" ref="M59:M61" si="40">IF(E59=0,"NA",(  ( G59 - ($M$6*(E59/12))) / ($M$6*(E59/12))))</f>
        <v>NA</v>
      </c>
    </row>
    <row r="60" spans="1:13" s="13" customFormat="1" ht="15.75" x14ac:dyDescent="0.25">
      <c r="A60" s="17"/>
      <c r="B60" s="17" t="s">
        <v>548</v>
      </c>
      <c r="C60" s="17" t="s">
        <v>549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f t="shared" si="36"/>
        <v>0</v>
      </c>
      <c r="J60" s="18">
        <f t="shared" si="37"/>
        <v>0</v>
      </c>
      <c r="K60" s="39" t="str">
        <f t="shared" si="38"/>
        <v>NA</v>
      </c>
      <c r="L60" s="39" t="str">
        <f t="shared" si="39"/>
        <v>NA</v>
      </c>
      <c r="M60" s="39" t="str">
        <f t="shared" si="40"/>
        <v>NA</v>
      </c>
    </row>
    <row r="61" spans="1:13" s="16" customFormat="1" x14ac:dyDescent="0.2">
      <c r="A61" s="47" t="s">
        <v>127</v>
      </c>
      <c r="B61" s="47"/>
      <c r="C61" s="47"/>
      <c r="D61" s="23">
        <v>1000000</v>
      </c>
      <c r="E61" s="23">
        <v>1000000</v>
      </c>
      <c r="F61" s="23">
        <v>0</v>
      </c>
      <c r="G61" s="23">
        <v>0</v>
      </c>
      <c r="H61" s="23">
        <v>0</v>
      </c>
      <c r="I61" s="23">
        <f t="shared" ref="I61" si="41">SUM(G61:H61)</f>
        <v>0</v>
      </c>
      <c r="J61" s="23">
        <f t="shared" si="37"/>
        <v>1000000</v>
      </c>
      <c r="K61" s="43">
        <f t="shared" si="38"/>
        <v>1</v>
      </c>
      <c r="L61" s="43">
        <f t="shared" si="39"/>
        <v>-1</v>
      </c>
      <c r="M61" s="43">
        <f t="shared" si="40"/>
        <v>-1</v>
      </c>
    </row>
    <row r="62" spans="1:13" s="16" customFormat="1" x14ac:dyDescent="0.2">
      <c r="A62" s="17" t="s">
        <v>190</v>
      </c>
      <c r="B62" s="17" t="s">
        <v>77</v>
      </c>
      <c r="C62" s="17" t="s">
        <v>78</v>
      </c>
      <c r="D62" s="18">
        <v>39562.400000000001</v>
      </c>
      <c r="E62" s="18">
        <v>39562.400000000001</v>
      </c>
      <c r="F62" s="18">
        <v>0</v>
      </c>
      <c r="G62" s="18">
        <v>0</v>
      </c>
      <c r="H62" s="18">
        <v>0</v>
      </c>
      <c r="I62" s="18">
        <f t="shared" ref="I62:I93" si="42">SUM(G62:H62)</f>
        <v>0</v>
      </c>
      <c r="J62" s="18">
        <f t="shared" ref="J62:J93" si="43">E62-I62</f>
        <v>39562.400000000001</v>
      </c>
      <c r="K62" s="39">
        <f t="shared" ref="K62:K93" si="44">IF(E62=0,"NA",J62/E62)</f>
        <v>1</v>
      </c>
      <c r="L62" s="39">
        <f t="shared" ref="L62:L93" si="45">IF(E62=0,"NA",(  ( F62 - (E62/$L$6)) / (E62/$L$6)))</f>
        <v>-1</v>
      </c>
      <c r="M62" s="39">
        <f t="shared" ref="M62:M93" si="46">IF(E62=0,"NA",(  ( G62 - ($M$6*(E62/12))) / ($M$6*(E62/12))))</f>
        <v>-1</v>
      </c>
    </row>
    <row r="63" spans="1:13" s="16" customFormat="1" x14ac:dyDescent="0.2">
      <c r="A63" s="17"/>
      <c r="B63" s="17" t="s">
        <v>272</v>
      </c>
      <c r="C63" s="17" t="s">
        <v>273</v>
      </c>
      <c r="D63" s="18">
        <v>19837.5</v>
      </c>
      <c r="E63" s="18">
        <v>19837.5</v>
      </c>
      <c r="F63" s="18">
        <v>0</v>
      </c>
      <c r="G63" s="18">
        <v>0</v>
      </c>
      <c r="H63" s="18">
        <v>0</v>
      </c>
      <c r="I63" s="18">
        <f t="shared" si="42"/>
        <v>0</v>
      </c>
      <c r="J63" s="18">
        <f t="shared" si="43"/>
        <v>19837.5</v>
      </c>
      <c r="K63" s="39">
        <f t="shared" si="44"/>
        <v>1</v>
      </c>
      <c r="L63" s="39">
        <f t="shared" si="45"/>
        <v>-1</v>
      </c>
      <c r="M63" s="39">
        <f t="shared" si="46"/>
        <v>-1</v>
      </c>
    </row>
    <row r="64" spans="1:13" s="16" customFormat="1" x14ac:dyDescent="0.2">
      <c r="A64" s="17"/>
      <c r="B64" s="17" t="s">
        <v>27</v>
      </c>
      <c r="C64" s="17" t="s">
        <v>28</v>
      </c>
      <c r="D64" s="18">
        <v>4912961.76</v>
      </c>
      <c r="E64" s="18">
        <v>4912961.76</v>
      </c>
      <c r="F64" s="18">
        <v>60002.92</v>
      </c>
      <c r="G64" s="18">
        <v>189266.5</v>
      </c>
      <c r="H64" s="18">
        <v>0</v>
      </c>
      <c r="I64" s="18">
        <f t="shared" si="42"/>
        <v>189266.5</v>
      </c>
      <c r="J64" s="18">
        <f t="shared" si="43"/>
        <v>4723695.26</v>
      </c>
      <c r="K64" s="39">
        <f t="shared" si="44"/>
        <v>0.9614760893233576</v>
      </c>
      <c r="L64" s="39">
        <f t="shared" si="45"/>
        <v>-0.98778681314222161</v>
      </c>
      <c r="M64" s="39">
        <f t="shared" si="46"/>
        <v>-0.84590435729343028</v>
      </c>
    </row>
    <row r="65" spans="2:13" x14ac:dyDescent="0.2">
      <c r="B65" s="36" t="s">
        <v>31</v>
      </c>
      <c r="C65" s="21" t="s">
        <v>32</v>
      </c>
      <c r="D65" s="68">
        <v>467208</v>
      </c>
      <c r="E65" s="5">
        <v>467208</v>
      </c>
      <c r="F65" s="5">
        <v>7488.27</v>
      </c>
      <c r="G65" s="5">
        <v>24356.52</v>
      </c>
      <c r="H65" s="5">
        <v>0</v>
      </c>
      <c r="I65" s="18">
        <f t="shared" si="42"/>
        <v>24356.52</v>
      </c>
      <c r="J65" s="18">
        <f t="shared" si="43"/>
        <v>442851.48</v>
      </c>
      <c r="K65" s="39">
        <f t="shared" si="44"/>
        <v>0.94786793034365846</v>
      </c>
      <c r="L65" s="39">
        <f t="shared" si="45"/>
        <v>-0.98397229927569729</v>
      </c>
      <c r="M65" s="39">
        <f t="shared" si="46"/>
        <v>-0.79147172137463395</v>
      </c>
    </row>
    <row r="66" spans="2:13" x14ac:dyDescent="0.2">
      <c r="B66" s="36" t="s">
        <v>33</v>
      </c>
      <c r="C66" s="21" t="s">
        <v>34</v>
      </c>
      <c r="D66" s="5">
        <v>743475</v>
      </c>
      <c r="E66" s="5">
        <v>743475</v>
      </c>
      <c r="F66" s="5">
        <v>11985.18</v>
      </c>
      <c r="G66" s="5">
        <v>37774.78</v>
      </c>
      <c r="H66" s="5">
        <v>0</v>
      </c>
      <c r="I66" s="18">
        <f t="shared" si="42"/>
        <v>37774.78</v>
      </c>
      <c r="J66" s="18">
        <f t="shared" si="43"/>
        <v>705700.22</v>
      </c>
      <c r="K66" s="39">
        <f t="shared" si="44"/>
        <v>0.94919159353038096</v>
      </c>
      <c r="L66" s="39">
        <f t="shared" si="45"/>
        <v>-0.98387951175224442</v>
      </c>
      <c r="M66" s="39">
        <f t="shared" si="46"/>
        <v>-0.79676637412152396</v>
      </c>
    </row>
    <row r="67" spans="2:13" x14ac:dyDescent="0.2">
      <c r="B67" s="36" t="s">
        <v>39</v>
      </c>
      <c r="C67" s="21" t="s">
        <v>40</v>
      </c>
      <c r="D67" s="5">
        <v>99677</v>
      </c>
      <c r="E67" s="5">
        <v>99677</v>
      </c>
      <c r="F67" s="5">
        <v>2107.7599999999998</v>
      </c>
      <c r="G67" s="5">
        <v>6557.4599999999991</v>
      </c>
      <c r="H67" s="5">
        <v>0</v>
      </c>
      <c r="I67" s="18">
        <f t="shared" si="42"/>
        <v>6557.4599999999991</v>
      </c>
      <c r="J67" s="18">
        <f t="shared" si="43"/>
        <v>93119.540000000008</v>
      </c>
      <c r="K67" s="39">
        <f t="shared" si="44"/>
        <v>0.93421290769184473</v>
      </c>
      <c r="L67" s="39">
        <f t="shared" si="45"/>
        <v>-0.97885409873892681</v>
      </c>
      <c r="M67" s="39">
        <f t="shared" si="46"/>
        <v>-0.7368516307673787</v>
      </c>
    </row>
    <row r="68" spans="2:13" x14ac:dyDescent="0.2">
      <c r="B68" s="36" t="s">
        <v>41</v>
      </c>
      <c r="C68" s="21" t="s">
        <v>42</v>
      </c>
      <c r="D68" s="5">
        <v>2538975.1100000003</v>
      </c>
      <c r="E68" s="5">
        <v>3021137.6599999992</v>
      </c>
      <c r="F68" s="5">
        <v>105502.54</v>
      </c>
      <c r="G68" s="5">
        <v>358862.62</v>
      </c>
      <c r="H68" s="5">
        <v>129040.55</v>
      </c>
      <c r="I68" s="18">
        <f t="shared" si="42"/>
        <v>487903.17</v>
      </c>
      <c r="J68" s="18">
        <f t="shared" si="43"/>
        <v>2533234.4899999993</v>
      </c>
      <c r="K68" s="39">
        <f t="shared" si="44"/>
        <v>0.83850349606379737</v>
      </c>
      <c r="L68" s="39">
        <f t="shared" si="45"/>
        <v>-0.96507853932084642</v>
      </c>
      <c r="M68" s="39">
        <f t="shared" si="46"/>
        <v>-0.52486425924729285</v>
      </c>
    </row>
    <row r="69" spans="2:13" x14ac:dyDescent="0.2">
      <c r="B69" s="36" t="s">
        <v>194</v>
      </c>
      <c r="C69" s="21" t="s">
        <v>195</v>
      </c>
      <c r="D69" s="5">
        <v>8318081.9900000002</v>
      </c>
      <c r="E69" s="5">
        <v>32096281.219999999</v>
      </c>
      <c r="F69" s="5">
        <v>295068.44</v>
      </c>
      <c r="G69" s="5">
        <v>542371.30999999994</v>
      </c>
      <c r="H69" s="5">
        <v>3357757.2300000004</v>
      </c>
      <c r="I69" s="18">
        <f t="shared" si="42"/>
        <v>3900128.5400000005</v>
      </c>
      <c r="J69" s="18">
        <f t="shared" si="43"/>
        <v>28196152.68</v>
      </c>
      <c r="K69" s="39">
        <f t="shared" si="44"/>
        <v>0.87848659122634642</v>
      </c>
      <c r="L69" s="39">
        <f t="shared" si="45"/>
        <v>-0.99080677172606102</v>
      </c>
      <c r="M69" s="39">
        <f t="shared" si="46"/>
        <v>-0.93240695938792628</v>
      </c>
    </row>
    <row r="70" spans="2:13" x14ac:dyDescent="0.2">
      <c r="B70" s="36" t="s">
        <v>239</v>
      </c>
      <c r="C70" s="21" t="s">
        <v>240</v>
      </c>
      <c r="D70" s="5">
        <v>0</v>
      </c>
      <c r="E70" s="5">
        <v>237168.95</v>
      </c>
      <c r="F70" s="5">
        <v>0</v>
      </c>
      <c r="G70" s="5">
        <v>0</v>
      </c>
      <c r="H70" s="5">
        <v>0</v>
      </c>
      <c r="I70" s="18">
        <f t="shared" si="42"/>
        <v>0</v>
      </c>
      <c r="J70" s="18">
        <f t="shared" si="43"/>
        <v>237168.95</v>
      </c>
      <c r="K70" s="39">
        <f t="shared" si="44"/>
        <v>1</v>
      </c>
      <c r="L70" s="39">
        <f t="shared" si="45"/>
        <v>-1</v>
      </c>
      <c r="M70" s="39">
        <f t="shared" si="46"/>
        <v>-1</v>
      </c>
    </row>
    <row r="71" spans="2:13" x14ac:dyDescent="0.2">
      <c r="B71" s="36" t="s">
        <v>49</v>
      </c>
      <c r="C71" s="21" t="s">
        <v>50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18">
        <f t="shared" si="42"/>
        <v>0</v>
      </c>
      <c r="J71" s="18">
        <f t="shared" si="43"/>
        <v>0</v>
      </c>
      <c r="K71" s="39" t="str">
        <f t="shared" si="44"/>
        <v>NA</v>
      </c>
      <c r="L71" s="39" t="str">
        <f t="shared" si="45"/>
        <v>NA</v>
      </c>
      <c r="M71" s="39" t="str">
        <f t="shared" si="46"/>
        <v>NA</v>
      </c>
    </row>
    <row r="72" spans="2:13" x14ac:dyDescent="0.2">
      <c r="B72" s="36" t="s">
        <v>59</v>
      </c>
      <c r="C72" s="21" t="s">
        <v>60</v>
      </c>
      <c r="D72" s="5">
        <v>-8575</v>
      </c>
      <c r="E72" s="5">
        <v>2688282.17</v>
      </c>
      <c r="F72" s="5">
        <v>14978.3</v>
      </c>
      <c r="G72" s="5">
        <v>16479.14</v>
      </c>
      <c r="H72" s="5">
        <v>47586.759999999995</v>
      </c>
      <c r="I72" s="18">
        <f t="shared" si="42"/>
        <v>64065.899999999994</v>
      </c>
      <c r="J72" s="18">
        <f t="shared" si="43"/>
        <v>2624216.27</v>
      </c>
      <c r="K72" s="39">
        <f t="shared" si="44"/>
        <v>0.97616846151235681</v>
      </c>
      <c r="L72" s="39">
        <f t="shared" si="45"/>
        <v>-0.99442830065714427</v>
      </c>
      <c r="M72" s="39">
        <f t="shared" si="46"/>
        <v>-0.97548004419491419</v>
      </c>
    </row>
    <row r="73" spans="2:13" x14ac:dyDescent="0.2">
      <c r="B73" s="36" t="s">
        <v>61</v>
      </c>
      <c r="C73" s="21" t="s">
        <v>62</v>
      </c>
      <c r="D73" s="5">
        <v>3259000</v>
      </c>
      <c r="E73" s="5">
        <v>6221874.7300000004</v>
      </c>
      <c r="F73" s="5">
        <v>6899.25</v>
      </c>
      <c r="G73" s="5">
        <v>1357899.25</v>
      </c>
      <c r="H73" s="5">
        <v>735.9</v>
      </c>
      <c r="I73" s="18">
        <f t="shared" si="42"/>
        <v>1358635.15</v>
      </c>
      <c r="J73" s="18">
        <f t="shared" si="43"/>
        <v>4863239.58</v>
      </c>
      <c r="K73" s="39">
        <f t="shared" si="44"/>
        <v>0.781635727339692</v>
      </c>
      <c r="L73" s="39">
        <f t="shared" si="45"/>
        <v>-0.99889113003726449</v>
      </c>
      <c r="M73" s="39">
        <f t="shared" si="46"/>
        <v>-0.12701601435167442</v>
      </c>
    </row>
    <row r="74" spans="2:13" x14ac:dyDescent="0.2">
      <c r="B74" s="36" t="s">
        <v>408</v>
      </c>
      <c r="C74" s="21" t="s">
        <v>409</v>
      </c>
      <c r="D74" s="5">
        <v>18422211.73</v>
      </c>
      <c r="E74" s="5">
        <v>19333318.390000001</v>
      </c>
      <c r="F74" s="5">
        <v>0</v>
      </c>
      <c r="G74" s="5">
        <v>0</v>
      </c>
      <c r="H74" s="5">
        <v>0</v>
      </c>
      <c r="I74" s="18">
        <f t="shared" si="42"/>
        <v>0</v>
      </c>
      <c r="J74" s="18">
        <f t="shared" si="43"/>
        <v>19333318.390000001</v>
      </c>
      <c r="K74" s="39">
        <f t="shared" si="44"/>
        <v>1</v>
      </c>
      <c r="L74" s="39">
        <f t="shared" si="45"/>
        <v>-1</v>
      </c>
      <c r="M74" s="39">
        <f t="shared" si="46"/>
        <v>-1</v>
      </c>
    </row>
    <row r="75" spans="2:13" x14ac:dyDescent="0.2">
      <c r="B75" s="36" t="s">
        <v>378</v>
      </c>
      <c r="C75" s="21" t="s">
        <v>379</v>
      </c>
      <c r="D75" s="5">
        <v>19893</v>
      </c>
      <c r="E75" s="5">
        <v>0</v>
      </c>
      <c r="F75" s="5">
        <v>0</v>
      </c>
      <c r="G75" s="5">
        <v>0</v>
      </c>
      <c r="H75" s="5">
        <v>0</v>
      </c>
      <c r="I75" s="18">
        <f t="shared" si="42"/>
        <v>0</v>
      </c>
      <c r="J75" s="18">
        <f t="shared" si="43"/>
        <v>0</v>
      </c>
      <c r="K75" s="39" t="str">
        <f t="shared" si="44"/>
        <v>NA</v>
      </c>
      <c r="L75" s="39" t="str">
        <f t="shared" si="45"/>
        <v>NA</v>
      </c>
      <c r="M75" s="39" t="str">
        <f t="shared" si="46"/>
        <v>NA</v>
      </c>
    </row>
    <row r="76" spans="2:13" x14ac:dyDescent="0.2">
      <c r="B76" s="36" t="s">
        <v>184</v>
      </c>
      <c r="C76" s="21" t="s">
        <v>185</v>
      </c>
      <c r="D76" s="5">
        <v>694936550.00999999</v>
      </c>
      <c r="E76" s="5">
        <v>374408037.9799999</v>
      </c>
      <c r="F76" s="5">
        <v>2403946.79</v>
      </c>
      <c r="G76" s="5">
        <v>6903562.6699999999</v>
      </c>
      <c r="H76" s="5">
        <v>38049204.530000001</v>
      </c>
      <c r="I76" s="18">
        <f t="shared" si="42"/>
        <v>44952767.200000003</v>
      </c>
      <c r="J76" s="18">
        <f t="shared" si="43"/>
        <v>329455270.77999991</v>
      </c>
      <c r="K76" s="39">
        <f t="shared" si="44"/>
        <v>0.87993642593110866</v>
      </c>
      <c r="L76" s="39">
        <f t="shared" si="45"/>
        <v>-0.99357933979470703</v>
      </c>
      <c r="M76" s="39">
        <f t="shared" si="46"/>
        <v>-0.92624557199951163</v>
      </c>
    </row>
    <row r="77" spans="2:13" x14ac:dyDescent="0.2">
      <c r="B77" s="36" t="s">
        <v>67</v>
      </c>
      <c r="C77" s="21" t="s">
        <v>68</v>
      </c>
      <c r="D77" s="5">
        <v>-2208498</v>
      </c>
      <c r="E77" s="5">
        <v>5040149.51</v>
      </c>
      <c r="F77" s="5">
        <v>0</v>
      </c>
      <c r="G77" s="5">
        <v>0</v>
      </c>
      <c r="H77" s="5">
        <v>59062.86</v>
      </c>
      <c r="I77" s="18">
        <f t="shared" si="42"/>
        <v>59062.86</v>
      </c>
      <c r="J77" s="18">
        <f t="shared" si="43"/>
        <v>4981086.6499999994</v>
      </c>
      <c r="K77" s="39">
        <f t="shared" si="44"/>
        <v>0.98828152619623377</v>
      </c>
      <c r="L77" s="39">
        <f t="shared" si="45"/>
        <v>-1</v>
      </c>
      <c r="M77" s="39">
        <f t="shared" si="46"/>
        <v>-1</v>
      </c>
    </row>
    <row r="78" spans="2:13" x14ac:dyDescent="0.2">
      <c r="B78" s="36" t="s">
        <v>186</v>
      </c>
      <c r="C78" s="21" t="s">
        <v>187</v>
      </c>
      <c r="D78" s="5">
        <v>101832.5</v>
      </c>
      <c r="E78" s="5">
        <v>101832.5</v>
      </c>
      <c r="F78" s="5">
        <v>0</v>
      </c>
      <c r="G78" s="5">
        <v>0</v>
      </c>
      <c r="H78" s="5">
        <v>0</v>
      </c>
      <c r="I78" s="18">
        <f t="shared" si="42"/>
        <v>0</v>
      </c>
      <c r="J78" s="18">
        <f t="shared" si="43"/>
        <v>101832.5</v>
      </c>
      <c r="K78" s="39">
        <f t="shared" si="44"/>
        <v>1</v>
      </c>
      <c r="L78" s="39">
        <f t="shared" si="45"/>
        <v>-1</v>
      </c>
      <c r="M78" s="39">
        <f t="shared" si="46"/>
        <v>-1</v>
      </c>
    </row>
    <row r="79" spans="2:13" x14ac:dyDescent="0.2">
      <c r="B79" s="36" t="s">
        <v>69</v>
      </c>
      <c r="C79" s="21" t="s">
        <v>70</v>
      </c>
      <c r="D79" s="5">
        <v>-2339143.3600000003</v>
      </c>
      <c r="E79" s="5">
        <v>4293161.3899999997</v>
      </c>
      <c r="F79" s="5">
        <v>248729.3</v>
      </c>
      <c r="G79" s="5">
        <v>154324.29999999999</v>
      </c>
      <c r="H79" s="5">
        <v>1198118.2000000002</v>
      </c>
      <c r="I79" s="18">
        <f t="shared" si="42"/>
        <v>1352442.5000000002</v>
      </c>
      <c r="J79" s="18">
        <f t="shared" si="43"/>
        <v>2940718.8899999997</v>
      </c>
      <c r="K79" s="39">
        <f t="shared" si="44"/>
        <v>0.68497748462235186</v>
      </c>
      <c r="L79" s="39">
        <f t="shared" si="45"/>
        <v>-0.94206383655192616</v>
      </c>
      <c r="M79" s="39">
        <f t="shared" si="46"/>
        <v>-0.85621383779378479</v>
      </c>
    </row>
    <row r="80" spans="2:13" x14ac:dyDescent="0.2">
      <c r="B80" s="36" t="s">
        <v>542</v>
      </c>
      <c r="C80" s="21" t="s">
        <v>543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18">
        <f t="shared" si="42"/>
        <v>0</v>
      </c>
      <c r="J80" s="18">
        <f t="shared" si="43"/>
        <v>0</v>
      </c>
      <c r="K80" s="39" t="str">
        <f t="shared" si="44"/>
        <v>NA</v>
      </c>
      <c r="L80" s="39" t="str">
        <f t="shared" si="45"/>
        <v>NA</v>
      </c>
      <c r="M80" s="39" t="str">
        <f t="shared" si="46"/>
        <v>NA</v>
      </c>
    </row>
    <row r="81" spans="1:13" x14ac:dyDescent="0.2">
      <c r="B81" s="36" t="s">
        <v>544</v>
      </c>
      <c r="C81" s="21" t="s">
        <v>545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18">
        <f t="shared" si="42"/>
        <v>0</v>
      </c>
      <c r="J81" s="18">
        <f t="shared" si="43"/>
        <v>0</v>
      </c>
      <c r="K81" s="39" t="str">
        <f t="shared" si="44"/>
        <v>NA</v>
      </c>
      <c r="L81" s="39" t="str">
        <f t="shared" si="45"/>
        <v>NA</v>
      </c>
      <c r="M81" s="39" t="str">
        <f t="shared" si="46"/>
        <v>NA</v>
      </c>
    </row>
    <row r="82" spans="1:13" x14ac:dyDescent="0.2">
      <c r="B82" s="36" t="s">
        <v>546</v>
      </c>
      <c r="C82" s="21" t="s">
        <v>547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18">
        <f t="shared" si="42"/>
        <v>0</v>
      </c>
      <c r="J82" s="18">
        <f t="shared" si="43"/>
        <v>0</v>
      </c>
      <c r="K82" s="39" t="str">
        <f t="shared" si="44"/>
        <v>NA</v>
      </c>
      <c r="L82" s="39" t="str">
        <f t="shared" si="45"/>
        <v>NA</v>
      </c>
      <c r="M82" s="39" t="str">
        <f t="shared" si="46"/>
        <v>NA</v>
      </c>
    </row>
    <row r="83" spans="1:13" x14ac:dyDescent="0.2">
      <c r="B83" s="36" t="s">
        <v>550</v>
      </c>
      <c r="C83" s="21" t="s">
        <v>551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18">
        <f t="shared" si="42"/>
        <v>0</v>
      </c>
      <c r="J83" s="18">
        <f t="shared" si="43"/>
        <v>0</v>
      </c>
      <c r="K83" s="39" t="str">
        <f t="shared" si="44"/>
        <v>NA</v>
      </c>
      <c r="L83" s="39" t="str">
        <f t="shared" si="45"/>
        <v>NA</v>
      </c>
      <c r="M83" s="39" t="str">
        <f t="shared" si="46"/>
        <v>NA</v>
      </c>
    </row>
    <row r="84" spans="1:13" x14ac:dyDescent="0.2">
      <c r="B84" s="36" t="s">
        <v>548</v>
      </c>
      <c r="C84" s="21" t="s">
        <v>549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18">
        <f t="shared" si="42"/>
        <v>0</v>
      </c>
      <c r="J84" s="18">
        <f t="shared" si="43"/>
        <v>0</v>
      </c>
      <c r="K84" s="39" t="str">
        <f t="shared" si="44"/>
        <v>NA</v>
      </c>
      <c r="L84" s="39" t="str">
        <f t="shared" si="45"/>
        <v>NA</v>
      </c>
      <c r="M84" s="39" t="str">
        <f t="shared" si="46"/>
        <v>NA</v>
      </c>
    </row>
    <row r="85" spans="1:13" x14ac:dyDescent="0.2">
      <c r="B85" s="36" t="s">
        <v>71</v>
      </c>
      <c r="C85" s="21" t="s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18">
        <f t="shared" si="42"/>
        <v>0</v>
      </c>
      <c r="J85" s="18">
        <f t="shared" si="43"/>
        <v>0</v>
      </c>
      <c r="K85" s="39" t="str">
        <f t="shared" si="44"/>
        <v>NA</v>
      </c>
      <c r="L85" s="39" t="str">
        <f t="shared" si="45"/>
        <v>NA</v>
      </c>
      <c r="M85" s="39" t="str">
        <f t="shared" si="46"/>
        <v>NA</v>
      </c>
    </row>
    <row r="86" spans="1:13" x14ac:dyDescent="0.2">
      <c r="B86" s="36" t="s">
        <v>73</v>
      </c>
      <c r="C86" s="21" t="s">
        <v>74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18">
        <f t="shared" si="42"/>
        <v>0</v>
      </c>
      <c r="J86" s="18">
        <f t="shared" si="43"/>
        <v>0</v>
      </c>
      <c r="K86" s="39" t="str">
        <f t="shared" si="44"/>
        <v>NA</v>
      </c>
      <c r="L86" s="39" t="str">
        <f t="shared" si="45"/>
        <v>NA</v>
      </c>
      <c r="M86" s="39" t="str">
        <f t="shared" si="46"/>
        <v>NA</v>
      </c>
    </row>
    <row r="87" spans="1:13" x14ac:dyDescent="0.2">
      <c r="A87" s="22" t="s">
        <v>191</v>
      </c>
      <c r="B87" s="46"/>
      <c r="C87" s="22"/>
      <c r="D87" s="23">
        <v>729323049.63999999</v>
      </c>
      <c r="E87" s="23">
        <v>453723966.15999985</v>
      </c>
      <c r="F87" s="23">
        <v>3156708.75</v>
      </c>
      <c r="G87" s="23">
        <v>9591454.5500000007</v>
      </c>
      <c r="H87" s="23">
        <v>42841506.030000001</v>
      </c>
      <c r="I87" s="23">
        <f t="shared" si="42"/>
        <v>52432960.579999998</v>
      </c>
      <c r="J87" s="23">
        <f t="shared" si="43"/>
        <v>401291005.57999986</v>
      </c>
      <c r="K87" s="43">
        <f t="shared" si="44"/>
        <v>0.88443863562298541</v>
      </c>
      <c r="L87" s="43">
        <f t="shared" si="45"/>
        <v>-0.99304266693973398</v>
      </c>
      <c r="M87" s="43">
        <f t="shared" si="46"/>
        <v>-0.91544238113604348</v>
      </c>
    </row>
    <row r="88" spans="1:13" x14ac:dyDescent="0.2">
      <c r="A88" s="21" t="s">
        <v>134</v>
      </c>
      <c r="B88" s="36" t="s">
        <v>135</v>
      </c>
      <c r="C88" s="21" t="s">
        <v>136</v>
      </c>
      <c r="D88" s="5">
        <v>83403442</v>
      </c>
      <c r="E88" s="5">
        <v>83403442</v>
      </c>
      <c r="F88" s="5">
        <v>0</v>
      </c>
      <c r="G88" s="5">
        <v>0</v>
      </c>
      <c r="H88" s="5">
        <v>0</v>
      </c>
      <c r="I88" s="18">
        <f t="shared" si="42"/>
        <v>0</v>
      </c>
      <c r="J88" s="18">
        <f t="shared" si="43"/>
        <v>83403442</v>
      </c>
      <c r="K88" s="39">
        <f t="shared" si="44"/>
        <v>1</v>
      </c>
      <c r="L88" s="39">
        <f t="shared" si="45"/>
        <v>-1</v>
      </c>
      <c r="M88" s="39">
        <f t="shared" si="46"/>
        <v>-1</v>
      </c>
    </row>
    <row r="89" spans="1:13" x14ac:dyDescent="0.2">
      <c r="A89" s="22" t="s">
        <v>137</v>
      </c>
      <c r="B89" s="46"/>
      <c r="C89" s="22"/>
      <c r="D89" s="23">
        <v>83403442</v>
      </c>
      <c r="E89" s="23">
        <v>83403442</v>
      </c>
      <c r="F89" s="23">
        <v>0</v>
      </c>
      <c r="G89" s="23">
        <v>0</v>
      </c>
      <c r="H89" s="23">
        <v>0</v>
      </c>
      <c r="I89" s="23">
        <f t="shared" si="42"/>
        <v>0</v>
      </c>
      <c r="J89" s="23">
        <f t="shared" si="43"/>
        <v>83403442</v>
      </c>
      <c r="K89" s="43">
        <f t="shared" si="44"/>
        <v>1</v>
      </c>
      <c r="L89" s="43">
        <f t="shared" si="45"/>
        <v>-1</v>
      </c>
      <c r="M89" s="43">
        <f t="shared" si="46"/>
        <v>-1</v>
      </c>
    </row>
    <row r="90" spans="1:13" x14ac:dyDescent="0.2">
      <c r="A90" s="21" t="s">
        <v>138</v>
      </c>
      <c r="B90" s="36" t="s">
        <v>71</v>
      </c>
      <c r="C90" s="21" t="s">
        <v>72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18">
        <f t="shared" si="42"/>
        <v>0</v>
      </c>
      <c r="J90" s="18">
        <f t="shared" si="43"/>
        <v>0</v>
      </c>
      <c r="K90" s="39" t="str">
        <f t="shared" si="44"/>
        <v>NA</v>
      </c>
      <c r="L90" s="39" t="str">
        <f t="shared" si="45"/>
        <v>NA</v>
      </c>
      <c r="M90" s="39" t="str">
        <f t="shared" si="46"/>
        <v>NA</v>
      </c>
    </row>
    <row r="91" spans="1:13" x14ac:dyDescent="0.2">
      <c r="B91" s="36" t="s">
        <v>139</v>
      </c>
      <c r="C91" s="21" t="s">
        <v>140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18">
        <f t="shared" si="42"/>
        <v>0</v>
      </c>
      <c r="J91" s="18">
        <f t="shared" si="43"/>
        <v>0</v>
      </c>
      <c r="K91" s="39" t="str">
        <f t="shared" si="44"/>
        <v>NA</v>
      </c>
      <c r="L91" s="39" t="str">
        <f t="shared" si="45"/>
        <v>NA</v>
      </c>
      <c r="M91" s="39" t="str">
        <f t="shared" si="46"/>
        <v>NA</v>
      </c>
    </row>
    <row r="92" spans="1:13" x14ac:dyDescent="0.2">
      <c r="B92" s="36" t="s">
        <v>192</v>
      </c>
      <c r="C92" s="21" t="s">
        <v>193</v>
      </c>
      <c r="D92" s="5">
        <v>5572080</v>
      </c>
      <c r="E92" s="5">
        <v>5572080</v>
      </c>
      <c r="F92" s="5">
        <v>0</v>
      </c>
      <c r="G92" s="5">
        <v>0</v>
      </c>
      <c r="H92" s="5">
        <v>0</v>
      </c>
      <c r="I92" s="18">
        <f t="shared" si="42"/>
        <v>0</v>
      </c>
      <c r="J92" s="18">
        <f t="shared" si="43"/>
        <v>5572080</v>
      </c>
      <c r="K92" s="39">
        <f t="shared" si="44"/>
        <v>1</v>
      </c>
      <c r="L92" s="39">
        <f t="shared" si="45"/>
        <v>-1</v>
      </c>
      <c r="M92" s="39">
        <f t="shared" si="46"/>
        <v>-1</v>
      </c>
    </row>
    <row r="93" spans="1:13" x14ac:dyDescent="0.2">
      <c r="A93" s="22" t="s">
        <v>141</v>
      </c>
      <c r="B93" s="46"/>
      <c r="C93" s="22"/>
      <c r="D93" s="23">
        <v>5572080</v>
      </c>
      <c r="E93" s="23">
        <v>5572080</v>
      </c>
      <c r="F93" s="23">
        <v>0</v>
      </c>
      <c r="G93" s="23">
        <v>0</v>
      </c>
      <c r="H93" s="23">
        <v>0</v>
      </c>
      <c r="I93" s="23">
        <f t="shared" si="42"/>
        <v>0</v>
      </c>
      <c r="J93" s="23">
        <f t="shared" si="43"/>
        <v>5572080</v>
      </c>
      <c r="K93" s="43">
        <f t="shared" si="44"/>
        <v>1</v>
      </c>
      <c r="L93" s="43">
        <f t="shared" si="45"/>
        <v>-1</v>
      </c>
      <c r="M93" s="43">
        <f t="shared" si="46"/>
        <v>-1</v>
      </c>
    </row>
    <row r="95" spans="1:13" s="17" customFormat="1" ht="15.75" x14ac:dyDescent="0.25">
      <c r="A95" s="27" t="s">
        <v>176</v>
      </c>
      <c r="B95" s="34"/>
      <c r="C95" s="27"/>
      <c r="D95" s="6">
        <f>+D42+D55+D61+D87+D89+D93</f>
        <v>819349454.06999993</v>
      </c>
      <c r="E95" s="6">
        <f t="shared" ref="E95:J95" si="47">+E42+E55+E61+E87+E89+E93</f>
        <v>544906767.21999979</v>
      </c>
      <c r="F95" s="6">
        <f t="shared" si="47"/>
        <v>3199927.15</v>
      </c>
      <c r="G95" s="6">
        <f t="shared" si="47"/>
        <v>9793376.6699999999</v>
      </c>
      <c r="H95" s="6">
        <f t="shared" si="47"/>
        <v>45340197.100000001</v>
      </c>
      <c r="I95" s="6">
        <f t="shared" si="47"/>
        <v>55133573.769999996</v>
      </c>
      <c r="J95" s="6">
        <f t="shared" si="47"/>
        <v>489773193.44999987</v>
      </c>
      <c r="K95" s="40">
        <f t="shared" ref="K95" si="48">IF(E95=0,"NA",J95/E95)</f>
        <v>0.89882017055636898</v>
      </c>
      <c r="L95" s="40">
        <f t="shared" ref="L95" si="49">IF(E95=0,"NA",(  ( F95 - (E95/$L$6)) / (E95/$L$6)))</f>
        <v>-0.99412756944398883</v>
      </c>
      <c r="M95" s="40">
        <f t="shared" ref="M95" si="50">IF(E95=0,"NA",(  ( G95 - ($M$6*(E95/12))) / ($M$6*(E95/12))))</f>
        <v>-0.9281097078682744</v>
      </c>
    </row>
  </sheetData>
  <autoFilter ref="A7:M93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6"/>
  <sheetViews>
    <sheetView tabSelected="1" workbookViewId="0">
      <pane ySplit="7" topLeftCell="A8" activePane="bottomLeft" state="frozen"/>
      <selection activeCell="D45" sqref="D45:K45"/>
      <selection pane="bottomLeft" activeCell="E52" sqref="E52"/>
    </sheetView>
  </sheetViews>
  <sheetFormatPr defaultRowHeight="12.75" x14ac:dyDescent="0.2"/>
  <cols>
    <col min="1" max="1" width="31.28515625" style="21" bestFit="1" customWidth="1"/>
    <col min="2" max="2" width="9" style="36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2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0" t="s">
        <v>405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1" t="s">
        <v>445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3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6" customFormat="1" x14ac:dyDescent="0.2">
      <c r="A8" s="16" t="s">
        <v>142</v>
      </c>
      <c r="B8" s="16" t="s">
        <v>421</v>
      </c>
      <c r="C8" s="16" t="s">
        <v>422</v>
      </c>
      <c r="D8" s="52">
        <v>6280875</v>
      </c>
      <c r="E8" s="52">
        <v>0</v>
      </c>
      <c r="F8" s="52">
        <v>26274.14</v>
      </c>
      <c r="G8" s="52">
        <v>53044.2</v>
      </c>
      <c r="H8" s="52">
        <v>0</v>
      </c>
      <c r="I8" s="52">
        <f t="shared" ref="I8" si="0">SUM(G8:H8)</f>
        <v>53044.2</v>
      </c>
      <c r="J8" s="52">
        <f t="shared" ref="J8" si="1">E8-I8</f>
        <v>-53044.2</v>
      </c>
      <c r="K8" s="44" t="str">
        <f t="shared" ref="K8" si="2">IF(E8=0,"NA",J8/E8)</f>
        <v>NA</v>
      </c>
      <c r="L8" s="44" t="str">
        <f t="shared" ref="L8" si="3">IF(E8=0,"NA",(  ( F8 - (E8/$L$6)) / (E8/$L$6)))</f>
        <v>NA</v>
      </c>
      <c r="M8" s="44" t="str">
        <f t="shared" ref="M8" si="4">IF(E8=0,"NA",(  ( G8 - ($M$6*(E8/12))) / ($M$6*(E8/12))))</f>
        <v>NA</v>
      </c>
      <c r="R8" s="50"/>
      <c r="S8" s="50"/>
      <c r="T8" s="50"/>
      <c r="U8" s="50"/>
      <c r="V8" s="50"/>
    </row>
    <row r="9" spans="1:38" s="16" customFormat="1" x14ac:dyDescent="0.2">
      <c r="B9" s="16" t="s">
        <v>423</v>
      </c>
      <c r="C9" s="16" t="s">
        <v>424</v>
      </c>
      <c r="D9" s="52">
        <v>3371803</v>
      </c>
      <c r="E9" s="52">
        <v>9652678</v>
      </c>
      <c r="F9" s="52">
        <v>168.42000000000004</v>
      </c>
      <c r="G9" s="52">
        <v>209.22000000000006</v>
      </c>
      <c r="H9" s="52">
        <v>0</v>
      </c>
      <c r="I9" s="52">
        <f t="shared" ref="I9:I26" si="5">SUM(G9:H9)</f>
        <v>209.22000000000006</v>
      </c>
      <c r="J9" s="52">
        <f t="shared" ref="J9:J26" si="6">E9-I9</f>
        <v>9652468.7799999993</v>
      </c>
      <c r="K9" s="44">
        <f t="shared" ref="K9:K26" si="7">IF(E9=0,"NA",J9/E9)</f>
        <v>0.99997832518602603</v>
      </c>
      <c r="L9" s="44">
        <f t="shared" ref="L9:L26" si="8">IF(E9=0,"NA",(  ( F9 - (E9/$L$6)) / (E9/$L$6)))</f>
        <v>-0.99998255199230723</v>
      </c>
      <c r="M9" s="44">
        <f t="shared" ref="M9:M26" si="9">IF(E9=0,"NA",(  ( G9 - ($M$6*(E9/12))) / ($M$6*(E9/12))))</f>
        <v>-0.99991330074410434</v>
      </c>
      <c r="R9" s="50"/>
      <c r="S9" s="50"/>
      <c r="T9" s="50"/>
      <c r="U9" s="50"/>
      <c r="V9" s="50"/>
    </row>
    <row r="10" spans="1:38" s="16" customFormat="1" x14ac:dyDescent="0.2">
      <c r="B10" s="16" t="s">
        <v>425</v>
      </c>
      <c r="C10" s="16" t="s">
        <v>426</v>
      </c>
      <c r="D10" s="52">
        <v>803709</v>
      </c>
      <c r="E10" s="52">
        <v>803709</v>
      </c>
      <c r="F10" s="52">
        <v>179.60000000000002</v>
      </c>
      <c r="G10" s="52">
        <v>292.20000000000005</v>
      </c>
      <c r="H10" s="52">
        <v>0</v>
      </c>
      <c r="I10" s="52">
        <f t="shared" si="5"/>
        <v>292.20000000000005</v>
      </c>
      <c r="J10" s="52">
        <f t="shared" si="6"/>
        <v>803416.8</v>
      </c>
      <c r="K10" s="44">
        <f t="shared" si="7"/>
        <v>0.99963643557556281</v>
      </c>
      <c r="L10" s="44">
        <f t="shared" si="8"/>
        <v>-0.99977653603480865</v>
      </c>
      <c r="M10" s="44">
        <f t="shared" si="9"/>
        <v>-0.99854574230225113</v>
      </c>
      <c r="R10" s="50"/>
      <c r="S10" s="50"/>
      <c r="T10" s="50"/>
      <c r="U10" s="50"/>
      <c r="V10" s="50"/>
    </row>
    <row r="11" spans="1:38" s="16" customFormat="1" x14ac:dyDescent="0.2">
      <c r="B11" s="16" t="s">
        <v>427</v>
      </c>
      <c r="C11" s="16" t="s">
        <v>428</v>
      </c>
      <c r="D11" s="52">
        <v>401855</v>
      </c>
      <c r="E11" s="52">
        <v>401855</v>
      </c>
      <c r="F11" s="52">
        <v>7510.6500000000005</v>
      </c>
      <c r="G11" s="52">
        <v>7874.97</v>
      </c>
      <c r="H11" s="52">
        <v>0</v>
      </c>
      <c r="I11" s="52">
        <f t="shared" si="5"/>
        <v>7874.97</v>
      </c>
      <c r="J11" s="52">
        <f t="shared" si="6"/>
        <v>393980.03</v>
      </c>
      <c r="K11" s="44">
        <f t="shared" si="7"/>
        <v>0.98040345398215778</v>
      </c>
      <c r="L11" s="44">
        <f t="shared" si="8"/>
        <v>-0.98131004964477231</v>
      </c>
      <c r="M11" s="44">
        <f t="shared" si="9"/>
        <v>-0.92161381592863101</v>
      </c>
      <c r="R11" s="50"/>
      <c r="S11" s="50"/>
      <c r="T11" s="50"/>
      <c r="U11" s="50"/>
      <c r="V11" s="50"/>
    </row>
    <row r="12" spans="1:38" s="16" customFormat="1" x14ac:dyDescent="0.2">
      <c r="B12" s="16" t="s">
        <v>149</v>
      </c>
      <c r="C12" s="16" t="s">
        <v>150</v>
      </c>
      <c r="D12" s="52">
        <v>836203.88</v>
      </c>
      <c r="E12" s="52">
        <v>836203.88</v>
      </c>
      <c r="F12" s="52">
        <v>374966.27</v>
      </c>
      <c r="G12" s="52">
        <v>596619.51</v>
      </c>
      <c r="H12" s="52">
        <v>0</v>
      </c>
      <c r="I12" s="52">
        <f t="shared" si="5"/>
        <v>596619.51</v>
      </c>
      <c r="J12" s="52">
        <f t="shared" si="6"/>
        <v>239584.37</v>
      </c>
      <c r="K12" s="44">
        <f t="shared" si="7"/>
        <v>0.28651430079468176</v>
      </c>
      <c r="L12" s="44">
        <f t="shared" si="8"/>
        <v>-0.5515851110377531</v>
      </c>
      <c r="M12" s="44">
        <f t="shared" si="9"/>
        <v>1.8539427968212732</v>
      </c>
      <c r="R12" s="50"/>
      <c r="S12" s="50"/>
      <c r="T12" s="50"/>
      <c r="U12" s="50"/>
      <c r="V12" s="50"/>
    </row>
    <row r="13" spans="1:38" s="16" customFormat="1" x14ac:dyDescent="0.2">
      <c r="B13" s="16" t="s">
        <v>429</v>
      </c>
      <c r="C13" s="16" t="s">
        <v>430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f t="shared" si="5"/>
        <v>0</v>
      </c>
      <c r="J13" s="52">
        <f t="shared" si="6"/>
        <v>0</v>
      </c>
      <c r="K13" s="44" t="str">
        <f t="shared" si="7"/>
        <v>NA</v>
      </c>
      <c r="L13" s="44" t="str">
        <f t="shared" si="8"/>
        <v>NA</v>
      </c>
      <c r="M13" s="44" t="str">
        <f t="shared" si="9"/>
        <v>NA</v>
      </c>
      <c r="R13" s="50"/>
      <c r="S13" s="50"/>
      <c r="T13" s="50"/>
      <c r="U13" s="50"/>
      <c r="V13" s="50"/>
    </row>
    <row r="14" spans="1:38" s="16" customFormat="1" x14ac:dyDescent="0.2">
      <c r="A14" s="72" t="s">
        <v>153</v>
      </c>
      <c r="B14" s="72"/>
      <c r="C14" s="72"/>
      <c r="D14" s="73">
        <v>11694445.880000001</v>
      </c>
      <c r="E14" s="73">
        <v>11694445.880000001</v>
      </c>
      <c r="F14" s="73">
        <v>409099.08</v>
      </c>
      <c r="G14" s="73">
        <v>658040.1</v>
      </c>
      <c r="H14" s="73">
        <v>0</v>
      </c>
      <c r="I14" s="73">
        <f t="shared" si="5"/>
        <v>658040.1</v>
      </c>
      <c r="J14" s="73">
        <f t="shared" si="6"/>
        <v>11036405.780000001</v>
      </c>
      <c r="K14" s="74">
        <f t="shared" si="7"/>
        <v>0.94373054467459727</v>
      </c>
      <c r="L14" s="74">
        <f t="shared" si="8"/>
        <v>-0.96501766016125257</v>
      </c>
      <c r="M14" s="74">
        <f t="shared" si="9"/>
        <v>-0.77492217869838909</v>
      </c>
      <c r="R14" s="50"/>
      <c r="S14" s="50"/>
      <c r="T14" s="50"/>
      <c r="U14" s="50"/>
      <c r="V14" s="50"/>
    </row>
    <row r="15" spans="1:38" s="16" customFormat="1" x14ac:dyDescent="0.2">
      <c r="A15" s="16" t="s">
        <v>154</v>
      </c>
      <c r="B15" s="16" t="s">
        <v>155</v>
      </c>
      <c r="C15" s="16" t="s">
        <v>156</v>
      </c>
      <c r="D15" s="52">
        <v>0</v>
      </c>
      <c r="E15" s="52">
        <v>0</v>
      </c>
      <c r="F15" s="52">
        <v>9575.9699999999993</v>
      </c>
      <c r="G15" s="52">
        <v>24940.43</v>
      </c>
      <c r="H15" s="52">
        <v>0</v>
      </c>
      <c r="I15" s="52">
        <f t="shared" si="5"/>
        <v>24940.43</v>
      </c>
      <c r="J15" s="52">
        <f t="shared" si="6"/>
        <v>-24940.43</v>
      </c>
      <c r="K15" s="44" t="str">
        <f t="shared" si="7"/>
        <v>NA</v>
      </c>
      <c r="L15" s="44" t="str">
        <f t="shared" si="8"/>
        <v>NA</v>
      </c>
      <c r="M15" s="44" t="str">
        <f t="shared" si="9"/>
        <v>NA</v>
      </c>
      <c r="R15" s="50"/>
      <c r="S15" s="50"/>
      <c r="T15" s="50"/>
      <c r="U15" s="50"/>
      <c r="V15" s="50"/>
    </row>
    <row r="16" spans="1:38" s="16" customFormat="1" x14ac:dyDescent="0.2">
      <c r="A16" s="72" t="s">
        <v>157</v>
      </c>
      <c r="B16" s="72"/>
      <c r="C16" s="72"/>
      <c r="D16" s="73">
        <v>0</v>
      </c>
      <c r="E16" s="73">
        <v>0</v>
      </c>
      <c r="F16" s="73">
        <v>9575.9699999999993</v>
      </c>
      <c r="G16" s="73">
        <v>24940.43</v>
      </c>
      <c r="H16" s="73">
        <v>0</v>
      </c>
      <c r="I16" s="73">
        <f t="shared" si="5"/>
        <v>24940.43</v>
      </c>
      <c r="J16" s="73">
        <f t="shared" si="6"/>
        <v>-24940.43</v>
      </c>
      <c r="K16" s="74" t="str">
        <f t="shared" si="7"/>
        <v>NA</v>
      </c>
      <c r="L16" s="74" t="str">
        <f t="shared" si="8"/>
        <v>NA</v>
      </c>
      <c r="M16" s="74" t="str">
        <f t="shared" si="9"/>
        <v>NA</v>
      </c>
      <c r="R16" s="50"/>
      <c r="S16" s="50"/>
      <c r="T16" s="50"/>
      <c r="U16" s="50"/>
      <c r="V16" s="50"/>
    </row>
    <row r="17" spans="1:38" s="16" customFormat="1" x14ac:dyDescent="0.2">
      <c r="A17" s="16" t="s">
        <v>158</v>
      </c>
      <c r="B17" s="16" t="s">
        <v>174</v>
      </c>
      <c r="C17" s="16" t="s">
        <v>175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f t="shared" si="5"/>
        <v>0</v>
      </c>
      <c r="J17" s="52">
        <f t="shared" si="6"/>
        <v>0</v>
      </c>
      <c r="K17" s="44" t="str">
        <f t="shared" si="7"/>
        <v>NA</v>
      </c>
      <c r="L17" s="44" t="str">
        <f t="shared" si="8"/>
        <v>NA</v>
      </c>
      <c r="M17" s="44" t="str">
        <f t="shared" si="9"/>
        <v>NA</v>
      </c>
      <c r="R17" s="50"/>
      <c r="S17" s="50"/>
      <c r="T17" s="50"/>
      <c r="U17" s="50"/>
      <c r="V17" s="50"/>
    </row>
    <row r="18" spans="1:38" s="16" customFormat="1" x14ac:dyDescent="0.2">
      <c r="B18" s="16" t="s">
        <v>431</v>
      </c>
      <c r="C18" s="16" t="s">
        <v>432</v>
      </c>
      <c r="D18" s="52">
        <v>1214494</v>
      </c>
      <c r="E18" s="52">
        <v>1214494</v>
      </c>
      <c r="F18" s="52">
        <v>60627.999999999978</v>
      </c>
      <c r="G18" s="52">
        <v>383967.99999999959</v>
      </c>
      <c r="H18" s="52">
        <v>0</v>
      </c>
      <c r="I18" s="52">
        <f t="shared" si="5"/>
        <v>383967.99999999959</v>
      </c>
      <c r="J18" s="52">
        <f t="shared" si="6"/>
        <v>830526.00000000047</v>
      </c>
      <c r="K18" s="44">
        <f t="shared" si="7"/>
        <v>0.68384528865519345</v>
      </c>
      <c r="L18" s="44">
        <f t="shared" si="8"/>
        <v>-0.95007962163666515</v>
      </c>
      <c r="M18" s="44">
        <f t="shared" si="9"/>
        <v>0.26461884537922653</v>
      </c>
      <c r="R18" s="50"/>
      <c r="S18" s="50"/>
      <c r="T18" s="50"/>
      <c r="U18" s="50"/>
      <c r="V18" s="50"/>
    </row>
    <row r="19" spans="1:38" s="16" customFormat="1" x14ac:dyDescent="0.2">
      <c r="A19" s="72" t="s">
        <v>163</v>
      </c>
      <c r="B19" s="72"/>
      <c r="C19" s="72"/>
      <c r="D19" s="73">
        <v>1214494</v>
      </c>
      <c r="E19" s="73">
        <v>1214494</v>
      </c>
      <c r="F19" s="73">
        <v>60627.999999999978</v>
      </c>
      <c r="G19" s="73">
        <v>383967.99999999959</v>
      </c>
      <c r="H19" s="73">
        <v>0</v>
      </c>
      <c r="I19" s="73">
        <f t="shared" si="5"/>
        <v>383967.99999999959</v>
      </c>
      <c r="J19" s="73">
        <f t="shared" si="6"/>
        <v>830526.00000000047</v>
      </c>
      <c r="K19" s="74">
        <f t="shared" si="7"/>
        <v>0.68384528865519345</v>
      </c>
      <c r="L19" s="74">
        <f t="shared" si="8"/>
        <v>-0.95007962163666515</v>
      </c>
      <c r="M19" s="74">
        <f t="shared" si="9"/>
        <v>0.26461884537922653</v>
      </c>
      <c r="R19" s="50"/>
      <c r="S19" s="50"/>
      <c r="T19" s="50"/>
      <c r="U19" s="50"/>
      <c r="V19" s="50"/>
    </row>
    <row r="20" spans="1:38" s="16" customFormat="1" x14ac:dyDescent="0.2">
      <c r="A20" s="16" t="s">
        <v>164</v>
      </c>
      <c r="B20" s="16" t="s">
        <v>433</v>
      </c>
      <c r="C20" s="16" t="s">
        <v>434</v>
      </c>
      <c r="D20" s="52">
        <v>26631649.120000001</v>
      </c>
      <c r="E20" s="52">
        <v>26631649.120000001</v>
      </c>
      <c r="F20" s="52">
        <v>4636983.6400000025</v>
      </c>
      <c r="G20" s="52">
        <v>7889552.1300000027</v>
      </c>
      <c r="H20" s="52">
        <v>0</v>
      </c>
      <c r="I20" s="52">
        <f t="shared" si="5"/>
        <v>7889552.1300000027</v>
      </c>
      <c r="J20" s="52">
        <f t="shared" si="6"/>
        <v>18742096.989999998</v>
      </c>
      <c r="K20" s="44">
        <f t="shared" si="7"/>
        <v>0.70375277571244887</v>
      </c>
      <c r="L20" s="44">
        <f t="shared" si="8"/>
        <v>-0.82588447230187878</v>
      </c>
      <c r="M20" s="44">
        <f t="shared" si="9"/>
        <v>0.1849888971502045</v>
      </c>
      <c r="R20" s="50"/>
      <c r="S20" s="50"/>
      <c r="T20" s="50"/>
      <c r="U20" s="50"/>
      <c r="V20" s="50"/>
    </row>
    <row r="21" spans="1:38" s="16" customFormat="1" x14ac:dyDescent="0.2">
      <c r="B21" s="16" t="s">
        <v>435</v>
      </c>
      <c r="C21" s="16" t="s">
        <v>436</v>
      </c>
      <c r="D21" s="52">
        <v>19423204</v>
      </c>
      <c r="E21" s="52">
        <v>19423204</v>
      </c>
      <c r="F21" s="52">
        <v>1552861.5600000003</v>
      </c>
      <c r="G21" s="52">
        <v>2640926.8400000008</v>
      </c>
      <c r="H21" s="52">
        <v>0</v>
      </c>
      <c r="I21" s="52">
        <f t="shared" si="5"/>
        <v>2640926.8400000008</v>
      </c>
      <c r="J21" s="52">
        <f t="shared" si="6"/>
        <v>16782277.16</v>
      </c>
      <c r="K21" s="44">
        <f t="shared" si="7"/>
        <v>0.86403237900399954</v>
      </c>
      <c r="L21" s="44">
        <f t="shared" si="8"/>
        <v>-0.92005121503125853</v>
      </c>
      <c r="M21" s="44">
        <f t="shared" si="9"/>
        <v>-0.45612951601599805</v>
      </c>
      <c r="R21" s="50"/>
      <c r="S21" s="50"/>
      <c r="T21" s="50"/>
      <c r="U21" s="50"/>
      <c r="V21" s="50"/>
    </row>
    <row r="22" spans="1:38" s="16" customFormat="1" x14ac:dyDescent="0.2">
      <c r="B22" s="16" t="s">
        <v>437</v>
      </c>
      <c r="C22" s="16" t="s">
        <v>438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f t="shared" si="5"/>
        <v>0</v>
      </c>
      <c r="J22" s="52">
        <f t="shared" si="6"/>
        <v>0</v>
      </c>
      <c r="K22" s="44" t="str">
        <f t="shared" si="7"/>
        <v>NA</v>
      </c>
      <c r="L22" s="44" t="str">
        <f t="shared" si="8"/>
        <v>NA</v>
      </c>
      <c r="M22" s="44" t="str">
        <f t="shared" si="9"/>
        <v>NA</v>
      </c>
      <c r="R22" s="50"/>
      <c r="S22" s="50"/>
      <c r="T22" s="50"/>
      <c r="U22" s="50"/>
      <c r="V22" s="50"/>
    </row>
    <row r="23" spans="1:38" s="16" customFormat="1" x14ac:dyDescent="0.2">
      <c r="B23" s="16" t="s">
        <v>439</v>
      </c>
      <c r="C23" s="16" t="s">
        <v>440</v>
      </c>
      <c r="D23" s="52">
        <v>366134</v>
      </c>
      <c r="E23" s="52">
        <v>366134</v>
      </c>
      <c r="F23" s="52">
        <v>54388.08</v>
      </c>
      <c r="G23" s="52">
        <v>87938.37</v>
      </c>
      <c r="H23" s="52">
        <v>0</v>
      </c>
      <c r="I23" s="52">
        <f t="shared" si="5"/>
        <v>87938.37</v>
      </c>
      <c r="J23" s="52">
        <f t="shared" si="6"/>
        <v>278195.63</v>
      </c>
      <c r="K23" s="44">
        <f t="shared" si="7"/>
        <v>0.75981916456816356</v>
      </c>
      <c r="L23" s="44">
        <f t="shared" si="8"/>
        <v>-0.85145307455740249</v>
      </c>
      <c r="M23" s="44">
        <f t="shared" si="9"/>
        <v>-3.9276658272654322E-2</v>
      </c>
      <c r="R23" s="50"/>
      <c r="S23" s="50"/>
      <c r="T23" s="50"/>
      <c r="U23" s="50"/>
      <c r="V23" s="50"/>
    </row>
    <row r="24" spans="1:38" s="16" customFormat="1" x14ac:dyDescent="0.2">
      <c r="B24" s="16" t="s">
        <v>165</v>
      </c>
      <c r="C24" s="16" t="s">
        <v>166</v>
      </c>
      <c r="D24" s="52">
        <v>50000</v>
      </c>
      <c r="E24" s="52">
        <v>50000</v>
      </c>
      <c r="F24" s="52">
        <v>0</v>
      </c>
      <c r="G24" s="52">
        <v>0</v>
      </c>
      <c r="H24" s="52">
        <v>0</v>
      </c>
      <c r="I24" s="52">
        <f t="shared" si="5"/>
        <v>0</v>
      </c>
      <c r="J24" s="52">
        <f t="shared" si="6"/>
        <v>50000</v>
      </c>
      <c r="K24" s="44">
        <f t="shared" si="7"/>
        <v>1</v>
      </c>
      <c r="L24" s="44">
        <f t="shared" si="8"/>
        <v>-1</v>
      </c>
      <c r="M24" s="44">
        <f t="shared" si="9"/>
        <v>-1</v>
      </c>
      <c r="R24" s="50"/>
      <c r="S24" s="50"/>
      <c r="T24" s="50"/>
      <c r="U24" s="50"/>
      <c r="V24" s="50"/>
    </row>
    <row r="25" spans="1:38" s="16" customFormat="1" x14ac:dyDescent="0.2">
      <c r="B25" s="16" t="s">
        <v>302</v>
      </c>
      <c r="C25" s="16" t="s">
        <v>303</v>
      </c>
      <c r="D25" s="52">
        <v>0</v>
      </c>
      <c r="E25" s="52">
        <v>0</v>
      </c>
      <c r="F25" s="52">
        <v>1707369.34</v>
      </c>
      <c r="G25" s="52">
        <v>1707369.34</v>
      </c>
      <c r="H25" s="52">
        <v>0</v>
      </c>
      <c r="I25" s="52">
        <f t="shared" si="5"/>
        <v>1707369.34</v>
      </c>
      <c r="J25" s="52">
        <f t="shared" si="6"/>
        <v>-1707369.34</v>
      </c>
      <c r="K25" s="44" t="str">
        <f t="shared" si="7"/>
        <v>NA</v>
      </c>
      <c r="L25" s="44" t="str">
        <f t="shared" si="8"/>
        <v>NA</v>
      </c>
      <c r="M25" s="44" t="str">
        <f t="shared" si="9"/>
        <v>NA</v>
      </c>
      <c r="R25" s="50"/>
      <c r="S25" s="50"/>
      <c r="T25" s="50"/>
      <c r="U25" s="50"/>
      <c r="V25" s="50"/>
    </row>
    <row r="26" spans="1:38" s="16" customFormat="1" x14ac:dyDescent="0.2">
      <c r="B26" s="16" t="s">
        <v>441</v>
      </c>
      <c r="C26" s="16" t="s">
        <v>442</v>
      </c>
      <c r="D26" s="52">
        <v>6920828</v>
      </c>
      <c r="E26" s="52">
        <v>6920828</v>
      </c>
      <c r="F26" s="52">
        <v>717357.73</v>
      </c>
      <c r="G26" s="52">
        <v>1254307.4699999997</v>
      </c>
      <c r="H26" s="52">
        <v>0</v>
      </c>
      <c r="I26" s="52">
        <f t="shared" si="5"/>
        <v>1254307.4699999997</v>
      </c>
      <c r="J26" s="52">
        <f t="shared" si="6"/>
        <v>5666520.5300000003</v>
      </c>
      <c r="K26" s="44">
        <f t="shared" si="7"/>
        <v>0.81876338062439935</v>
      </c>
      <c r="L26" s="44">
        <f t="shared" si="8"/>
        <v>-0.89634799044276203</v>
      </c>
      <c r="M26" s="44">
        <f t="shared" si="9"/>
        <v>-0.27505352249759724</v>
      </c>
      <c r="R26" s="50"/>
      <c r="S26" s="50"/>
      <c r="T26" s="50"/>
      <c r="U26" s="50"/>
      <c r="V26" s="50"/>
    </row>
    <row r="27" spans="1:38" s="16" customFormat="1" x14ac:dyDescent="0.2">
      <c r="A27" s="72" t="s">
        <v>169</v>
      </c>
      <c r="B27" s="72"/>
      <c r="C27" s="72"/>
      <c r="D27" s="73">
        <v>53391815.120000005</v>
      </c>
      <c r="E27" s="73">
        <v>53391815.120000005</v>
      </c>
      <c r="F27" s="73">
        <v>8668960.3500000034</v>
      </c>
      <c r="G27" s="73">
        <v>13580094.150000002</v>
      </c>
      <c r="H27" s="73">
        <v>0</v>
      </c>
      <c r="I27" s="73">
        <f t="shared" ref="I27:I30" si="10">SUM(G27:H27)</f>
        <v>13580094.150000002</v>
      </c>
      <c r="J27" s="73">
        <f t="shared" ref="J27:J30" si="11">E27-I27</f>
        <v>39811720.969999999</v>
      </c>
      <c r="K27" s="74">
        <f t="shared" ref="K27:K30" si="12">IF(E27=0,"NA",J27/E27)</f>
        <v>0.74565213564142252</v>
      </c>
      <c r="L27" s="74">
        <f t="shared" ref="L27:L30" si="13">IF(E27=0,"NA",(  ( F27 - (E27/$L$6)) / (E27/$L$6)))</f>
        <v>-0.8376350320640682</v>
      </c>
      <c r="M27" s="74">
        <f t="shared" ref="M27:M30" si="14">IF(E27=0,"NA",(  ( G27 - ($M$6*(E27/12))) / ($M$6*(E27/12))))</f>
        <v>1.7391457434309532E-2</v>
      </c>
      <c r="R27" s="50"/>
      <c r="S27" s="50"/>
      <c r="T27" s="50"/>
      <c r="U27" s="50"/>
      <c r="V27" s="50"/>
    </row>
    <row r="28" spans="1:38" s="16" customFormat="1" x14ac:dyDescent="0.2">
      <c r="A28" s="16" t="s">
        <v>170</v>
      </c>
      <c r="B28" s="16" t="s">
        <v>171</v>
      </c>
      <c r="C28" s="16" t="s">
        <v>172</v>
      </c>
      <c r="D28" s="52">
        <v>2800000</v>
      </c>
      <c r="E28" s="52">
        <v>2800000</v>
      </c>
      <c r="F28" s="52">
        <v>0</v>
      </c>
      <c r="G28" s="52">
        <v>0</v>
      </c>
      <c r="H28" s="52">
        <v>0</v>
      </c>
      <c r="I28" s="52">
        <f t="shared" si="10"/>
        <v>0</v>
      </c>
      <c r="J28" s="52">
        <f t="shared" si="11"/>
        <v>2800000</v>
      </c>
      <c r="K28" s="44">
        <f t="shared" si="12"/>
        <v>1</v>
      </c>
      <c r="L28" s="44">
        <f t="shared" si="13"/>
        <v>-1</v>
      </c>
      <c r="M28" s="44">
        <f t="shared" si="14"/>
        <v>-1</v>
      </c>
      <c r="R28" s="50"/>
      <c r="S28" s="50"/>
      <c r="T28" s="50"/>
      <c r="U28" s="50"/>
      <c r="V28" s="50"/>
    </row>
    <row r="29" spans="1:38" s="16" customFormat="1" x14ac:dyDescent="0.2">
      <c r="B29" s="16" t="s">
        <v>443</v>
      </c>
      <c r="C29" s="16" t="s">
        <v>444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f t="shared" si="10"/>
        <v>0</v>
      </c>
      <c r="J29" s="52">
        <f t="shared" si="11"/>
        <v>0</v>
      </c>
      <c r="K29" s="44" t="str">
        <f t="shared" si="12"/>
        <v>NA</v>
      </c>
      <c r="L29" s="44" t="str">
        <f t="shared" si="13"/>
        <v>NA</v>
      </c>
      <c r="M29" s="44" t="str">
        <f t="shared" si="14"/>
        <v>NA</v>
      </c>
      <c r="R29" s="50"/>
      <c r="S29" s="50"/>
      <c r="T29" s="50"/>
      <c r="U29" s="50"/>
      <c r="V29" s="50"/>
    </row>
    <row r="30" spans="1:38" s="16" customFormat="1" x14ac:dyDescent="0.2">
      <c r="A30" s="72" t="s">
        <v>173</v>
      </c>
      <c r="B30" s="72"/>
      <c r="C30" s="72"/>
      <c r="D30" s="73">
        <v>2800000</v>
      </c>
      <c r="E30" s="73">
        <v>2800000</v>
      </c>
      <c r="F30" s="73">
        <v>0</v>
      </c>
      <c r="G30" s="73">
        <v>0</v>
      </c>
      <c r="H30" s="73">
        <v>0</v>
      </c>
      <c r="I30" s="73">
        <f t="shared" si="10"/>
        <v>0</v>
      </c>
      <c r="J30" s="73">
        <f t="shared" si="11"/>
        <v>2800000</v>
      </c>
      <c r="K30" s="74">
        <f t="shared" si="12"/>
        <v>1</v>
      </c>
      <c r="L30" s="74">
        <f t="shared" si="13"/>
        <v>-1</v>
      </c>
      <c r="M30" s="74">
        <f t="shared" si="14"/>
        <v>-1</v>
      </c>
      <c r="R30" s="50"/>
      <c r="S30" s="50"/>
      <c r="T30" s="50"/>
      <c r="U30" s="50"/>
      <c r="V30" s="50"/>
    </row>
    <row r="31" spans="1:38" s="17" customFormat="1" x14ac:dyDescent="0.2">
      <c r="A31" s="25"/>
      <c r="B31" s="33"/>
      <c r="C31" s="25"/>
      <c r="D31" s="18"/>
      <c r="E31" s="18"/>
      <c r="F31" s="18"/>
      <c r="G31" s="18"/>
      <c r="H31" s="18"/>
      <c r="I31" s="18"/>
      <c r="J31" s="18"/>
      <c r="K31" s="39"/>
      <c r="L31" s="39"/>
      <c r="M31" s="39"/>
    </row>
    <row r="32" spans="1:38" s="7" customFormat="1" ht="15.75" x14ac:dyDescent="0.25">
      <c r="A32" s="27" t="s">
        <v>177</v>
      </c>
      <c r="B32" s="34"/>
      <c r="C32" s="27"/>
      <c r="D32" s="6">
        <f>+D14+D16+D19+D27+D30</f>
        <v>69100755</v>
      </c>
      <c r="E32" s="6">
        <f>+E14+E16+E19+E27+E30</f>
        <v>69100755</v>
      </c>
      <c r="F32" s="6">
        <f>+F14+F16+F19+F27+F30</f>
        <v>9148263.4000000041</v>
      </c>
      <c r="G32" s="6">
        <f>+G14+G16+G19+G27+G30</f>
        <v>14647042.680000002</v>
      </c>
      <c r="H32" s="6">
        <f>+H14+H16+H19+H27+H30</f>
        <v>0</v>
      </c>
      <c r="I32" s="6">
        <f>+I14+I16+I19+I27+I30</f>
        <v>14647042.680000002</v>
      </c>
      <c r="J32" s="6">
        <f>+J14+J16+J19+J27+J30</f>
        <v>54453712.32</v>
      </c>
      <c r="K32" s="40">
        <f t="shared" ref="K32:K75" si="15">IF(E32=0,"NA",J32/E32)</f>
        <v>0.78803353624717998</v>
      </c>
      <c r="L32" s="40">
        <f>IF(E32=0,"NA",(  ( F32 - (E32/$L$6)) / (E32/$L$6)))</f>
        <v>-0.867609790949462</v>
      </c>
      <c r="M32" s="40">
        <f>IF(E32=0,"NA",(  ( G32 - ($M$6*(E32/12))) / ($M$6*(E32/12))))</f>
        <v>-0.15213414498871963</v>
      </c>
      <c r="O32" s="17"/>
      <c r="P32" s="17"/>
      <c r="Q32" s="17"/>
      <c r="R32" s="17"/>
      <c r="S32" s="17"/>
      <c r="T32" s="17"/>
      <c r="U32" s="17"/>
      <c r="V32" s="17"/>
      <c r="W32" s="17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</row>
    <row r="33" spans="1:23" x14ac:dyDescent="0.2">
      <c r="K33" s="42"/>
      <c r="O33" s="17"/>
      <c r="P33" s="17"/>
      <c r="Q33" s="17"/>
      <c r="R33" s="17"/>
      <c r="S33" s="17"/>
      <c r="T33" s="17"/>
      <c r="U33" s="17"/>
      <c r="V33" s="17"/>
      <c r="W33" s="17"/>
    </row>
    <row r="34" spans="1:23" s="17" customFormat="1" x14ac:dyDescent="0.2">
      <c r="A34" s="17" t="s">
        <v>104</v>
      </c>
      <c r="B34" s="17" t="s">
        <v>41</v>
      </c>
      <c r="C34" s="17" t="s">
        <v>42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ref="I34:I60" si="16">SUM(G34:H34)</f>
        <v>0</v>
      </c>
      <c r="J34" s="18">
        <f t="shared" ref="J34:J60" si="17">E34-I34</f>
        <v>0</v>
      </c>
      <c r="K34" s="39" t="str">
        <f t="shared" ref="K34:K60" si="18">IF(E34=0,"NA",J34/E34)</f>
        <v>NA</v>
      </c>
      <c r="L34" s="39" t="str">
        <f t="shared" ref="L34:L60" si="19">IF(E34=0,"NA",(  ( F34 - (E34/$L$6)) / (E34/$L$6)))</f>
        <v>NA</v>
      </c>
      <c r="M34" s="39" t="str">
        <f t="shared" ref="M34:M60" si="20">IF(E34=0,"NA",(  ( G34 - ($M$6*(E34/12))) / ($M$6*(E34/12))))</f>
        <v>NA</v>
      </c>
    </row>
    <row r="35" spans="1:23" s="17" customFormat="1" x14ac:dyDescent="0.2">
      <c r="B35" s="17" t="s">
        <v>59</v>
      </c>
      <c r="C35" s="17" t="s">
        <v>60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f t="shared" si="16"/>
        <v>0</v>
      </c>
      <c r="J35" s="18">
        <f t="shared" si="17"/>
        <v>0</v>
      </c>
      <c r="K35" s="39" t="str">
        <f t="shared" si="18"/>
        <v>NA</v>
      </c>
      <c r="L35" s="39" t="str">
        <f t="shared" si="19"/>
        <v>NA</v>
      </c>
      <c r="M35" s="39" t="str">
        <f t="shared" si="20"/>
        <v>NA</v>
      </c>
    </row>
    <row r="36" spans="1:23" s="17" customFormat="1" x14ac:dyDescent="0.2">
      <c r="B36" s="17" t="s">
        <v>182</v>
      </c>
      <c r="C36" s="17" t="s">
        <v>183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16"/>
        <v>0</v>
      </c>
      <c r="J36" s="18">
        <f t="shared" si="17"/>
        <v>0</v>
      </c>
      <c r="K36" s="39" t="str">
        <f t="shared" si="18"/>
        <v>NA</v>
      </c>
      <c r="L36" s="39" t="str">
        <f t="shared" si="19"/>
        <v>NA</v>
      </c>
      <c r="M36" s="39" t="str">
        <f t="shared" si="20"/>
        <v>NA</v>
      </c>
    </row>
    <row r="37" spans="1:23" s="17" customFormat="1" x14ac:dyDescent="0.2">
      <c r="A37" s="47" t="s">
        <v>107</v>
      </c>
      <c r="B37" s="47"/>
      <c r="C37" s="47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f t="shared" si="16"/>
        <v>0</v>
      </c>
      <c r="J37" s="23">
        <f t="shared" si="17"/>
        <v>0</v>
      </c>
      <c r="K37" s="43" t="str">
        <f t="shared" si="18"/>
        <v>NA</v>
      </c>
      <c r="L37" s="43" t="str">
        <f t="shared" si="19"/>
        <v>NA</v>
      </c>
      <c r="M37" s="43" t="str">
        <f t="shared" si="20"/>
        <v>NA</v>
      </c>
    </row>
    <row r="38" spans="1:23" s="17" customFormat="1" x14ac:dyDescent="0.2">
      <c r="A38" s="17" t="s">
        <v>110</v>
      </c>
      <c r="B38" s="17" t="s">
        <v>29</v>
      </c>
      <c r="C38" s="17" t="s">
        <v>30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f t="shared" si="16"/>
        <v>0</v>
      </c>
      <c r="J38" s="18">
        <f t="shared" si="17"/>
        <v>0</v>
      </c>
      <c r="K38" s="39" t="str">
        <f t="shared" si="18"/>
        <v>NA</v>
      </c>
      <c r="L38" s="39" t="str">
        <f t="shared" si="19"/>
        <v>NA</v>
      </c>
      <c r="M38" s="39" t="str">
        <f t="shared" si="20"/>
        <v>NA</v>
      </c>
    </row>
    <row r="39" spans="1:23" s="17" customFormat="1" x14ac:dyDescent="0.2">
      <c r="B39" s="17" t="s">
        <v>33</v>
      </c>
      <c r="C39" s="17" t="s">
        <v>34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16"/>
        <v>0</v>
      </c>
      <c r="J39" s="18">
        <f t="shared" si="17"/>
        <v>0</v>
      </c>
      <c r="K39" s="39" t="str">
        <f t="shared" si="18"/>
        <v>NA</v>
      </c>
      <c r="L39" s="39" t="str">
        <f t="shared" si="19"/>
        <v>NA</v>
      </c>
      <c r="M39" s="39" t="str">
        <f t="shared" si="20"/>
        <v>NA</v>
      </c>
    </row>
    <row r="40" spans="1:23" s="17" customFormat="1" x14ac:dyDescent="0.2">
      <c r="B40" s="17" t="s">
        <v>39</v>
      </c>
      <c r="C40" s="17" t="s">
        <v>40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16"/>
        <v>0</v>
      </c>
      <c r="J40" s="18">
        <f t="shared" si="17"/>
        <v>0</v>
      </c>
      <c r="K40" s="39" t="str">
        <f t="shared" si="18"/>
        <v>NA</v>
      </c>
      <c r="L40" s="39" t="str">
        <f t="shared" si="19"/>
        <v>NA</v>
      </c>
      <c r="M40" s="39" t="str">
        <f t="shared" si="20"/>
        <v>NA</v>
      </c>
    </row>
    <row r="41" spans="1:23" s="17" customFormat="1" x14ac:dyDescent="0.2">
      <c r="A41" s="47" t="s">
        <v>113</v>
      </c>
      <c r="B41" s="47"/>
      <c r="C41" s="47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f t="shared" si="16"/>
        <v>0</v>
      </c>
      <c r="J41" s="23">
        <f t="shared" si="17"/>
        <v>0</v>
      </c>
      <c r="K41" s="43" t="str">
        <f t="shared" si="18"/>
        <v>NA</v>
      </c>
      <c r="L41" s="43" t="str">
        <f t="shared" si="19"/>
        <v>NA</v>
      </c>
      <c r="M41" s="43" t="str">
        <f t="shared" si="20"/>
        <v>NA</v>
      </c>
    </row>
    <row r="42" spans="1:23" s="17" customFormat="1" x14ac:dyDescent="0.2">
      <c r="A42" s="17" t="s">
        <v>132</v>
      </c>
      <c r="B42" s="17" t="s">
        <v>16</v>
      </c>
      <c r="C42" s="17" t="s">
        <v>15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f t="shared" si="16"/>
        <v>0</v>
      </c>
      <c r="J42" s="18">
        <f t="shared" si="17"/>
        <v>0</v>
      </c>
      <c r="K42" s="39" t="str">
        <f t="shared" si="18"/>
        <v>NA</v>
      </c>
      <c r="L42" s="39" t="str">
        <f t="shared" si="19"/>
        <v>NA</v>
      </c>
      <c r="M42" s="39" t="str">
        <f t="shared" si="20"/>
        <v>NA</v>
      </c>
    </row>
    <row r="43" spans="1:23" s="17" customFormat="1" x14ac:dyDescent="0.2">
      <c r="B43" s="17" t="s">
        <v>77</v>
      </c>
      <c r="C43" s="17" t="s">
        <v>78</v>
      </c>
      <c r="D43" s="18">
        <v>193624</v>
      </c>
      <c r="E43" s="18">
        <v>0</v>
      </c>
      <c r="F43" s="18">
        <v>12121.56</v>
      </c>
      <c r="G43" s="18">
        <v>35727.769999999997</v>
      </c>
      <c r="H43" s="18">
        <v>0</v>
      </c>
      <c r="I43" s="18">
        <f t="shared" si="16"/>
        <v>35727.769999999997</v>
      </c>
      <c r="J43" s="18">
        <f t="shared" si="17"/>
        <v>-35727.769999999997</v>
      </c>
      <c r="K43" s="39" t="str">
        <f t="shared" si="18"/>
        <v>NA</v>
      </c>
      <c r="L43" s="39" t="str">
        <f t="shared" si="19"/>
        <v>NA</v>
      </c>
      <c r="M43" s="39" t="str">
        <f t="shared" si="20"/>
        <v>NA</v>
      </c>
    </row>
    <row r="44" spans="1:23" s="17" customFormat="1" x14ac:dyDescent="0.2">
      <c r="B44" s="17" t="s">
        <v>111</v>
      </c>
      <c r="C44" s="17" t="s">
        <v>112</v>
      </c>
      <c r="D44" s="18">
        <v>66790</v>
      </c>
      <c r="E44" s="18">
        <v>66790</v>
      </c>
      <c r="F44" s="18">
        <v>0</v>
      </c>
      <c r="G44" s="18">
        <v>0</v>
      </c>
      <c r="H44" s="18">
        <v>0</v>
      </c>
      <c r="I44" s="18">
        <f t="shared" si="16"/>
        <v>0</v>
      </c>
      <c r="J44" s="18">
        <f t="shared" si="17"/>
        <v>66790</v>
      </c>
      <c r="K44" s="39">
        <f t="shared" si="18"/>
        <v>1</v>
      </c>
      <c r="L44" s="39">
        <f t="shared" si="19"/>
        <v>-1</v>
      </c>
      <c r="M44" s="39">
        <f t="shared" si="20"/>
        <v>-1</v>
      </c>
    </row>
    <row r="45" spans="1:23" s="17" customFormat="1" x14ac:dyDescent="0.2">
      <c r="B45" s="17" t="s">
        <v>272</v>
      </c>
      <c r="C45" s="17" t="s">
        <v>273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16"/>
        <v>0</v>
      </c>
      <c r="J45" s="18">
        <f t="shared" si="17"/>
        <v>0</v>
      </c>
      <c r="K45" s="39" t="str">
        <f t="shared" si="18"/>
        <v>NA</v>
      </c>
      <c r="L45" s="39" t="str">
        <f t="shared" si="19"/>
        <v>NA</v>
      </c>
      <c r="M45" s="39" t="str">
        <f t="shared" si="20"/>
        <v>NA</v>
      </c>
    </row>
    <row r="46" spans="1:23" s="17" customFormat="1" x14ac:dyDescent="0.2">
      <c r="B46" s="17" t="s">
        <v>196</v>
      </c>
      <c r="C46" s="17" t="s">
        <v>197</v>
      </c>
      <c r="D46" s="18">
        <v>18545009.049999997</v>
      </c>
      <c r="E46" s="18">
        <v>18545009.050000001</v>
      </c>
      <c r="F46" s="18">
        <v>1474582.13</v>
      </c>
      <c r="G46" s="18">
        <v>2130461.36</v>
      </c>
      <c r="H46" s="18">
        <v>0</v>
      </c>
      <c r="I46" s="18">
        <f t="shared" si="16"/>
        <v>2130461.36</v>
      </c>
      <c r="J46" s="18">
        <f t="shared" si="17"/>
        <v>16414547.690000001</v>
      </c>
      <c r="K46" s="39">
        <f t="shared" si="18"/>
        <v>0.88511942192878035</v>
      </c>
      <c r="L46" s="39">
        <f t="shared" si="19"/>
        <v>-0.92048630841730439</v>
      </c>
      <c r="M46" s="39">
        <f t="shared" si="20"/>
        <v>-0.54047768771512139</v>
      </c>
    </row>
    <row r="47" spans="1:23" s="17" customFormat="1" x14ac:dyDescent="0.2">
      <c r="B47" s="17" t="s">
        <v>27</v>
      </c>
      <c r="C47" s="17" t="s">
        <v>28</v>
      </c>
      <c r="D47" s="18">
        <v>1927668.83</v>
      </c>
      <c r="E47" s="18">
        <v>1927668.83</v>
      </c>
      <c r="F47" s="18">
        <v>114254.78</v>
      </c>
      <c r="G47" s="18">
        <v>296097.76</v>
      </c>
      <c r="H47" s="18">
        <v>0</v>
      </c>
      <c r="I47" s="18">
        <f t="shared" si="16"/>
        <v>296097.76</v>
      </c>
      <c r="J47" s="18">
        <f t="shared" si="17"/>
        <v>1631571.07</v>
      </c>
      <c r="K47" s="39">
        <f t="shared" si="18"/>
        <v>0.84639593928589907</v>
      </c>
      <c r="L47" s="39">
        <f t="shared" si="19"/>
        <v>-0.94072904109779065</v>
      </c>
      <c r="M47" s="39">
        <f t="shared" si="20"/>
        <v>-0.38558375714359611</v>
      </c>
    </row>
    <row r="48" spans="1:23" s="17" customFormat="1" x14ac:dyDescent="0.2">
      <c r="B48" s="17" t="s">
        <v>91</v>
      </c>
      <c r="C48" s="17" t="s">
        <v>92</v>
      </c>
      <c r="D48" s="18">
        <v>251356</v>
      </c>
      <c r="E48" s="18">
        <v>251356</v>
      </c>
      <c r="F48" s="18">
        <v>0</v>
      </c>
      <c r="G48" s="18">
        <v>0</v>
      </c>
      <c r="H48" s="18">
        <v>0</v>
      </c>
      <c r="I48" s="18">
        <f t="shared" si="16"/>
        <v>0</v>
      </c>
      <c r="J48" s="18">
        <f t="shared" si="17"/>
        <v>251356</v>
      </c>
      <c r="K48" s="39">
        <f t="shared" si="18"/>
        <v>1</v>
      </c>
      <c r="L48" s="39">
        <f t="shared" si="19"/>
        <v>-1</v>
      </c>
      <c r="M48" s="39">
        <f t="shared" si="20"/>
        <v>-1</v>
      </c>
    </row>
    <row r="49" spans="2:22" s="17" customFormat="1" x14ac:dyDescent="0.2">
      <c r="B49" s="17" t="s">
        <v>29</v>
      </c>
      <c r="C49" s="17" t="s">
        <v>30</v>
      </c>
      <c r="D49" s="18">
        <v>0</v>
      </c>
      <c r="E49" s="18">
        <v>0</v>
      </c>
      <c r="F49" s="18">
        <v>0</v>
      </c>
      <c r="G49" s="18">
        <v>2000</v>
      </c>
      <c r="H49" s="18">
        <v>0</v>
      </c>
      <c r="I49" s="18">
        <f t="shared" si="16"/>
        <v>2000</v>
      </c>
      <c r="J49" s="18">
        <f t="shared" si="17"/>
        <v>-2000</v>
      </c>
      <c r="K49" s="39" t="str">
        <f t="shared" si="18"/>
        <v>NA</v>
      </c>
      <c r="L49" s="39" t="str">
        <f t="shared" si="19"/>
        <v>NA</v>
      </c>
      <c r="M49" s="39" t="str">
        <f t="shared" si="20"/>
        <v>NA</v>
      </c>
    </row>
    <row r="50" spans="2:22" s="17" customFormat="1" x14ac:dyDescent="0.2">
      <c r="B50" s="17" t="s">
        <v>31</v>
      </c>
      <c r="C50" s="17" t="s">
        <v>32</v>
      </c>
      <c r="D50" s="18">
        <v>5210730</v>
      </c>
      <c r="E50" s="18">
        <v>5210730</v>
      </c>
      <c r="F50" s="18">
        <v>419416.18999999994</v>
      </c>
      <c r="G50" s="18">
        <v>470446.18999999994</v>
      </c>
      <c r="H50" s="18">
        <v>0</v>
      </c>
      <c r="I50" s="18">
        <f t="shared" si="16"/>
        <v>470446.18999999994</v>
      </c>
      <c r="J50" s="18">
        <f t="shared" si="17"/>
        <v>4740283.8100000005</v>
      </c>
      <c r="K50" s="39">
        <f t="shared" si="18"/>
        <v>0.90971587666219522</v>
      </c>
      <c r="L50" s="39">
        <f t="shared" si="19"/>
        <v>-0.91950913019864788</v>
      </c>
      <c r="M50" s="39">
        <f t="shared" si="20"/>
        <v>-0.63886350664878055</v>
      </c>
    </row>
    <row r="51" spans="2:22" s="17" customFormat="1" x14ac:dyDescent="0.2">
      <c r="B51" s="17" t="s">
        <v>33</v>
      </c>
      <c r="C51" s="17" t="s">
        <v>34</v>
      </c>
      <c r="D51" s="18">
        <v>1532459.6500000006</v>
      </c>
      <c r="E51" s="18">
        <v>1532459.6500000006</v>
      </c>
      <c r="F51" s="18">
        <v>125432.81999999992</v>
      </c>
      <c r="G51" s="18">
        <v>191489.00999999989</v>
      </c>
      <c r="H51" s="18">
        <v>0</v>
      </c>
      <c r="I51" s="18">
        <f t="shared" si="16"/>
        <v>191489.00999999989</v>
      </c>
      <c r="J51" s="18">
        <f t="shared" si="17"/>
        <v>1340970.6400000006</v>
      </c>
      <c r="K51" s="39">
        <f t="shared" si="18"/>
        <v>0.87504466430812722</v>
      </c>
      <c r="L51" s="39">
        <f t="shared" si="19"/>
        <v>-0.91814934898938461</v>
      </c>
      <c r="M51" s="39">
        <f t="shared" si="20"/>
        <v>-0.50017865723250898</v>
      </c>
    </row>
    <row r="52" spans="2:22" s="17" customFormat="1" x14ac:dyDescent="0.2">
      <c r="B52" s="17" t="s">
        <v>35</v>
      </c>
      <c r="C52" s="17" t="s">
        <v>36</v>
      </c>
      <c r="D52" s="18">
        <v>7005</v>
      </c>
      <c r="E52" s="18">
        <v>7005</v>
      </c>
      <c r="F52" s="18">
        <v>0</v>
      </c>
      <c r="G52" s="18">
        <v>0</v>
      </c>
      <c r="H52" s="18">
        <v>0</v>
      </c>
      <c r="I52" s="18">
        <f t="shared" si="16"/>
        <v>0</v>
      </c>
      <c r="J52" s="18">
        <f t="shared" si="17"/>
        <v>7005</v>
      </c>
      <c r="K52" s="39">
        <f t="shared" si="18"/>
        <v>1</v>
      </c>
      <c r="L52" s="39">
        <f t="shared" si="19"/>
        <v>-1</v>
      </c>
      <c r="M52" s="39">
        <f t="shared" si="20"/>
        <v>-1</v>
      </c>
    </row>
    <row r="53" spans="2:22" s="17" customFormat="1" x14ac:dyDescent="0.2">
      <c r="B53" s="17" t="s">
        <v>37</v>
      </c>
      <c r="C53" s="17" t="s">
        <v>38</v>
      </c>
      <c r="D53" s="18">
        <v>109053.63</v>
      </c>
      <c r="E53" s="18">
        <v>109053.63</v>
      </c>
      <c r="F53" s="18">
        <v>78497.210000000006</v>
      </c>
      <c r="G53" s="18">
        <v>159103.88</v>
      </c>
      <c r="H53" s="18">
        <v>0</v>
      </c>
      <c r="I53" s="18">
        <f t="shared" si="16"/>
        <v>159103.88</v>
      </c>
      <c r="J53" s="18">
        <f t="shared" si="17"/>
        <v>-50050.25</v>
      </c>
      <c r="K53" s="39">
        <f t="shared" si="18"/>
        <v>-0.4589507932931714</v>
      </c>
      <c r="L53" s="39">
        <f t="shared" si="19"/>
        <v>-0.28019626673591697</v>
      </c>
      <c r="M53" s="39">
        <f t="shared" si="20"/>
        <v>4.8358031731726854</v>
      </c>
    </row>
    <row r="54" spans="2:22" s="17" customFormat="1" x14ac:dyDescent="0.2">
      <c r="B54" s="17" t="s">
        <v>39</v>
      </c>
      <c r="C54" s="17" t="s">
        <v>40</v>
      </c>
      <c r="D54" s="18">
        <v>1128820.7299999995</v>
      </c>
      <c r="E54" s="18">
        <v>1128820.7299999995</v>
      </c>
      <c r="F54" s="18">
        <v>108472.79999999977</v>
      </c>
      <c r="G54" s="18">
        <v>164539.01999999979</v>
      </c>
      <c r="H54" s="18">
        <v>0</v>
      </c>
      <c r="I54" s="18">
        <f t="shared" si="16"/>
        <v>164539.01999999979</v>
      </c>
      <c r="J54" s="18">
        <f t="shared" si="17"/>
        <v>964281.70999999973</v>
      </c>
      <c r="K54" s="39">
        <f t="shared" si="18"/>
        <v>0.85423813044255503</v>
      </c>
      <c r="L54" s="39">
        <f t="shared" si="19"/>
        <v>-0.90390608790467564</v>
      </c>
      <c r="M54" s="39">
        <f t="shared" si="20"/>
        <v>-0.41695252177021996</v>
      </c>
    </row>
    <row r="55" spans="2:22" s="17" customFormat="1" x14ac:dyDescent="0.2">
      <c r="B55" s="17" t="s">
        <v>41</v>
      </c>
      <c r="C55" s="17" t="s">
        <v>42</v>
      </c>
      <c r="D55" s="18">
        <v>340600</v>
      </c>
      <c r="E55" s="18">
        <v>340600</v>
      </c>
      <c r="F55" s="18">
        <v>0</v>
      </c>
      <c r="G55" s="18">
        <v>0</v>
      </c>
      <c r="H55" s="18">
        <v>0</v>
      </c>
      <c r="I55" s="18">
        <f t="shared" si="16"/>
        <v>0</v>
      </c>
      <c r="J55" s="18">
        <f t="shared" si="17"/>
        <v>340600</v>
      </c>
      <c r="K55" s="39">
        <f t="shared" si="18"/>
        <v>1</v>
      </c>
      <c r="L55" s="39">
        <f t="shared" si="19"/>
        <v>-1</v>
      </c>
      <c r="M55" s="39">
        <f t="shared" si="20"/>
        <v>-1</v>
      </c>
    </row>
    <row r="56" spans="2:22" s="17" customFormat="1" x14ac:dyDescent="0.2">
      <c r="B56" s="17" t="s">
        <v>43</v>
      </c>
      <c r="C56" s="17" t="s">
        <v>44</v>
      </c>
      <c r="D56" s="18">
        <v>100000</v>
      </c>
      <c r="E56" s="18">
        <v>100000</v>
      </c>
      <c r="F56" s="18">
        <v>0</v>
      </c>
      <c r="G56" s="18">
        <v>0</v>
      </c>
      <c r="H56" s="18">
        <v>17707.45</v>
      </c>
      <c r="I56" s="18">
        <f t="shared" si="16"/>
        <v>17707.45</v>
      </c>
      <c r="J56" s="18">
        <f t="shared" si="17"/>
        <v>82292.55</v>
      </c>
      <c r="K56" s="39">
        <f t="shared" si="18"/>
        <v>0.82292549999999998</v>
      </c>
      <c r="L56" s="39">
        <f t="shared" si="19"/>
        <v>-1</v>
      </c>
      <c r="M56" s="39">
        <f t="shared" si="20"/>
        <v>-1</v>
      </c>
    </row>
    <row r="57" spans="2:22" s="17" customFormat="1" x14ac:dyDescent="0.2">
      <c r="B57" s="17" t="s">
        <v>374</v>
      </c>
      <c r="C57" s="17" t="s">
        <v>375</v>
      </c>
      <c r="D57" s="18">
        <v>99078.8</v>
      </c>
      <c r="E57" s="18">
        <v>99078.8</v>
      </c>
      <c r="F57" s="18">
        <v>0</v>
      </c>
      <c r="G57" s="18">
        <v>2238.5100000000002</v>
      </c>
      <c r="H57" s="18">
        <v>95911</v>
      </c>
      <c r="I57" s="18">
        <f t="shared" si="16"/>
        <v>98149.51</v>
      </c>
      <c r="J57" s="18">
        <f t="shared" si="17"/>
        <v>929.29000000000815</v>
      </c>
      <c r="K57" s="39">
        <f t="shared" si="18"/>
        <v>9.3793021312329992E-3</v>
      </c>
      <c r="L57" s="39">
        <f t="shared" si="19"/>
        <v>-1</v>
      </c>
      <c r="M57" s="39">
        <f t="shared" si="20"/>
        <v>-0.90962708470429587</v>
      </c>
    </row>
    <row r="58" spans="2:22" s="17" customFormat="1" x14ac:dyDescent="0.2">
      <c r="B58" s="17" t="s">
        <v>93</v>
      </c>
      <c r="C58" s="17" t="s">
        <v>94</v>
      </c>
      <c r="D58" s="18">
        <v>300000</v>
      </c>
      <c r="E58" s="18">
        <v>300000</v>
      </c>
      <c r="F58" s="18">
        <v>35134.229999999996</v>
      </c>
      <c r="G58" s="18">
        <v>84279.78</v>
      </c>
      <c r="H58" s="18">
        <v>65720.22</v>
      </c>
      <c r="I58" s="18">
        <f t="shared" si="16"/>
        <v>150000</v>
      </c>
      <c r="J58" s="18">
        <f t="shared" si="17"/>
        <v>150000</v>
      </c>
      <c r="K58" s="39">
        <f t="shared" si="18"/>
        <v>0.5</v>
      </c>
      <c r="L58" s="39">
        <f t="shared" si="19"/>
        <v>-0.88288590000000011</v>
      </c>
      <c r="M58" s="39">
        <f t="shared" si="20"/>
        <v>0.12373039999999999</v>
      </c>
      <c r="R58" s="25"/>
      <c r="S58" s="25"/>
      <c r="T58" s="25"/>
      <c r="U58" s="25"/>
      <c r="V58" s="25"/>
    </row>
    <row r="59" spans="2:22" s="17" customFormat="1" x14ac:dyDescent="0.2">
      <c r="B59" s="17" t="s">
        <v>239</v>
      </c>
      <c r="C59" s="17" t="s">
        <v>240</v>
      </c>
      <c r="D59" s="18">
        <v>65000</v>
      </c>
      <c r="E59" s="18">
        <v>65000</v>
      </c>
      <c r="F59" s="18">
        <v>0</v>
      </c>
      <c r="G59" s="18">
        <v>0</v>
      </c>
      <c r="H59" s="18">
        <v>0</v>
      </c>
      <c r="I59" s="18">
        <f t="shared" si="16"/>
        <v>0</v>
      </c>
      <c r="J59" s="18">
        <f t="shared" si="17"/>
        <v>65000</v>
      </c>
      <c r="K59" s="39">
        <f t="shared" si="18"/>
        <v>1</v>
      </c>
      <c r="L59" s="39">
        <f t="shared" si="19"/>
        <v>-1</v>
      </c>
      <c r="M59" s="39">
        <f t="shared" si="20"/>
        <v>-1</v>
      </c>
    </row>
    <row r="60" spans="2:22" s="17" customFormat="1" x14ac:dyDescent="0.2">
      <c r="B60" s="17" t="s">
        <v>49</v>
      </c>
      <c r="C60" s="17" t="s">
        <v>50</v>
      </c>
      <c r="D60" s="18">
        <v>102000</v>
      </c>
      <c r="E60" s="18">
        <v>102000</v>
      </c>
      <c r="F60" s="18">
        <v>1075.6300000000001</v>
      </c>
      <c r="G60" s="18">
        <v>2685.23</v>
      </c>
      <c r="H60" s="18">
        <v>0</v>
      </c>
      <c r="I60" s="18">
        <f t="shared" si="16"/>
        <v>2685.23</v>
      </c>
      <c r="J60" s="18">
        <f t="shared" si="17"/>
        <v>99314.77</v>
      </c>
      <c r="K60" s="39">
        <f t="shared" si="18"/>
        <v>0.97367421568627455</v>
      </c>
      <c r="L60" s="39">
        <f t="shared" si="19"/>
        <v>-0.98945460784313721</v>
      </c>
      <c r="M60" s="39">
        <f t="shared" si="20"/>
        <v>-0.89469686274509808</v>
      </c>
    </row>
    <row r="61" spans="2:22" s="17" customFormat="1" x14ac:dyDescent="0.2">
      <c r="B61" s="17" t="s">
        <v>51</v>
      </c>
      <c r="C61" s="17" t="s">
        <v>52</v>
      </c>
      <c r="D61" s="18">
        <v>319400</v>
      </c>
      <c r="E61" s="18">
        <v>319400</v>
      </c>
      <c r="F61" s="18">
        <v>0</v>
      </c>
      <c r="G61" s="18">
        <v>0</v>
      </c>
      <c r="H61" s="18">
        <v>128746.58</v>
      </c>
      <c r="I61" s="18">
        <f t="shared" ref="I61:I73" si="21">SUM(G61:H61)</f>
        <v>128746.58</v>
      </c>
      <c r="J61" s="18">
        <f t="shared" ref="J61:J73" si="22">E61-I61</f>
        <v>190653.41999999998</v>
      </c>
      <c r="K61" s="39">
        <f t="shared" si="15"/>
        <v>0.59691114589855976</v>
      </c>
      <c r="L61" s="39">
        <f t="shared" ref="L61:L73" si="23">IF(E61=0,"NA",(  ( F61 - (E61/$L$6)) / (E61/$L$6)))</f>
        <v>-1</v>
      </c>
      <c r="M61" s="39">
        <f t="shared" ref="M61:M73" si="24">IF(E61=0,"NA",(  ( G61 - ($M$6*(E61/12))) / ($M$6*(E61/12))))</f>
        <v>-1</v>
      </c>
    </row>
    <row r="62" spans="2:22" s="17" customFormat="1" x14ac:dyDescent="0.2">
      <c r="B62" s="17" t="s">
        <v>53</v>
      </c>
      <c r="C62" s="17" t="s">
        <v>54</v>
      </c>
      <c r="D62" s="18">
        <v>6547775.7999999998</v>
      </c>
      <c r="E62" s="18">
        <v>6457775.7999999998</v>
      </c>
      <c r="F62" s="18">
        <v>192734.61999999985</v>
      </c>
      <c r="G62" s="18">
        <v>481116.27000000008</v>
      </c>
      <c r="H62" s="18">
        <v>1045463.67</v>
      </c>
      <c r="I62" s="18">
        <f t="shared" si="21"/>
        <v>1526579.9400000002</v>
      </c>
      <c r="J62" s="18">
        <f t="shared" si="22"/>
        <v>4931195.8599999994</v>
      </c>
      <c r="K62" s="39">
        <f t="shared" si="15"/>
        <v>0.76360592450422315</v>
      </c>
      <c r="L62" s="39">
        <f t="shared" si="23"/>
        <v>-0.97015464364681103</v>
      </c>
      <c r="M62" s="39">
        <f t="shared" si="24"/>
        <v>-0.7019925838862352</v>
      </c>
    </row>
    <row r="63" spans="2:22" s="17" customFormat="1" x14ac:dyDescent="0.2">
      <c r="B63" s="17" t="s">
        <v>59</v>
      </c>
      <c r="C63" s="17" t="s">
        <v>60</v>
      </c>
      <c r="D63" s="18">
        <v>327747</v>
      </c>
      <c r="E63" s="18">
        <v>217747</v>
      </c>
      <c r="F63" s="18">
        <v>37080.160000000003</v>
      </c>
      <c r="G63" s="18">
        <v>43751.17</v>
      </c>
      <c r="H63" s="18">
        <v>268241.03000000003</v>
      </c>
      <c r="I63" s="18">
        <f t="shared" si="21"/>
        <v>311992.2</v>
      </c>
      <c r="J63" s="18">
        <f t="shared" si="22"/>
        <v>-94245.200000000012</v>
      </c>
      <c r="K63" s="39">
        <f t="shared" si="15"/>
        <v>-0.43281974034085435</v>
      </c>
      <c r="L63" s="39">
        <f t="shared" si="23"/>
        <v>-0.8297098926736074</v>
      </c>
      <c r="M63" s="39">
        <f t="shared" si="24"/>
        <v>-0.19629349658089437</v>
      </c>
    </row>
    <row r="64" spans="2:22" s="17" customFormat="1" x14ac:dyDescent="0.2">
      <c r="B64" s="17" t="s">
        <v>61</v>
      </c>
      <c r="C64" s="17" t="s">
        <v>62</v>
      </c>
      <c r="D64" s="18">
        <v>0</v>
      </c>
      <c r="E64" s="18">
        <v>100000</v>
      </c>
      <c r="F64" s="18">
        <v>23925</v>
      </c>
      <c r="G64" s="18">
        <v>23925</v>
      </c>
      <c r="H64" s="18">
        <v>17479.990000000002</v>
      </c>
      <c r="I64" s="18">
        <f t="shared" si="21"/>
        <v>41404.990000000005</v>
      </c>
      <c r="J64" s="18">
        <f t="shared" si="22"/>
        <v>58595.009999999995</v>
      </c>
      <c r="K64" s="39">
        <f t="shared" si="15"/>
        <v>0.58595009999999992</v>
      </c>
      <c r="L64" s="39">
        <f t="shared" si="23"/>
        <v>-0.76075000000000004</v>
      </c>
      <c r="M64" s="39">
        <f t="shared" si="24"/>
        <v>-4.2999999999999997E-2</v>
      </c>
    </row>
    <row r="65" spans="1:23" s="17" customFormat="1" x14ac:dyDescent="0.2">
      <c r="B65" s="17" t="s">
        <v>198</v>
      </c>
      <c r="C65" s="17" t="s">
        <v>199</v>
      </c>
      <c r="D65" s="18">
        <v>21732668.48</v>
      </c>
      <c r="E65" s="18">
        <v>22026292.48</v>
      </c>
      <c r="F65" s="18">
        <v>1309563.1700000006</v>
      </c>
      <c r="G65" s="18">
        <v>3178104.0799999991</v>
      </c>
      <c r="H65" s="18">
        <v>7670876.6399999997</v>
      </c>
      <c r="I65" s="18">
        <f t="shared" si="21"/>
        <v>10848980.719999999</v>
      </c>
      <c r="J65" s="18">
        <f t="shared" si="22"/>
        <v>11177311.760000002</v>
      </c>
      <c r="K65" s="39">
        <f t="shared" si="15"/>
        <v>0.50745316172247623</v>
      </c>
      <c r="L65" s="39">
        <f t="shared" si="23"/>
        <v>-0.9405454562455714</v>
      </c>
      <c r="M65" s="39">
        <f t="shared" si="24"/>
        <v>-0.42285265068812905</v>
      </c>
    </row>
    <row r="66" spans="1:23" s="17" customFormat="1" x14ac:dyDescent="0.2">
      <c r="B66" s="17" t="s">
        <v>419</v>
      </c>
      <c r="C66" s="17" t="s">
        <v>420</v>
      </c>
      <c r="D66" s="18">
        <v>4025000</v>
      </c>
      <c r="E66" s="18">
        <v>4025000</v>
      </c>
      <c r="F66" s="18">
        <v>991499.72999999975</v>
      </c>
      <c r="G66" s="18">
        <v>1528449.4700000002</v>
      </c>
      <c r="H66" s="18">
        <v>985543.76</v>
      </c>
      <c r="I66" s="18">
        <f t="shared" si="21"/>
        <v>2513993.2300000004</v>
      </c>
      <c r="J66" s="18">
        <f t="shared" si="22"/>
        <v>1511006.7699999996</v>
      </c>
      <c r="K66" s="39">
        <f t="shared" si="15"/>
        <v>0.37540540869565209</v>
      </c>
      <c r="L66" s="39">
        <f t="shared" si="23"/>
        <v>-0.75366466335403737</v>
      </c>
      <c r="M66" s="39">
        <f t="shared" si="24"/>
        <v>0.51895599503105605</v>
      </c>
    </row>
    <row r="67" spans="1:23" s="17" customFormat="1" x14ac:dyDescent="0.2">
      <c r="B67" s="17" t="s">
        <v>65</v>
      </c>
      <c r="C67" s="17" t="s">
        <v>66</v>
      </c>
      <c r="D67" s="18">
        <v>4000</v>
      </c>
      <c r="E67" s="18">
        <v>4000</v>
      </c>
      <c r="F67" s="18">
        <v>0</v>
      </c>
      <c r="G67" s="18">
        <v>0</v>
      </c>
      <c r="H67" s="18">
        <v>0</v>
      </c>
      <c r="I67" s="18">
        <f t="shared" si="21"/>
        <v>0</v>
      </c>
      <c r="J67" s="18">
        <f t="shared" si="22"/>
        <v>4000</v>
      </c>
      <c r="K67" s="39">
        <f t="shared" si="15"/>
        <v>1</v>
      </c>
      <c r="L67" s="39">
        <f t="shared" si="23"/>
        <v>-1</v>
      </c>
      <c r="M67" s="39">
        <f t="shared" si="24"/>
        <v>-1</v>
      </c>
    </row>
    <row r="68" spans="1:23" s="17" customFormat="1" x14ac:dyDescent="0.2">
      <c r="B68" s="17" t="s">
        <v>67</v>
      </c>
      <c r="C68" s="17" t="s">
        <v>68</v>
      </c>
      <c r="D68" s="18">
        <v>5250000</v>
      </c>
      <c r="E68" s="18">
        <v>5250000</v>
      </c>
      <c r="F68" s="18">
        <v>24720.33</v>
      </c>
      <c r="G68" s="18">
        <v>24720.33</v>
      </c>
      <c r="H68" s="18">
        <v>157322.21</v>
      </c>
      <c r="I68" s="18">
        <f t="shared" si="21"/>
        <v>182042.53999999998</v>
      </c>
      <c r="J68" s="18">
        <f t="shared" si="22"/>
        <v>5067957.46</v>
      </c>
      <c r="K68" s="39">
        <f t="shared" si="15"/>
        <v>0.96532523047619045</v>
      </c>
      <c r="L68" s="39">
        <f t="shared" si="23"/>
        <v>-0.99529136571428567</v>
      </c>
      <c r="M68" s="39">
        <f t="shared" si="24"/>
        <v>-0.98116546285714279</v>
      </c>
    </row>
    <row r="69" spans="1:23" s="17" customFormat="1" x14ac:dyDescent="0.2">
      <c r="B69" s="17" t="s">
        <v>71</v>
      </c>
      <c r="C69" s="17" t="s">
        <v>72</v>
      </c>
      <c r="D69" s="18">
        <v>4000</v>
      </c>
      <c r="E69" s="18">
        <v>4000</v>
      </c>
      <c r="F69" s="18">
        <v>0</v>
      </c>
      <c r="G69" s="18">
        <v>0</v>
      </c>
      <c r="H69" s="18">
        <v>0</v>
      </c>
      <c r="I69" s="18">
        <f t="shared" si="21"/>
        <v>0</v>
      </c>
      <c r="J69" s="18">
        <f t="shared" si="22"/>
        <v>4000</v>
      </c>
      <c r="K69" s="39">
        <f t="shared" si="15"/>
        <v>1</v>
      </c>
      <c r="L69" s="39">
        <f t="shared" si="23"/>
        <v>-1</v>
      </c>
      <c r="M69" s="39">
        <f t="shared" si="24"/>
        <v>-1</v>
      </c>
    </row>
    <row r="70" spans="1:23" s="17" customFormat="1" x14ac:dyDescent="0.2">
      <c r="B70" s="17" t="s">
        <v>182</v>
      </c>
      <c r="C70" s="17" t="s">
        <v>183</v>
      </c>
      <c r="D70" s="18">
        <v>596000</v>
      </c>
      <c r="E70" s="18">
        <v>596000</v>
      </c>
      <c r="F70" s="18">
        <v>0</v>
      </c>
      <c r="G70" s="18">
        <v>0</v>
      </c>
      <c r="H70" s="18">
        <v>0</v>
      </c>
      <c r="I70" s="18">
        <f t="shared" si="21"/>
        <v>0</v>
      </c>
      <c r="J70" s="18">
        <f t="shared" si="22"/>
        <v>596000</v>
      </c>
      <c r="K70" s="39">
        <f t="shared" si="15"/>
        <v>1</v>
      </c>
      <c r="L70" s="39">
        <f t="shared" si="23"/>
        <v>-1</v>
      </c>
      <c r="M70" s="39">
        <f t="shared" si="24"/>
        <v>-1</v>
      </c>
    </row>
    <row r="71" spans="1:23" s="17" customFormat="1" x14ac:dyDescent="0.2">
      <c r="A71" s="47" t="s">
        <v>133</v>
      </c>
      <c r="B71" s="47"/>
      <c r="C71" s="47"/>
      <c r="D71" s="23">
        <v>68785786.969999999</v>
      </c>
      <c r="E71" s="23">
        <v>68785786.969999999</v>
      </c>
      <c r="F71" s="23">
        <v>4948510.3599999994</v>
      </c>
      <c r="G71" s="23">
        <v>8819134.8299999982</v>
      </c>
      <c r="H71" s="23">
        <v>10453012.550000001</v>
      </c>
      <c r="I71" s="23">
        <f t="shared" si="21"/>
        <v>19272147.379999999</v>
      </c>
      <c r="J71" s="23">
        <f t="shared" si="22"/>
        <v>49513639.590000004</v>
      </c>
      <c r="K71" s="43">
        <f t="shared" si="15"/>
        <v>0.71982369863115347</v>
      </c>
      <c r="L71" s="43">
        <f t="shared" si="23"/>
        <v>-0.92805911543676567</v>
      </c>
      <c r="M71" s="43">
        <f t="shared" si="24"/>
        <v>-0.48715365667931687</v>
      </c>
    </row>
    <row r="72" spans="1:23" s="17" customFormat="1" x14ac:dyDescent="0.2">
      <c r="A72" s="17" t="s">
        <v>134</v>
      </c>
      <c r="B72" s="17" t="s">
        <v>135</v>
      </c>
      <c r="C72" s="17" t="s">
        <v>136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21"/>
        <v>0</v>
      </c>
      <c r="J72" s="18">
        <f t="shared" si="22"/>
        <v>0</v>
      </c>
      <c r="K72" s="39" t="str">
        <f t="shared" si="15"/>
        <v>NA</v>
      </c>
      <c r="L72" s="39" t="str">
        <f t="shared" si="23"/>
        <v>NA</v>
      </c>
      <c r="M72" s="39" t="str">
        <f t="shared" si="24"/>
        <v>NA</v>
      </c>
    </row>
    <row r="73" spans="1:23" s="17" customFormat="1" x14ac:dyDescent="0.2">
      <c r="A73" s="47" t="s">
        <v>137</v>
      </c>
      <c r="B73" s="47"/>
      <c r="C73" s="47"/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f t="shared" si="21"/>
        <v>0</v>
      </c>
      <c r="J73" s="23">
        <f t="shared" si="22"/>
        <v>0</v>
      </c>
      <c r="K73" s="43" t="str">
        <f t="shared" si="15"/>
        <v>NA</v>
      </c>
      <c r="L73" s="43" t="str">
        <f t="shared" si="23"/>
        <v>NA</v>
      </c>
      <c r="M73" s="43" t="str">
        <f t="shared" si="24"/>
        <v>NA</v>
      </c>
    </row>
    <row r="74" spans="1:23" s="17" customFormat="1" x14ac:dyDescent="0.2">
      <c r="A74" s="25"/>
      <c r="B74" s="25"/>
      <c r="C74" s="25"/>
      <c r="D74" s="18"/>
      <c r="E74" s="18"/>
      <c r="F74" s="18"/>
      <c r="G74" s="18"/>
      <c r="H74" s="18"/>
      <c r="I74" s="18"/>
      <c r="J74" s="18"/>
      <c r="K74" s="39"/>
      <c r="L74" s="39"/>
      <c r="M74" s="39"/>
      <c r="O74" s="10"/>
      <c r="P74" s="10"/>
      <c r="Q74" s="10"/>
      <c r="R74" s="10"/>
      <c r="S74" s="10"/>
      <c r="T74" s="10"/>
      <c r="U74" s="10"/>
      <c r="V74" s="10"/>
      <c r="W74" s="10"/>
    </row>
    <row r="75" spans="1:23" s="17" customFormat="1" ht="15.75" x14ac:dyDescent="0.25">
      <c r="A75" s="27" t="s">
        <v>176</v>
      </c>
      <c r="B75" s="34"/>
      <c r="C75" s="27"/>
      <c r="D75" s="6">
        <f>+D37+D41+D71+D73</f>
        <v>68785786.969999999</v>
      </c>
      <c r="E75" s="6">
        <f t="shared" ref="E75:J75" si="25">+E37+E41+E71+E73</f>
        <v>68785786.969999999</v>
      </c>
      <c r="F75" s="6">
        <f t="shared" si="25"/>
        <v>4948510.3599999994</v>
      </c>
      <c r="G75" s="6">
        <f t="shared" si="25"/>
        <v>8819134.8299999982</v>
      </c>
      <c r="H75" s="6">
        <f t="shared" si="25"/>
        <v>10453012.550000001</v>
      </c>
      <c r="I75" s="6">
        <f t="shared" si="25"/>
        <v>19272147.379999999</v>
      </c>
      <c r="J75" s="6">
        <f t="shared" si="25"/>
        <v>49513639.590000004</v>
      </c>
      <c r="K75" s="40">
        <f t="shared" si="15"/>
        <v>0.71982369863115347</v>
      </c>
      <c r="L75" s="40">
        <f>IF(E75=0,"NA",(  ( F75 - (E75/$L$6)) / (E75/$L$6)))</f>
        <v>-0.92805911543676567</v>
      </c>
      <c r="M75" s="40">
        <f>IF(E75=0,"NA",(  ( G75 - ($M$6*(E75/12))) / ($M$6*(E75/12))))</f>
        <v>-0.48715365667931687</v>
      </c>
      <c r="O75" s="10"/>
      <c r="P75" s="10"/>
      <c r="Q75" s="10"/>
      <c r="R75" s="10"/>
      <c r="S75" s="10"/>
      <c r="T75" s="10"/>
      <c r="U75" s="10"/>
      <c r="V75" s="10"/>
      <c r="W75" s="10"/>
    </row>
    <row r="77" spans="1:23" ht="15" x14ac:dyDescent="0.2">
      <c r="A77" s="37"/>
    </row>
    <row r="79" spans="1:23" x14ac:dyDescent="0.2">
      <c r="K79" s="5"/>
    </row>
    <row r="82" spans="4:11" x14ac:dyDescent="0.2">
      <c r="D82" s="36"/>
      <c r="E82" s="21"/>
      <c r="K82" s="5"/>
    </row>
    <row r="83" spans="4:11" x14ac:dyDescent="0.2">
      <c r="D83" s="36"/>
      <c r="E83" s="21"/>
      <c r="K83" s="5"/>
    </row>
    <row r="85" spans="4:11" x14ac:dyDescent="0.2">
      <c r="K85" s="5"/>
    </row>
    <row r="86" spans="4:11" x14ac:dyDescent="0.2">
      <c r="K86" s="5"/>
    </row>
  </sheetData>
  <autoFilter ref="A7:M75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purl.org/dc/terms/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dc4a2e3-56ec-4fd2-a9db-893721e9ab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Dan Copeland</cp:lastModifiedBy>
  <cp:lastPrinted>2022-10-18T20:12:11Z</cp:lastPrinted>
  <dcterms:created xsi:type="dcterms:W3CDTF">2020-04-20T19:14:57Z</dcterms:created>
  <dcterms:modified xsi:type="dcterms:W3CDTF">2022-10-19T18:00:59Z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