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FINANCE\BOARD FINANCIAL REPORTS\~WorkFolder\2022_10\"/>
    </mc:Choice>
  </mc:AlternateContent>
  <bookViews>
    <workbookView xWindow="600" yWindow="525" windowWidth="28140" windowHeight="12015"/>
  </bookViews>
  <sheets>
    <sheet name="GENERAL FUND" sheetId="1" r:id="rId1"/>
    <sheet name="SPECIAL REVENUE" sheetId="2" r:id="rId2"/>
    <sheet name="DEBT SERVICE" sheetId="3" r:id="rId3"/>
    <sheet name="CAPITAL PROJECTS" sheetId="4" r:id="rId4"/>
    <sheet name="SCHOOL NUTRITION" sheetId="5" r:id="rId5"/>
  </sheets>
  <definedNames>
    <definedName name="_xlnm._FilterDatabase" localSheetId="3" hidden="1">'CAPITAL PROJECTS'!$A$7:$M$104</definedName>
    <definedName name="_xlnm._FilterDatabase" localSheetId="2" hidden="1">'DEBT SERVICE'!$A$7:$M$21</definedName>
    <definedName name="_xlnm._FilterDatabase" localSheetId="0" hidden="1">'GENERAL FUND'!$A$7:$M$490</definedName>
    <definedName name="_xlnm._FilterDatabase" localSheetId="4" hidden="1">'SCHOOL NUTRITION'!$A$7:$M$85</definedName>
    <definedName name="_xlnm._FilterDatabase" localSheetId="1" hidden="1">'SPECIAL REVENUE'!$A$7:$M$475</definedName>
    <definedName name="_xlnm.Print_Area" localSheetId="4">'SCHOOL NUTRITION'!$A:$M</definedName>
    <definedName name="_xlnm.Print_Titles" localSheetId="3">'CAPITAL PROJECTS'!$1:$7</definedName>
    <definedName name="_xlnm.Print_Titles" localSheetId="0">'GENERAL FUND'!$1:$7</definedName>
    <definedName name="_xlnm.Print_Titles" localSheetId="4">'SCHOOL NUTRITION'!$1:$7</definedName>
    <definedName name="_xlnm.Print_Titles" localSheetId="1">'SPECIAL REVENUE'!$1:$7</definedName>
  </definedNames>
  <calcPr calcId="152511"/>
</workbook>
</file>

<file path=xl/calcChain.xml><?xml version="1.0" encoding="utf-8"?>
<calcChain xmlns="http://schemas.openxmlformats.org/spreadsheetml/2006/main">
  <c r="E490" i="1" l="1"/>
  <c r="F490" i="1"/>
  <c r="G490" i="1"/>
  <c r="H490" i="1"/>
  <c r="D490" i="1"/>
  <c r="E45" i="1" l="1"/>
  <c r="F45" i="1"/>
  <c r="G45" i="1"/>
  <c r="H45" i="1"/>
  <c r="D45" i="1"/>
  <c r="E85" i="5"/>
  <c r="F85" i="5"/>
  <c r="G85" i="5"/>
  <c r="H85" i="5"/>
  <c r="D85" i="5"/>
  <c r="E41" i="5"/>
  <c r="F41" i="5"/>
  <c r="G41" i="5"/>
  <c r="H41" i="5"/>
  <c r="D41" i="5"/>
  <c r="I75" i="5"/>
  <c r="J75" i="5" s="1"/>
  <c r="K75" i="5" s="1"/>
  <c r="I74" i="5"/>
  <c r="J74" i="5" s="1"/>
  <c r="K74" i="5" s="1"/>
  <c r="I73" i="5"/>
  <c r="J73" i="5" s="1"/>
  <c r="K73" i="5" s="1"/>
  <c r="I72" i="5"/>
  <c r="J72" i="5" s="1"/>
  <c r="K72" i="5" s="1"/>
  <c r="I71" i="5"/>
  <c r="J71" i="5" s="1"/>
  <c r="K71" i="5" s="1"/>
  <c r="I70" i="5"/>
  <c r="J70" i="5" s="1"/>
  <c r="K70" i="5" s="1"/>
  <c r="I69" i="5"/>
  <c r="J69" i="5" s="1"/>
  <c r="K69" i="5" s="1"/>
  <c r="I68" i="5"/>
  <c r="J68" i="5" s="1"/>
  <c r="K68" i="5" s="1"/>
  <c r="I67" i="5"/>
  <c r="J67" i="5" s="1"/>
  <c r="K67" i="5" s="1"/>
  <c r="I66" i="5"/>
  <c r="J66" i="5" s="1"/>
  <c r="K66" i="5" s="1"/>
  <c r="I65" i="5"/>
  <c r="J65" i="5" s="1"/>
  <c r="K65" i="5" s="1"/>
  <c r="I64" i="5"/>
  <c r="J64" i="5" s="1"/>
  <c r="K64" i="5" s="1"/>
  <c r="I63" i="5"/>
  <c r="J63" i="5" s="1"/>
  <c r="K63" i="5" s="1"/>
  <c r="I62" i="5"/>
  <c r="J62" i="5" s="1"/>
  <c r="K62" i="5" s="1"/>
  <c r="I61" i="5"/>
  <c r="J61" i="5" s="1"/>
  <c r="K61" i="5" s="1"/>
  <c r="I60" i="5"/>
  <c r="J60" i="5" s="1"/>
  <c r="K60" i="5" s="1"/>
  <c r="M59" i="5"/>
  <c r="L59" i="5"/>
  <c r="K59" i="5"/>
  <c r="I59" i="5"/>
  <c r="J59" i="5" s="1"/>
  <c r="I58" i="5"/>
  <c r="J58" i="5" s="1"/>
  <c r="K58" i="5" s="1"/>
  <c r="I57" i="5"/>
  <c r="J57" i="5" s="1"/>
  <c r="K57" i="5" s="1"/>
  <c r="I56" i="5"/>
  <c r="J56" i="5" s="1"/>
  <c r="K56" i="5" s="1"/>
  <c r="M55" i="5"/>
  <c r="L55" i="5"/>
  <c r="K55" i="5"/>
  <c r="I55" i="5"/>
  <c r="J55" i="5" s="1"/>
  <c r="I54" i="5"/>
  <c r="J54" i="5" s="1"/>
  <c r="K54" i="5" s="1"/>
  <c r="M53" i="5"/>
  <c r="L53" i="5"/>
  <c r="K53" i="5"/>
  <c r="I53" i="5"/>
  <c r="J53" i="5" s="1"/>
  <c r="M52" i="5"/>
  <c r="L52" i="5"/>
  <c r="K52" i="5"/>
  <c r="I52" i="5"/>
  <c r="J52" i="5" s="1"/>
  <c r="M29" i="5"/>
  <c r="L29" i="5"/>
  <c r="K29" i="5"/>
  <c r="I29" i="5"/>
  <c r="J29" i="5" s="1"/>
  <c r="M28" i="5"/>
  <c r="L28" i="5"/>
  <c r="K28" i="5"/>
  <c r="I28" i="5"/>
  <c r="J28" i="5" s="1"/>
  <c r="M27" i="5"/>
  <c r="L27" i="5"/>
  <c r="K27" i="5"/>
  <c r="I27" i="5"/>
  <c r="J27" i="5" s="1"/>
  <c r="I26" i="5"/>
  <c r="J26" i="5" s="1"/>
  <c r="K26" i="5" s="1"/>
  <c r="M25" i="5"/>
  <c r="L25" i="5"/>
  <c r="K25" i="5"/>
  <c r="I25" i="5"/>
  <c r="J25" i="5" s="1"/>
  <c r="I24" i="5"/>
  <c r="J24" i="5" s="1"/>
  <c r="K24" i="5" s="1"/>
  <c r="I23" i="5"/>
  <c r="J23" i="5" s="1"/>
  <c r="K23" i="5" s="1"/>
  <c r="M22" i="5"/>
  <c r="L22" i="5"/>
  <c r="K22" i="5"/>
  <c r="I22" i="5"/>
  <c r="J22" i="5" s="1"/>
  <c r="I21" i="5"/>
  <c r="J21" i="5" s="1"/>
  <c r="K21" i="5" s="1"/>
  <c r="I20" i="5"/>
  <c r="J20" i="5" s="1"/>
  <c r="K20" i="5" s="1"/>
  <c r="I19" i="5"/>
  <c r="J19" i="5" s="1"/>
  <c r="K19" i="5" s="1"/>
  <c r="I18" i="5"/>
  <c r="J18" i="5" s="1"/>
  <c r="K18" i="5" s="1"/>
  <c r="M17" i="5"/>
  <c r="L17" i="5"/>
  <c r="K17" i="5"/>
  <c r="I17" i="5"/>
  <c r="J17" i="5" s="1"/>
  <c r="M16" i="5"/>
  <c r="L16" i="5"/>
  <c r="K16" i="5"/>
  <c r="I16" i="5"/>
  <c r="J16" i="5" s="1"/>
  <c r="M15" i="5"/>
  <c r="L15" i="5"/>
  <c r="K15" i="5"/>
  <c r="I15" i="5"/>
  <c r="J15" i="5" s="1"/>
  <c r="I14" i="5"/>
  <c r="J14" i="5" s="1"/>
  <c r="K14" i="5" s="1"/>
  <c r="M13" i="5"/>
  <c r="L13" i="5"/>
  <c r="K13" i="5"/>
  <c r="I13" i="5"/>
  <c r="J13" i="5" s="1"/>
  <c r="I12" i="5"/>
  <c r="J12" i="5" s="1"/>
  <c r="K12" i="5" s="1"/>
  <c r="I11" i="5"/>
  <c r="J11" i="5" s="1"/>
  <c r="K11" i="5" s="1"/>
  <c r="I10" i="5"/>
  <c r="J10" i="5" s="1"/>
  <c r="K10" i="5" s="1"/>
  <c r="E104" i="4"/>
  <c r="F104" i="4"/>
  <c r="G104" i="4"/>
  <c r="H104" i="4"/>
  <c r="D104" i="4"/>
  <c r="E27" i="4"/>
  <c r="F27" i="4"/>
  <c r="G27" i="4"/>
  <c r="H27" i="4"/>
  <c r="D27" i="4"/>
  <c r="M90" i="4"/>
  <c r="L90" i="4"/>
  <c r="K90" i="4"/>
  <c r="I90" i="4"/>
  <c r="J90" i="4" s="1"/>
  <c r="M89" i="4"/>
  <c r="L89" i="4"/>
  <c r="K89" i="4"/>
  <c r="I89" i="4"/>
  <c r="J89" i="4" s="1"/>
  <c r="I88" i="4"/>
  <c r="J88" i="4" s="1"/>
  <c r="K88" i="4" s="1"/>
  <c r="I87" i="4"/>
  <c r="J87" i="4" s="1"/>
  <c r="K87" i="4" s="1"/>
  <c r="I86" i="4"/>
  <c r="J86" i="4" s="1"/>
  <c r="K86" i="4" s="1"/>
  <c r="I85" i="4"/>
  <c r="J85" i="4" s="1"/>
  <c r="K85" i="4" s="1"/>
  <c r="M84" i="4"/>
  <c r="L84" i="4"/>
  <c r="K84" i="4"/>
  <c r="I84" i="4"/>
  <c r="J84" i="4" s="1"/>
  <c r="I83" i="4"/>
  <c r="J83" i="4" s="1"/>
  <c r="K83" i="4" s="1"/>
  <c r="I82" i="4"/>
  <c r="J82" i="4" s="1"/>
  <c r="K82" i="4" s="1"/>
  <c r="I81" i="4"/>
  <c r="J81" i="4" s="1"/>
  <c r="K81" i="4" s="1"/>
  <c r="M80" i="4"/>
  <c r="L80" i="4"/>
  <c r="K80" i="4"/>
  <c r="I80" i="4"/>
  <c r="J80" i="4" s="1"/>
  <c r="I79" i="4"/>
  <c r="J79" i="4" s="1"/>
  <c r="K79" i="4" s="1"/>
  <c r="I78" i="4"/>
  <c r="J78" i="4" s="1"/>
  <c r="K78" i="4" s="1"/>
  <c r="I77" i="4"/>
  <c r="J77" i="4" s="1"/>
  <c r="K77" i="4" s="1"/>
  <c r="I76" i="4"/>
  <c r="J76" i="4" s="1"/>
  <c r="K76" i="4" s="1"/>
  <c r="I75" i="4"/>
  <c r="J75" i="4" s="1"/>
  <c r="K75" i="4" s="1"/>
  <c r="I74" i="4"/>
  <c r="J74" i="4" s="1"/>
  <c r="K74" i="4" s="1"/>
  <c r="I73" i="4"/>
  <c r="J73" i="4" s="1"/>
  <c r="K73" i="4" s="1"/>
  <c r="I72" i="4"/>
  <c r="J72" i="4" s="1"/>
  <c r="K72" i="4" s="1"/>
  <c r="I71" i="4"/>
  <c r="J71" i="4" s="1"/>
  <c r="K71" i="4" s="1"/>
  <c r="I70" i="4"/>
  <c r="J70" i="4" s="1"/>
  <c r="K70" i="4" s="1"/>
  <c r="M69" i="4"/>
  <c r="L69" i="4"/>
  <c r="K69" i="4"/>
  <c r="I69" i="4"/>
  <c r="J69" i="4" s="1"/>
  <c r="M68" i="4"/>
  <c r="L68" i="4"/>
  <c r="K68" i="4"/>
  <c r="I68" i="4"/>
  <c r="J68" i="4" s="1"/>
  <c r="M67" i="4"/>
  <c r="L67" i="4"/>
  <c r="K67" i="4"/>
  <c r="I67" i="4"/>
  <c r="J67" i="4" s="1"/>
  <c r="I66" i="4"/>
  <c r="J66" i="4" s="1"/>
  <c r="K66" i="4" s="1"/>
  <c r="M65" i="4"/>
  <c r="L65" i="4"/>
  <c r="K65" i="4"/>
  <c r="I65" i="4"/>
  <c r="J65" i="4" s="1"/>
  <c r="I64" i="4"/>
  <c r="J64" i="4" s="1"/>
  <c r="K64" i="4" s="1"/>
  <c r="M63" i="4"/>
  <c r="L63" i="4"/>
  <c r="K63" i="4"/>
  <c r="I63" i="4"/>
  <c r="J63" i="4" s="1"/>
  <c r="M62" i="4"/>
  <c r="L62" i="4"/>
  <c r="K62" i="4"/>
  <c r="I62" i="4"/>
  <c r="J62" i="4" s="1"/>
  <c r="M25" i="4"/>
  <c r="L25" i="4"/>
  <c r="K25" i="4"/>
  <c r="I25" i="4"/>
  <c r="J25" i="4" s="1"/>
  <c r="M24" i="4"/>
  <c r="L24" i="4"/>
  <c r="K24" i="4"/>
  <c r="I24" i="4"/>
  <c r="J24" i="4" s="1"/>
  <c r="M23" i="4"/>
  <c r="L23" i="4"/>
  <c r="K23" i="4"/>
  <c r="I23" i="4"/>
  <c r="J23" i="4" s="1"/>
  <c r="M22" i="4"/>
  <c r="L22" i="4"/>
  <c r="K22" i="4"/>
  <c r="I22" i="4"/>
  <c r="J22" i="4" s="1"/>
  <c r="E21" i="3"/>
  <c r="F21" i="3"/>
  <c r="G21" i="3"/>
  <c r="H21" i="3"/>
  <c r="D21" i="3"/>
  <c r="E13" i="3"/>
  <c r="F13" i="3"/>
  <c r="G13" i="3"/>
  <c r="H13" i="3"/>
  <c r="D13" i="3"/>
  <c r="E475" i="2"/>
  <c r="F475" i="2"/>
  <c r="G475" i="2"/>
  <c r="H475" i="2"/>
  <c r="D475" i="2"/>
  <c r="E43" i="2"/>
  <c r="F43" i="2"/>
  <c r="G43" i="2"/>
  <c r="H43" i="2"/>
  <c r="D43" i="2"/>
  <c r="I41" i="2" l="1"/>
  <c r="J41" i="2" s="1"/>
  <c r="K41" i="2" s="1"/>
  <c r="I40" i="2"/>
  <c r="J40" i="2" s="1"/>
  <c r="K40" i="2" s="1"/>
  <c r="I39" i="2"/>
  <c r="J39" i="2" s="1"/>
  <c r="K39" i="2" s="1"/>
  <c r="I38" i="2"/>
  <c r="J38" i="2" s="1"/>
  <c r="K38" i="2" s="1"/>
  <c r="M37" i="2"/>
  <c r="L37" i="2"/>
  <c r="K37" i="2"/>
  <c r="I37" i="2"/>
  <c r="J37" i="2" s="1"/>
  <c r="M36" i="2"/>
  <c r="L36" i="2"/>
  <c r="K36" i="2"/>
  <c r="I36" i="2"/>
  <c r="J36" i="2" s="1"/>
  <c r="I449" i="2"/>
  <c r="J449" i="2" s="1"/>
  <c r="K449" i="2" s="1"/>
  <c r="I448" i="2"/>
  <c r="J448" i="2" s="1"/>
  <c r="K448" i="2" s="1"/>
  <c r="I447" i="2"/>
  <c r="J447" i="2" s="1"/>
  <c r="K447" i="2" s="1"/>
  <c r="I446" i="2"/>
  <c r="J446" i="2" s="1"/>
  <c r="K446" i="2" s="1"/>
  <c r="I445" i="2"/>
  <c r="J445" i="2" s="1"/>
  <c r="K445" i="2" s="1"/>
  <c r="I444" i="2"/>
  <c r="J444" i="2" s="1"/>
  <c r="K444" i="2" s="1"/>
  <c r="I443" i="2"/>
  <c r="J443" i="2" s="1"/>
  <c r="K443" i="2" s="1"/>
  <c r="I442" i="2"/>
  <c r="J442" i="2" s="1"/>
  <c r="K442" i="2" s="1"/>
  <c r="M441" i="2"/>
  <c r="L441" i="2"/>
  <c r="K441" i="2"/>
  <c r="I441" i="2"/>
  <c r="J441" i="2" s="1"/>
  <c r="M440" i="2"/>
  <c r="L440" i="2"/>
  <c r="K440" i="2"/>
  <c r="I440" i="2"/>
  <c r="J440" i="2" s="1"/>
  <c r="I439" i="2"/>
  <c r="J439" i="2" s="1"/>
  <c r="K439" i="2" s="1"/>
  <c r="I438" i="2"/>
  <c r="J438" i="2" s="1"/>
  <c r="K438" i="2" s="1"/>
  <c r="I437" i="2"/>
  <c r="J437" i="2" s="1"/>
  <c r="K437" i="2" s="1"/>
  <c r="I436" i="2"/>
  <c r="J436" i="2" s="1"/>
  <c r="K436" i="2" s="1"/>
  <c r="I435" i="2"/>
  <c r="J435" i="2" s="1"/>
  <c r="K435" i="2" s="1"/>
  <c r="I434" i="2"/>
  <c r="J434" i="2" s="1"/>
  <c r="K434" i="2" s="1"/>
  <c r="I433" i="2"/>
  <c r="J433" i="2" s="1"/>
  <c r="K433" i="2" s="1"/>
  <c r="I432" i="2"/>
  <c r="J432" i="2" s="1"/>
  <c r="K432" i="2" s="1"/>
  <c r="M431" i="2"/>
  <c r="L431" i="2"/>
  <c r="K431" i="2"/>
  <c r="I431" i="2"/>
  <c r="J431" i="2" s="1"/>
  <c r="M430" i="2"/>
  <c r="L430" i="2"/>
  <c r="K430" i="2"/>
  <c r="I430" i="2"/>
  <c r="J430" i="2" s="1"/>
  <c r="I429" i="2"/>
  <c r="J429" i="2" s="1"/>
  <c r="K429" i="2" s="1"/>
  <c r="I428" i="2"/>
  <c r="J428" i="2" s="1"/>
  <c r="K428" i="2" s="1"/>
  <c r="I427" i="2"/>
  <c r="J427" i="2" s="1"/>
  <c r="K427" i="2" s="1"/>
  <c r="M426" i="2"/>
  <c r="L426" i="2"/>
  <c r="K426" i="2"/>
  <c r="I426" i="2"/>
  <c r="J426" i="2" s="1"/>
  <c r="I425" i="2"/>
  <c r="J425" i="2" s="1"/>
  <c r="K425" i="2" s="1"/>
  <c r="I424" i="2"/>
  <c r="J424" i="2" s="1"/>
  <c r="K424" i="2" s="1"/>
  <c r="M423" i="2"/>
  <c r="L423" i="2"/>
  <c r="K423" i="2"/>
  <c r="I423" i="2"/>
  <c r="J423" i="2" s="1"/>
  <c r="I422" i="2"/>
  <c r="J422" i="2" s="1"/>
  <c r="K422" i="2" s="1"/>
  <c r="I421" i="2"/>
  <c r="J421" i="2" s="1"/>
  <c r="K421" i="2" s="1"/>
  <c r="M420" i="2"/>
  <c r="L420" i="2"/>
  <c r="K420" i="2"/>
  <c r="I420" i="2"/>
  <c r="J420" i="2" s="1"/>
  <c r="I419" i="2"/>
  <c r="J419" i="2" s="1"/>
  <c r="K419" i="2" s="1"/>
  <c r="M418" i="2"/>
  <c r="L418" i="2"/>
  <c r="K418" i="2"/>
  <c r="I418" i="2"/>
  <c r="J418" i="2" s="1"/>
  <c r="I417" i="2"/>
  <c r="J417" i="2" s="1"/>
  <c r="K417" i="2" s="1"/>
  <c r="I416" i="2"/>
  <c r="J416" i="2" s="1"/>
  <c r="K416" i="2" s="1"/>
  <c r="M415" i="2"/>
  <c r="L415" i="2"/>
  <c r="K415" i="2"/>
  <c r="I415" i="2"/>
  <c r="J415" i="2" s="1"/>
  <c r="I414" i="2"/>
  <c r="J414" i="2" s="1"/>
  <c r="K414" i="2" s="1"/>
  <c r="M413" i="2"/>
  <c r="L413" i="2"/>
  <c r="K413" i="2"/>
  <c r="I413" i="2"/>
  <c r="J413" i="2" s="1"/>
  <c r="I412" i="2"/>
  <c r="J412" i="2" s="1"/>
  <c r="K412" i="2" s="1"/>
  <c r="I411" i="2"/>
  <c r="J411" i="2" s="1"/>
  <c r="K411" i="2" s="1"/>
  <c r="I410" i="2"/>
  <c r="J410" i="2" s="1"/>
  <c r="K410" i="2" s="1"/>
  <c r="I409" i="2"/>
  <c r="J409" i="2" s="1"/>
  <c r="K409" i="2" s="1"/>
  <c r="I408" i="2"/>
  <c r="J408" i="2" s="1"/>
  <c r="K408" i="2" s="1"/>
  <c r="I407" i="2"/>
  <c r="J407" i="2" s="1"/>
  <c r="K407" i="2" s="1"/>
  <c r="I406" i="2"/>
  <c r="J406" i="2" s="1"/>
  <c r="K406" i="2" s="1"/>
  <c r="I405" i="2"/>
  <c r="J405" i="2" s="1"/>
  <c r="K405" i="2" s="1"/>
  <c r="I404" i="2"/>
  <c r="J404" i="2" s="1"/>
  <c r="K404" i="2" s="1"/>
  <c r="I403" i="2"/>
  <c r="J403" i="2" s="1"/>
  <c r="K403" i="2" s="1"/>
  <c r="I402" i="2"/>
  <c r="J402" i="2" s="1"/>
  <c r="K402" i="2" s="1"/>
  <c r="M401" i="2"/>
  <c r="L401" i="2"/>
  <c r="K401" i="2"/>
  <c r="I401" i="2"/>
  <c r="J401" i="2" s="1"/>
  <c r="M400" i="2"/>
  <c r="L400" i="2"/>
  <c r="K400" i="2"/>
  <c r="I400" i="2"/>
  <c r="J400" i="2" s="1"/>
  <c r="I399" i="2"/>
  <c r="J399" i="2" s="1"/>
  <c r="K399" i="2" s="1"/>
  <c r="I398" i="2"/>
  <c r="J398" i="2" s="1"/>
  <c r="K398" i="2" s="1"/>
  <c r="I397" i="2"/>
  <c r="J397" i="2" s="1"/>
  <c r="K397" i="2" s="1"/>
  <c r="I396" i="2"/>
  <c r="J396" i="2" s="1"/>
  <c r="K396" i="2" s="1"/>
  <c r="I395" i="2"/>
  <c r="J395" i="2" s="1"/>
  <c r="K395" i="2" s="1"/>
  <c r="I394" i="2"/>
  <c r="J394" i="2" s="1"/>
  <c r="K394" i="2" s="1"/>
  <c r="I393" i="2"/>
  <c r="J393" i="2" s="1"/>
  <c r="K393" i="2" s="1"/>
  <c r="M392" i="2"/>
  <c r="L392" i="2"/>
  <c r="K392" i="2"/>
  <c r="I392" i="2"/>
  <c r="J392" i="2" s="1"/>
  <c r="I391" i="2"/>
  <c r="J391" i="2" s="1"/>
  <c r="K391" i="2" s="1"/>
  <c r="M390" i="2"/>
  <c r="L390" i="2"/>
  <c r="K390" i="2"/>
  <c r="I390" i="2"/>
  <c r="J390" i="2" s="1"/>
  <c r="M389" i="2"/>
  <c r="L389" i="2"/>
  <c r="K389" i="2"/>
  <c r="I389" i="2"/>
  <c r="J389" i="2" s="1"/>
  <c r="I388" i="2"/>
  <c r="J388" i="2" s="1"/>
  <c r="K388" i="2" s="1"/>
  <c r="I387" i="2"/>
  <c r="J387" i="2" s="1"/>
  <c r="K387" i="2" s="1"/>
  <c r="I386" i="2"/>
  <c r="J386" i="2" s="1"/>
  <c r="K386" i="2" s="1"/>
  <c r="I385" i="2"/>
  <c r="J385" i="2" s="1"/>
  <c r="K385" i="2" s="1"/>
  <c r="M384" i="2"/>
  <c r="L384" i="2"/>
  <c r="K384" i="2"/>
  <c r="I384" i="2"/>
  <c r="J384" i="2" s="1"/>
  <c r="I383" i="2"/>
  <c r="J383" i="2" s="1"/>
  <c r="K383" i="2" s="1"/>
  <c r="I382" i="2"/>
  <c r="J382" i="2" s="1"/>
  <c r="K382" i="2" s="1"/>
  <c r="I381" i="2"/>
  <c r="J381" i="2" s="1"/>
  <c r="K381" i="2" s="1"/>
  <c r="I380" i="2"/>
  <c r="J380" i="2" s="1"/>
  <c r="K380" i="2" s="1"/>
  <c r="I379" i="2"/>
  <c r="J379" i="2" s="1"/>
  <c r="K379" i="2" s="1"/>
  <c r="I378" i="2"/>
  <c r="J378" i="2" s="1"/>
  <c r="K378" i="2" s="1"/>
  <c r="I377" i="2"/>
  <c r="J377" i="2" s="1"/>
  <c r="K377" i="2" s="1"/>
  <c r="I376" i="2"/>
  <c r="J376" i="2" s="1"/>
  <c r="K376" i="2" s="1"/>
  <c r="M375" i="2"/>
  <c r="L375" i="2"/>
  <c r="K375" i="2"/>
  <c r="I375" i="2"/>
  <c r="J375" i="2" s="1"/>
  <c r="I374" i="2"/>
  <c r="J374" i="2" s="1"/>
  <c r="K374" i="2" s="1"/>
  <c r="I373" i="2"/>
  <c r="J373" i="2" s="1"/>
  <c r="K373" i="2" s="1"/>
  <c r="I372" i="2"/>
  <c r="J372" i="2" s="1"/>
  <c r="K372" i="2" s="1"/>
  <c r="I371" i="2"/>
  <c r="J371" i="2" s="1"/>
  <c r="K371" i="2" s="1"/>
  <c r="M370" i="2"/>
  <c r="L370" i="2"/>
  <c r="K370" i="2"/>
  <c r="I370" i="2"/>
  <c r="J370" i="2" s="1"/>
  <c r="I369" i="2"/>
  <c r="J369" i="2" s="1"/>
  <c r="K369" i="2" s="1"/>
  <c r="I368" i="2"/>
  <c r="J368" i="2" s="1"/>
  <c r="K368" i="2" s="1"/>
  <c r="M367" i="2"/>
  <c r="L367" i="2"/>
  <c r="K367" i="2"/>
  <c r="I367" i="2"/>
  <c r="J367" i="2" s="1"/>
  <c r="M366" i="2"/>
  <c r="L366" i="2"/>
  <c r="K366" i="2"/>
  <c r="I366" i="2"/>
  <c r="J366" i="2" s="1"/>
  <c r="M365" i="2"/>
  <c r="L365" i="2"/>
  <c r="K365" i="2"/>
  <c r="I365" i="2"/>
  <c r="J365" i="2" s="1"/>
  <c r="M364" i="2"/>
  <c r="L364" i="2"/>
  <c r="K364" i="2"/>
  <c r="I364" i="2"/>
  <c r="J364" i="2" s="1"/>
  <c r="I363" i="2"/>
  <c r="J363" i="2" s="1"/>
  <c r="K363" i="2" s="1"/>
  <c r="M362" i="2"/>
  <c r="L362" i="2"/>
  <c r="K362" i="2"/>
  <c r="I362" i="2"/>
  <c r="J362" i="2" s="1"/>
  <c r="M361" i="2"/>
  <c r="L361" i="2"/>
  <c r="K361" i="2"/>
  <c r="I361" i="2"/>
  <c r="J361" i="2" s="1"/>
  <c r="M360" i="2"/>
  <c r="L360" i="2"/>
  <c r="K360" i="2"/>
  <c r="I360" i="2"/>
  <c r="J360" i="2" s="1"/>
  <c r="I359" i="2"/>
  <c r="J359" i="2" s="1"/>
  <c r="K359" i="2" s="1"/>
  <c r="M358" i="2"/>
  <c r="L358" i="2"/>
  <c r="K358" i="2"/>
  <c r="I358" i="2"/>
  <c r="J358" i="2" s="1"/>
  <c r="I357" i="2"/>
  <c r="J357" i="2" s="1"/>
  <c r="K357" i="2" s="1"/>
  <c r="I356" i="2"/>
  <c r="J356" i="2" s="1"/>
  <c r="K356" i="2" s="1"/>
  <c r="I355" i="2"/>
  <c r="J355" i="2" s="1"/>
  <c r="K355" i="2" s="1"/>
  <c r="M354" i="2"/>
  <c r="L354" i="2"/>
  <c r="K354" i="2"/>
  <c r="I354" i="2"/>
  <c r="J354" i="2" s="1"/>
  <c r="I353" i="2"/>
  <c r="J353" i="2" s="1"/>
  <c r="K353" i="2" s="1"/>
  <c r="I352" i="2"/>
  <c r="J352" i="2" s="1"/>
  <c r="K352" i="2" s="1"/>
  <c r="M351" i="2"/>
  <c r="L351" i="2"/>
  <c r="K351" i="2"/>
  <c r="I351" i="2"/>
  <c r="J351" i="2" s="1"/>
  <c r="M350" i="2"/>
  <c r="L350" i="2"/>
  <c r="K350" i="2"/>
  <c r="I350" i="2"/>
  <c r="J350" i="2" s="1"/>
  <c r="I349" i="2"/>
  <c r="J349" i="2" s="1"/>
  <c r="K349" i="2" s="1"/>
  <c r="M348" i="2"/>
  <c r="L348" i="2"/>
  <c r="K348" i="2"/>
  <c r="I348" i="2"/>
  <c r="J348" i="2" s="1"/>
  <c r="M347" i="2"/>
  <c r="L347" i="2"/>
  <c r="K347" i="2"/>
  <c r="I347" i="2"/>
  <c r="J347" i="2" s="1"/>
  <c r="M346" i="2"/>
  <c r="L346" i="2"/>
  <c r="K346" i="2"/>
  <c r="I346" i="2"/>
  <c r="J346" i="2" s="1"/>
  <c r="M345" i="2"/>
  <c r="L345" i="2"/>
  <c r="K345" i="2"/>
  <c r="I345" i="2"/>
  <c r="J345" i="2" s="1"/>
  <c r="I344" i="2"/>
  <c r="J344" i="2" s="1"/>
  <c r="K344" i="2" s="1"/>
  <c r="M343" i="2"/>
  <c r="L343" i="2"/>
  <c r="K343" i="2"/>
  <c r="I343" i="2"/>
  <c r="J343" i="2" s="1"/>
  <c r="I342" i="2"/>
  <c r="J342" i="2" s="1"/>
  <c r="K342" i="2" s="1"/>
  <c r="M341" i="2"/>
  <c r="L341" i="2"/>
  <c r="K341" i="2"/>
  <c r="I341" i="2"/>
  <c r="J341" i="2" s="1"/>
  <c r="I340" i="2"/>
  <c r="J340" i="2" s="1"/>
  <c r="K340" i="2" s="1"/>
  <c r="I339" i="2"/>
  <c r="J339" i="2" s="1"/>
  <c r="K339" i="2" s="1"/>
  <c r="I338" i="2"/>
  <c r="J338" i="2" s="1"/>
  <c r="K338" i="2" s="1"/>
  <c r="M337" i="2"/>
  <c r="L337" i="2"/>
  <c r="K337" i="2"/>
  <c r="I337" i="2"/>
  <c r="J337" i="2" s="1"/>
  <c r="M336" i="2"/>
  <c r="L336" i="2"/>
  <c r="K336" i="2"/>
  <c r="I336" i="2"/>
  <c r="J336" i="2" s="1"/>
  <c r="I335" i="2"/>
  <c r="J335" i="2" s="1"/>
  <c r="K335" i="2" s="1"/>
  <c r="I334" i="2"/>
  <c r="J334" i="2" s="1"/>
  <c r="K334" i="2" s="1"/>
  <c r="I333" i="2"/>
  <c r="J333" i="2" s="1"/>
  <c r="K333" i="2" s="1"/>
  <c r="I332" i="2"/>
  <c r="J332" i="2" s="1"/>
  <c r="K332" i="2" s="1"/>
  <c r="M331" i="2"/>
  <c r="L331" i="2"/>
  <c r="K331" i="2"/>
  <c r="I331" i="2"/>
  <c r="J331" i="2" s="1"/>
  <c r="M330" i="2"/>
  <c r="L330" i="2"/>
  <c r="K330" i="2"/>
  <c r="I330" i="2"/>
  <c r="J330" i="2" s="1"/>
  <c r="M329" i="2"/>
  <c r="L329" i="2"/>
  <c r="K329" i="2"/>
  <c r="I329" i="2"/>
  <c r="J329" i="2" s="1"/>
  <c r="I328" i="2"/>
  <c r="J328" i="2" s="1"/>
  <c r="K328" i="2" s="1"/>
  <c r="I327" i="2"/>
  <c r="J327" i="2" s="1"/>
  <c r="K327" i="2" s="1"/>
  <c r="I326" i="2"/>
  <c r="J326" i="2" s="1"/>
  <c r="K326" i="2" s="1"/>
  <c r="I325" i="2"/>
  <c r="J325" i="2" s="1"/>
  <c r="K325" i="2" s="1"/>
  <c r="M324" i="2"/>
  <c r="L324" i="2"/>
  <c r="K324" i="2"/>
  <c r="I324" i="2"/>
  <c r="J324" i="2" s="1"/>
  <c r="M323" i="2"/>
  <c r="L323" i="2"/>
  <c r="K323" i="2"/>
  <c r="I323" i="2"/>
  <c r="J323" i="2" s="1"/>
  <c r="I322" i="2"/>
  <c r="J322" i="2" s="1"/>
  <c r="K322" i="2" s="1"/>
  <c r="M321" i="2"/>
  <c r="L321" i="2"/>
  <c r="K321" i="2"/>
  <c r="I321" i="2"/>
  <c r="J321" i="2" s="1"/>
  <c r="M320" i="2"/>
  <c r="L320" i="2"/>
  <c r="K320" i="2"/>
  <c r="I320" i="2"/>
  <c r="J320" i="2" s="1"/>
  <c r="I319" i="2"/>
  <c r="J319" i="2" s="1"/>
  <c r="K319" i="2" s="1"/>
  <c r="M318" i="2"/>
  <c r="L318" i="2"/>
  <c r="K318" i="2"/>
  <c r="I318" i="2"/>
  <c r="J318" i="2" s="1"/>
  <c r="I317" i="2"/>
  <c r="J317" i="2" s="1"/>
  <c r="K317" i="2" s="1"/>
  <c r="I316" i="2"/>
  <c r="J316" i="2" s="1"/>
  <c r="K316" i="2" s="1"/>
  <c r="I315" i="2"/>
  <c r="J315" i="2" s="1"/>
  <c r="K315" i="2" s="1"/>
  <c r="I314" i="2"/>
  <c r="J314" i="2" s="1"/>
  <c r="K314" i="2" s="1"/>
  <c r="I313" i="2"/>
  <c r="J313" i="2" s="1"/>
  <c r="K313" i="2" s="1"/>
  <c r="I312" i="2"/>
  <c r="J312" i="2" s="1"/>
  <c r="K312" i="2" s="1"/>
  <c r="I311" i="2"/>
  <c r="J311" i="2" s="1"/>
  <c r="K311" i="2" s="1"/>
  <c r="M310" i="2"/>
  <c r="L310" i="2"/>
  <c r="K310" i="2"/>
  <c r="I310" i="2"/>
  <c r="J310" i="2" s="1"/>
  <c r="M309" i="2"/>
  <c r="L309" i="2"/>
  <c r="K309" i="2"/>
  <c r="I309" i="2"/>
  <c r="J309" i="2" s="1"/>
  <c r="I308" i="2"/>
  <c r="J308" i="2" s="1"/>
  <c r="K308" i="2" s="1"/>
  <c r="I307" i="2"/>
  <c r="J307" i="2" s="1"/>
  <c r="K307" i="2" s="1"/>
  <c r="I306" i="2"/>
  <c r="J306" i="2" s="1"/>
  <c r="K306" i="2" s="1"/>
  <c r="I305" i="2"/>
  <c r="J305" i="2" s="1"/>
  <c r="K305" i="2" s="1"/>
  <c r="I304" i="2"/>
  <c r="J304" i="2" s="1"/>
  <c r="K304" i="2" s="1"/>
  <c r="M303" i="2"/>
  <c r="L303" i="2"/>
  <c r="K303" i="2"/>
  <c r="I303" i="2"/>
  <c r="J303" i="2" s="1"/>
  <c r="M302" i="2"/>
  <c r="L302" i="2"/>
  <c r="K302" i="2"/>
  <c r="I302" i="2"/>
  <c r="J302" i="2" s="1"/>
  <c r="I301" i="2"/>
  <c r="J301" i="2" s="1"/>
  <c r="K301" i="2" s="1"/>
  <c r="M300" i="2"/>
  <c r="L300" i="2"/>
  <c r="K300" i="2"/>
  <c r="I300" i="2"/>
  <c r="J300" i="2" s="1"/>
  <c r="I299" i="2"/>
  <c r="J299" i="2" s="1"/>
  <c r="K299" i="2" s="1"/>
  <c r="M298" i="2"/>
  <c r="L298" i="2"/>
  <c r="K298" i="2"/>
  <c r="I298" i="2"/>
  <c r="J298" i="2" s="1"/>
  <c r="M297" i="2"/>
  <c r="L297" i="2"/>
  <c r="K297" i="2"/>
  <c r="I297" i="2"/>
  <c r="J297" i="2" s="1"/>
  <c r="I296" i="2"/>
  <c r="J296" i="2" s="1"/>
  <c r="K296" i="2" s="1"/>
  <c r="I295" i="2"/>
  <c r="J295" i="2" s="1"/>
  <c r="K295" i="2" s="1"/>
  <c r="M294" i="2"/>
  <c r="L294" i="2"/>
  <c r="K294" i="2"/>
  <c r="I294" i="2"/>
  <c r="J294" i="2" s="1"/>
  <c r="M293" i="2"/>
  <c r="L293" i="2"/>
  <c r="K293" i="2"/>
  <c r="I293" i="2"/>
  <c r="J293" i="2" s="1"/>
  <c r="I292" i="2"/>
  <c r="J292" i="2" s="1"/>
  <c r="K292" i="2" s="1"/>
  <c r="I291" i="2"/>
  <c r="J291" i="2" s="1"/>
  <c r="K291" i="2" s="1"/>
  <c r="I290" i="2"/>
  <c r="J290" i="2" s="1"/>
  <c r="K290" i="2" s="1"/>
  <c r="I289" i="2"/>
  <c r="J289" i="2" s="1"/>
  <c r="K289" i="2" s="1"/>
  <c r="I288" i="2"/>
  <c r="J288" i="2" s="1"/>
  <c r="K288" i="2" s="1"/>
  <c r="I287" i="2"/>
  <c r="J287" i="2" s="1"/>
  <c r="K287" i="2" s="1"/>
  <c r="M286" i="2"/>
  <c r="L286" i="2"/>
  <c r="K286" i="2"/>
  <c r="I286" i="2"/>
  <c r="J286" i="2" s="1"/>
  <c r="I285" i="2"/>
  <c r="J285" i="2" s="1"/>
  <c r="K285" i="2" s="1"/>
  <c r="I284" i="2"/>
  <c r="J284" i="2" s="1"/>
  <c r="K284" i="2" s="1"/>
  <c r="M283" i="2"/>
  <c r="L283" i="2"/>
  <c r="K283" i="2"/>
  <c r="I283" i="2"/>
  <c r="J283" i="2" s="1"/>
  <c r="M282" i="2"/>
  <c r="L282" i="2"/>
  <c r="K282" i="2"/>
  <c r="I282" i="2"/>
  <c r="J282" i="2" s="1"/>
  <c r="M281" i="2"/>
  <c r="L281" i="2"/>
  <c r="K281" i="2"/>
  <c r="I281" i="2"/>
  <c r="J281" i="2" s="1"/>
  <c r="I280" i="2"/>
  <c r="J280" i="2" s="1"/>
  <c r="K280" i="2" s="1"/>
  <c r="M279" i="2"/>
  <c r="L279" i="2"/>
  <c r="K279" i="2"/>
  <c r="I279" i="2"/>
  <c r="J279" i="2" s="1"/>
  <c r="I278" i="2"/>
  <c r="J278" i="2" s="1"/>
  <c r="K278" i="2" s="1"/>
  <c r="M277" i="2"/>
  <c r="L277" i="2"/>
  <c r="K277" i="2"/>
  <c r="I277" i="2"/>
  <c r="J277" i="2" s="1"/>
  <c r="M276" i="2"/>
  <c r="L276" i="2"/>
  <c r="K276" i="2"/>
  <c r="I276" i="2"/>
  <c r="J276" i="2" s="1"/>
  <c r="I275" i="2"/>
  <c r="J275" i="2" s="1"/>
  <c r="K275" i="2" s="1"/>
  <c r="M274" i="2"/>
  <c r="L274" i="2"/>
  <c r="K274" i="2"/>
  <c r="I274" i="2"/>
  <c r="J274" i="2" s="1"/>
  <c r="M273" i="2"/>
  <c r="L273" i="2"/>
  <c r="K273" i="2"/>
  <c r="I273" i="2"/>
  <c r="J273" i="2" s="1"/>
  <c r="I272" i="2"/>
  <c r="J272" i="2" s="1"/>
  <c r="K272" i="2" s="1"/>
  <c r="M271" i="2"/>
  <c r="L271" i="2"/>
  <c r="K271" i="2"/>
  <c r="I271" i="2"/>
  <c r="J271" i="2" s="1"/>
  <c r="I270" i="2"/>
  <c r="J270" i="2" s="1"/>
  <c r="K270" i="2" s="1"/>
  <c r="M269" i="2"/>
  <c r="L269" i="2"/>
  <c r="K269" i="2"/>
  <c r="I269" i="2"/>
  <c r="J269" i="2" s="1"/>
  <c r="I268" i="2"/>
  <c r="J268" i="2" s="1"/>
  <c r="K268" i="2" s="1"/>
  <c r="M267" i="2"/>
  <c r="L267" i="2"/>
  <c r="K267" i="2"/>
  <c r="I267" i="2"/>
  <c r="J267" i="2" s="1"/>
  <c r="I266" i="2"/>
  <c r="J266" i="2" s="1"/>
  <c r="K266" i="2" s="1"/>
  <c r="I265" i="2"/>
  <c r="J265" i="2" s="1"/>
  <c r="K265" i="2" s="1"/>
  <c r="I264" i="2"/>
  <c r="J264" i="2" s="1"/>
  <c r="K264" i="2" s="1"/>
  <c r="I263" i="2"/>
  <c r="J263" i="2" s="1"/>
  <c r="K263" i="2" s="1"/>
  <c r="I262" i="2"/>
  <c r="J262" i="2" s="1"/>
  <c r="K262" i="2" s="1"/>
  <c r="I261" i="2"/>
  <c r="J261" i="2" s="1"/>
  <c r="K261" i="2" s="1"/>
  <c r="I260" i="2"/>
  <c r="J260" i="2" s="1"/>
  <c r="K260" i="2" s="1"/>
  <c r="I259" i="2"/>
  <c r="J259" i="2" s="1"/>
  <c r="K259" i="2" s="1"/>
  <c r="I258" i="2"/>
  <c r="J258" i="2" s="1"/>
  <c r="K258" i="2" s="1"/>
  <c r="I257" i="2"/>
  <c r="J257" i="2" s="1"/>
  <c r="K257" i="2" s="1"/>
  <c r="M256" i="2"/>
  <c r="L256" i="2"/>
  <c r="K256" i="2"/>
  <c r="I256" i="2"/>
  <c r="J256" i="2" s="1"/>
  <c r="M255" i="2"/>
  <c r="L255" i="2"/>
  <c r="K255" i="2"/>
  <c r="I255" i="2"/>
  <c r="J255" i="2" s="1"/>
  <c r="M254" i="2"/>
  <c r="L254" i="2"/>
  <c r="K254" i="2"/>
  <c r="I254" i="2"/>
  <c r="J254" i="2" s="1"/>
  <c r="I253" i="2"/>
  <c r="J253" i="2" s="1"/>
  <c r="K253" i="2" s="1"/>
  <c r="M252" i="2"/>
  <c r="L252" i="2"/>
  <c r="K252" i="2"/>
  <c r="I252" i="2"/>
  <c r="J252" i="2" s="1"/>
  <c r="I251" i="2"/>
  <c r="J251" i="2" s="1"/>
  <c r="K251" i="2" s="1"/>
  <c r="M393" i="1"/>
  <c r="L393" i="1"/>
  <c r="I393" i="1"/>
  <c r="J393" i="1" s="1"/>
  <c r="K393" i="1" s="1"/>
  <c r="M392" i="1"/>
  <c r="L392" i="1"/>
  <c r="K392" i="1"/>
  <c r="I392" i="1"/>
  <c r="J392" i="1" s="1"/>
  <c r="M391" i="1"/>
  <c r="L391" i="1"/>
  <c r="K391" i="1"/>
  <c r="I391" i="1"/>
  <c r="J391" i="1" s="1"/>
  <c r="M390" i="1"/>
  <c r="L390" i="1"/>
  <c r="K390" i="1"/>
  <c r="I390" i="1"/>
  <c r="J390" i="1" s="1"/>
  <c r="M389" i="1"/>
  <c r="L389" i="1"/>
  <c r="I389" i="1"/>
  <c r="J389" i="1" s="1"/>
  <c r="K389" i="1" s="1"/>
  <c r="M388" i="1"/>
  <c r="L388" i="1"/>
  <c r="I388" i="1"/>
  <c r="J388" i="1" s="1"/>
  <c r="K388" i="1" s="1"/>
  <c r="M387" i="1"/>
  <c r="L387" i="1"/>
  <c r="I387" i="1"/>
  <c r="J387" i="1" s="1"/>
  <c r="K387" i="1" s="1"/>
  <c r="M386" i="1"/>
  <c r="L386" i="1"/>
  <c r="I386" i="1"/>
  <c r="J386" i="1" s="1"/>
  <c r="K386" i="1" s="1"/>
  <c r="M385" i="1"/>
  <c r="L385" i="1"/>
  <c r="I385" i="1"/>
  <c r="J385" i="1" s="1"/>
  <c r="K385" i="1" s="1"/>
  <c r="M384" i="1"/>
  <c r="L384" i="1"/>
  <c r="I384" i="1"/>
  <c r="J384" i="1" s="1"/>
  <c r="K384" i="1" s="1"/>
  <c r="M383" i="1"/>
  <c r="L383" i="1"/>
  <c r="I383" i="1"/>
  <c r="J383" i="1" s="1"/>
  <c r="K383" i="1" s="1"/>
  <c r="M382" i="1"/>
  <c r="L382" i="1"/>
  <c r="K382" i="1"/>
  <c r="I382" i="1"/>
  <c r="J382" i="1" s="1"/>
  <c r="M381" i="1"/>
  <c r="L381" i="1"/>
  <c r="I381" i="1"/>
  <c r="J381" i="1" s="1"/>
  <c r="K381" i="1" s="1"/>
  <c r="M380" i="1"/>
  <c r="L380" i="1"/>
  <c r="I380" i="1"/>
  <c r="J380" i="1" s="1"/>
  <c r="K380" i="1" s="1"/>
  <c r="M379" i="1"/>
  <c r="L379" i="1"/>
  <c r="K379" i="1"/>
  <c r="I379" i="1"/>
  <c r="J379" i="1" s="1"/>
  <c r="M378" i="1"/>
  <c r="L378" i="1"/>
  <c r="I378" i="1"/>
  <c r="J378" i="1" s="1"/>
  <c r="K378" i="1" s="1"/>
  <c r="M377" i="1"/>
  <c r="L377" i="1"/>
  <c r="I377" i="1"/>
  <c r="J377" i="1" s="1"/>
  <c r="K377" i="1" s="1"/>
  <c r="M376" i="1"/>
  <c r="L376" i="1"/>
  <c r="I376" i="1"/>
  <c r="J376" i="1" s="1"/>
  <c r="K376" i="1" s="1"/>
  <c r="M375" i="1"/>
  <c r="L375" i="1"/>
  <c r="I375" i="1"/>
  <c r="J375" i="1" s="1"/>
  <c r="K375" i="1" s="1"/>
  <c r="M374" i="1"/>
  <c r="L374" i="1"/>
  <c r="I374" i="1"/>
  <c r="J374" i="1" s="1"/>
  <c r="K374" i="1" s="1"/>
  <c r="M373" i="1"/>
  <c r="L373" i="1"/>
  <c r="I373" i="1"/>
  <c r="J373" i="1" s="1"/>
  <c r="K373" i="1" s="1"/>
  <c r="M372" i="1"/>
  <c r="L372" i="1"/>
  <c r="I372" i="1"/>
  <c r="J372" i="1" s="1"/>
  <c r="K372" i="1" s="1"/>
  <c r="M371" i="1"/>
  <c r="L371" i="1"/>
  <c r="I371" i="1"/>
  <c r="J371" i="1" s="1"/>
  <c r="K371" i="1" s="1"/>
  <c r="M370" i="1"/>
  <c r="L370" i="1"/>
  <c r="K370" i="1"/>
  <c r="I370" i="1"/>
  <c r="J370" i="1" s="1"/>
  <c r="M369" i="1"/>
  <c r="L369" i="1"/>
  <c r="I369" i="1"/>
  <c r="J369" i="1" s="1"/>
  <c r="K369" i="1" s="1"/>
  <c r="M368" i="1"/>
  <c r="L368" i="1"/>
  <c r="I368" i="1"/>
  <c r="J368" i="1" s="1"/>
  <c r="K368" i="1" s="1"/>
  <c r="M367" i="1"/>
  <c r="L367" i="1"/>
  <c r="I367" i="1"/>
  <c r="J367" i="1" s="1"/>
  <c r="K367" i="1" s="1"/>
  <c r="M366" i="1"/>
  <c r="L366" i="1"/>
  <c r="I366" i="1"/>
  <c r="J366" i="1" s="1"/>
  <c r="K366" i="1" s="1"/>
  <c r="M365" i="1"/>
  <c r="L365" i="1"/>
  <c r="I365" i="1"/>
  <c r="J365" i="1" s="1"/>
  <c r="K365" i="1" s="1"/>
  <c r="M364" i="1"/>
  <c r="L364" i="1"/>
  <c r="K364" i="1"/>
  <c r="I364" i="1"/>
  <c r="J364" i="1" s="1"/>
  <c r="M363" i="1"/>
  <c r="L363" i="1"/>
  <c r="I363" i="1"/>
  <c r="J363" i="1" s="1"/>
  <c r="K363" i="1" s="1"/>
  <c r="M362" i="1"/>
  <c r="L362" i="1"/>
  <c r="I362" i="1"/>
  <c r="J362" i="1" s="1"/>
  <c r="K362" i="1" s="1"/>
  <c r="M361" i="1"/>
  <c r="L361" i="1"/>
  <c r="K361" i="1"/>
  <c r="I361" i="1"/>
  <c r="J361" i="1" s="1"/>
  <c r="M360" i="1"/>
  <c r="L360" i="1"/>
  <c r="I360" i="1"/>
  <c r="J360" i="1" s="1"/>
  <c r="K360" i="1" s="1"/>
  <c r="M359" i="1"/>
  <c r="L359" i="1"/>
  <c r="K359" i="1"/>
  <c r="I359" i="1"/>
  <c r="J359" i="1" s="1"/>
  <c r="M358" i="1"/>
  <c r="L358" i="1"/>
  <c r="K358" i="1"/>
  <c r="I358" i="1"/>
  <c r="J358" i="1" s="1"/>
  <c r="M357" i="1"/>
  <c r="L357" i="1"/>
  <c r="I357" i="1"/>
  <c r="J357" i="1" s="1"/>
  <c r="K357" i="1" s="1"/>
  <c r="M356" i="1"/>
  <c r="L356" i="1"/>
  <c r="I356" i="1"/>
  <c r="J356" i="1" s="1"/>
  <c r="K356" i="1" s="1"/>
  <c r="M355" i="1"/>
  <c r="L355" i="1"/>
  <c r="I355" i="1"/>
  <c r="J355" i="1" s="1"/>
  <c r="K355" i="1" s="1"/>
  <c r="M354" i="1"/>
  <c r="L354" i="1"/>
  <c r="I354" i="1"/>
  <c r="J354" i="1" s="1"/>
  <c r="K354" i="1" s="1"/>
  <c r="M353" i="1"/>
  <c r="L353" i="1"/>
  <c r="I353" i="1"/>
  <c r="J353" i="1" s="1"/>
  <c r="K353" i="1" s="1"/>
  <c r="M352" i="1"/>
  <c r="L352" i="1"/>
  <c r="I352" i="1"/>
  <c r="J352" i="1" s="1"/>
  <c r="K352" i="1" s="1"/>
  <c r="M351" i="1"/>
  <c r="L351" i="1"/>
  <c r="I351" i="1"/>
  <c r="J351" i="1" s="1"/>
  <c r="K351" i="1" s="1"/>
  <c r="M350" i="1"/>
  <c r="L350" i="1"/>
  <c r="I350" i="1"/>
  <c r="J350" i="1" s="1"/>
  <c r="K350" i="1" s="1"/>
  <c r="M349" i="1"/>
  <c r="L349" i="1"/>
  <c r="I349" i="1"/>
  <c r="J349" i="1" s="1"/>
  <c r="K349" i="1" s="1"/>
  <c r="M348" i="1"/>
  <c r="L348" i="1"/>
  <c r="I348" i="1"/>
  <c r="J348" i="1" s="1"/>
  <c r="K348" i="1" s="1"/>
  <c r="M347" i="1"/>
  <c r="L347" i="1"/>
  <c r="I347" i="1"/>
  <c r="J347" i="1" s="1"/>
  <c r="K347" i="1" s="1"/>
  <c r="M346" i="1"/>
  <c r="L346" i="1"/>
  <c r="I346" i="1"/>
  <c r="J346" i="1" s="1"/>
  <c r="K346" i="1" s="1"/>
  <c r="M345" i="1"/>
  <c r="L345" i="1"/>
  <c r="I345" i="1"/>
  <c r="J345" i="1" s="1"/>
  <c r="K345" i="1" s="1"/>
  <c r="M344" i="1"/>
  <c r="L344" i="1"/>
  <c r="I344" i="1"/>
  <c r="J344" i="1" s="1"/>
  <c r="K344" i="1" s="1"/>
  <c r="M343" i="1"/>
  <c r="L343" i="1"/>
  <c r="I343" i="1"/>
  <c r="J343" i="1" s="1"/>
  <c r="K343" i="1" s="1"/>
  <c r="M342" i="1"/>
  <c r="L342" i="1"/>
  <c r="I342" i="1"/>
  <c r="J342" i="1" s="1"/>
  <c r="K342" i="1" s="1"/>
  <c r="M341" i="1"/>
  <c r="L341" i="1"/>
  <c r="I341" i="1"/>
  <c r="J341" i="1" s="1"/>
  <c r="K341" i="1" s="1"/>
  <c r="M340" i="1"/>
  <c r="L340" i="1"/>
  <c r="K340" i="1"/>
  <c r="I340" i="1"/>
  <c r="J340" i="1" s="1"/>
  <c r="M339" i="1"/>
  <c r="L339" i="1"/>
  <c r="K339" i="1"/>
  <c r="I339" i="1"/>
  <c r="J339" i="1" s="1"/>
  <c r="M338" i="1"/>
  <c r="L338" i="1"/>
  <c r="K338" i="1"/>
  <c r="I338" i="1"/>
  <c r="J338" i="1" s="1"/>
  <c r="M337" i="1"/>
  <c r="L337" i="1"/>
  <c r="I337" i="1"/>
  <c r="J337" i="1" s="1"/>
  <c r="K337" i="1" s="1"/>
  <c r="M336" i="1"/>
  <c r="L336" i="1"/>
  <c r="I336" i="1"/>
  <c r="J336" i="1" s="1"/>
  <c r="K336" i="1" s="1"/>
  <c r="M335" i="1"/>
  <c r="L335" i="1"/>
  <c r="I335" i="1"/>
  <c r="J335" i="1" s="1"/>
  <c r="K335" i="1" s="1"/>
  <c r="M334" i="1"/>
  <c r="L334" i="1"/>
  <c r="I334" i="1"/>
  <c r="J334" i="1" s="1"/>
  <c r="K334" i="1" s="1"/>
  <c r="M333" i="1"/>
  <c r="L333" i="1"/>
  <c r="I333" i="1"/>
  <c r="J333" i="1" s="1"/>
  <c r="K333" i="1" s="1"/>
  <c r="M332" i="1"/>
  <c r="L332" i="1"/>
  <c r="I332" i="1"/>
  <c r="J332" i="1" s="1"/>
  <c r="K332" i="1" s="1"/>
  <c r="M331" i="1"/>
  <c r="L331" i="1"/>
  <c r="I331" i="1"/>
  <c r="J331" i="1" s="1"/>
  <c r="K331" i="1" s="1"/>
  <c r="M330" i="1"/>
  <c r="L330" i="1"/>
  <c r="I330" i="1"/>
  <c r="J330" i="1" s="1"/>
  <c r="K330" i="1" s="1"/>
  <c r="M329" i="1"/>
  <c r="L329" i="1"/>
  <c r="I329" i="1"/>
  <c r="J329" i="1" s="1"/>
  <c r="K329" i="1" s="1"/>
  <c r="M328" i="1"/>
  <c r="L328" i="1"/>
  <c r="I328" i="1"/>
  <c r="J328" i="1" s="1"/>
  <c r="K328" i="1" s="1"/>
  <c r="M327" i="1"/>
  <c r="L327" i="1"/>
  <c r="I327" i="1"/>
  <c r="J327" i="1" s="1"/>
  <c r="K327" i="1" s="1"/>
  <c r="M326" i="1"/>
  <c r="L326" i="1"/>
  <c r="I326" i="1"/>
  <c r="J326" i="1" s="1"/>
  <c r="K326" i="1" s="1"/>
  <c r="M325" i="1"/>
  <c r="L325" i="1"/>
  <c r="I325" i="1"/>
  <c r="J325" i="1" s="1"/>
  <c r="K325" i="1" s="1"/>
  <c r="M324" i="1"/>
  <c r="L324" i="1"/>
  <c r="K324" i="1"/>
  <c r="I324" i="1"/>
  <c r="J324" i="1" s="1"/>
  <c r="M323" i="1"/>
  <c r="L323" i="1"/>
  <c r="K323" i="1"/>
  <c r="I323" i="1"/>
  <c r="J323" i="1" s="1"/>
  <c r="M322" i="1"/>
  <c r="L322" i="1"/>
  <c r="I322" i="1"/>
  <c r="J322" i="1" s="1"/>
  <c r="K322" i="1" s="1"/>
  <c r="M321" i="1"/>
  <c r="L321" i="1"/>
  <c r="I321" i="1"/>
  <c r="J321" i="1" s="1"/>
  <c r="K321" i="1" s="1"/>
  <c r="M320" i="1"/>
  <c r="L320" i="1"/>
  <c r="K320" i="1"/>
  <c r="I320" i="1"/>
  <c r="J320" i="1" s="1"/>
  <c r="M319" i="1"/>
  <c r="L319" i="1"/>
  <c r="I319" i="1"/>
  <c r="J319" i="1" s="1"/>
  <c r="K319" i="1" s="1"/>
  <c r="M318" i="1"/>
  <c r="L318" i="1"/>
  <c r="I318" i="1"/>
  <c r="J318" i="1" s="1"/>
  <c r="K318" i="1" s="1"/>
  <c r="M317" i="1"/>
  <c r="L317" i="1"/>
  <c r="I317" i="1"/>
  <c r="J317" i="1" s="1"/>
  <c r="K317" i="1" s="1"/>
  <c r="M316" i="1"/>
  <c r="L316" i="1"/>
  <c r="K316" i="1"/>
  <c r="I316" i="1"/>
  <c r="J316" i="1" s="1"/>
  <c r="M315" i="1"/>
  <c r="L315" i="1"/>
  <c r="I315" i="1"/>
  <c r="J315" i="1" s="1"/>
  <c r="K315" i="1" s="1"/>
  <c r="M314" i="1"/>
  <c r="L314" i="1"/>
  <c r="I314" i="1"/>
  <c r="J314" i="1" s="1"/>
  <c r="K314" i="1" s="1"/>
  <c r="M313" i="1"/>
  <c r="L313" i="1"/>
  <c r="I313" i="1"/>
  <c r="J313" i="1" s="1"/>
  <c r="K313" i="1" s="1"/>
  <c r="M312" i="1"/>
  <c r="L312" i="1"/>
  <c r="I312" i="1"/>
  <c r="J312" i="1" s="1"/>
  <c r="K312" i="1" s="1"/>
  <c r="M311" i="1"/>
  <c r="L311" i="1"/>
  <c r="I311" i="1"/>
  <c r="J311" i="1" s="1"/>
  <c r="K311" i="1" s="1"/>
  <c r="M310" i="1"/>
  <c r="L310" i="1"/>
  <c r="I310" i="1"/>
  <c r="J310" i="1" s="1"/>
  <c r="K310" i="1" s="1"/>
  <c r="M309" i="1"/>
  <c r="L309" i="1"/>
  <c r="I309" i="1"/>
  <c r="J309" i="1" s="1"/>
  <c r="K309" i="1" s="1"/>
  <c r="M308" i="1"/>
  <c r="L308" i="1"/>
  <c r="K308" i="1"/>
  <c r="I308" i="1"/>
  <c r="J308" i="1" s="1"/>
  <c r="M307" i="1"/>
  <c r="L307" i="1"/>
  <c r="I307" i="1"/>
  <c r="J307" i="1" s="1"/>
  <c r="K307" i="1" s="1"/>
  <c r="M306" i="1"/>
  <c r="L306" i="1"/>
  <c r="I306" i="1"/>
  <c r="J306" i="1" s="1"/>
  <c r="K306" i="1" s="1"/>
  <c r="M305" i="1"/>
  <c r="L305" i="1"/>
  <c r="K305" i="1"/>
  <c r="I305" i="1"/>
  <c r="J305" i="1" s="1"/>
  <c r="M304" i="1"/>
  <c r="L304" i="1"/>
  <c r="I304" i="1"/>
  <c r="J304" i="1" s="1"/>
  <c r="K304" i="1" s="1"/>
  <c r="M303" i="1"/>
  <c r="L303" i="1"/>
  <c r="I303" i="1"/>
  <c r="J303" i="1" s="1"/>
  <c r="K303" i="1" s="1"/>
  <c r="M302" i="1"/>
  <c r="L302" i="1"/>
  <c r="I302" i="1"/>
  <c r="J302" i="1" s="1"/>
  <c r="K302" i="1" s="1"/>
  <c r="M301" i="1"/>
  <c r="L301" i="1"/>
  <c r="I301" i="1"/>
  <c r="J301" i="1" s="1"/>
  <c r="K301" i="1" s="1"/>
  <c r="M300" i="1"/>
  <c r="L300" i="1"/>
  <c r="I300" i="1"/>
  <c r="J300" i="1" s="1"/>
  <c r="K300" i="1" s="1"/>
  <c r="M299" i="1"/>
  <c r="L299" i="1"/>
  <c r="I299" i="1"/>
  <c r="J299" i="1" s="1"/>
  <c r="K299" i="1" s="1"/>
  <c r="M298" i="1"/>
  <c r="L298" i="1"/>
  <c r="I298" i="1"/>
  <c r="J298" i="1" s="1"/>
  <c r="K298" i="1" s="1"/>
  <c r="M297" i="1"/>
  <c r="L297" i="1"/>
  <c r="I297" i="1"/>
  <c r="J297" i="1" s="1"/>
  <c r="K297" i="1" s="1"/>
  <c r="M296" i="1"/>
  <c r="L296" i="1"/>
  <c r="I296" i="1"/>
  <c r="J296" i="1" s="1"/>
  <c r="K296" i="1" s="1"/>
  <c r="M295" i="1"/>
  <c r="L295" i="1"/>
  <c r="I295" i="1"/>
  <c r="J295" i="1" s="1"/>
  <c r="K295" i="1" s="1"/>
  <c r="M294" i="1"/>
  <c r="L294" i="1"/>
  <c r="I294" i="1"/>
  <c r="J294" i="1" s="1"/>
  <c r="K294" i="1" s="1"/>
  <c r="M293" i="1"/>
  <c r="L293" i="1"/>
  <c r="I293" i="1"/>
  <c r="J293" i="1" s="1"/>
  <c r="K293" i="1" s="1"/>
  <c r="M292" i="1"/>
  <c r="L292" i="1"/>
  <c r="I292" i="1"/>
  <c r="J292" i="1" s="1"/>
  <c r="K292" i="1" s="1"/>
  <c r="M291" i="1"/>
  <c r="L291" i="1"/>
  <c r="K291" i="1"/>
  <c r="I291" i="1"/>
  <c r="J291" i="1" s="1"/>
  <c r="M290" i="1"/>
  <c r="L290" i="1"/>
  <c r="I290" i="1"/>
  <c r="J290" i="1" s="1"/>
  <c r="K290" i="1" s="1"/>
  <c r="M289" i="1"/>
  <c r="L289" i="1"/>
  <c r="I289" i="1"/>
  <c r="J289" i="1" s="1"/>
  <c r="K289" i="1" s="1"/>
  <c r="M288" i="1"/>
  <c r="L288" i="1"/>
  <c r="I288" i="1"/>
  <c r="J288" i="1" s="1"/>
  <c r="K288" i="1" s="1"/>
  <c r="M287" i="1"/>
  <c r="L287" i="1"/>
  <c r="I287" i="1"/>
  <c r="J287" i="1" s="1"/>
  <c r="K287" i="1" s="1"/>
  <c r="M286" i="1"/>
  <c r="L286" i="1"/>
  <c r="I286" i="1"/>
  <c r="J286" i="1" s="1"/>
  <c r="K286" i="1" s="1"/>
  <c r="M285" i="1"/>
  <c r="L285" i="1"/>
  <c r="K285" i="1"/>
  <c r="I285" i="1"/>
  <c r="J285" i="1" s="1"/>
  <c r="M284" i="1"/>
  <c r="L284" i="1"/>
  <c r="I284" i="1"/>
  <c r="J284" i="1" s="1"/>
  <c r="K284" i="1" s="1"/>
  <c r="M283" i="1"/>
  <c r="L283" i="1"/>
  <c r="I283" i="1"/>
  <c r="J283" i="1" s="1"/>
  <c r="K283" i="1" s="1"/>
  <c r="M282" i="1"/>
  <c r="L282" i="1"/>
  <c r="I282" i="1"/>
  <c r="J282" i="1" s="1"/>
  <c r="K282" i="1" s="1"/>
  <c r="M281" i="1"/>
  <c r="L281" i="1"/>
  <c r="I281" i="1"/>
  <c r="J281" i="1" s="1"/>
  <c r="K281" i="1" s="1"/>
  <c r="M280" i="1"/>
  <c r="L280" i="1"/>
  <c r="I280" i="1"/>
  <c r="J280" i="1" s="1"/>
  <c r="K280" i="1" s="1"/>
  <c r="M279" i="1"/>
  <c r="L279" i="1"/>
  <c r="I279" i="1"/>
  <c r="J279" i="1" s="1"/>
  <c r="K279" i="1" s="1"/>
  <c r="M278" i="1"/>
  <c r="L278" i="1"/>
  <c r="K278" i="1"/>
  <c r="I278" i="1"/>
  <c r="J278" i="1" s="1"/>
  <c r="M277" i="1"/>
  <c r="L277" i="1"/>
  <c r="I277" i="1"/>
  <c r="J277" i="1" s="1"/>
  <c r="K277" i="1" s="1"/>
  <c r="M276" i="1"/>
  <c r="L276" i="1"/>
  <c r="I276" i="1"/>
  <c r="J276" i="1" s="1"/>
  <c r="K276" i="1" s="1"/>
  <c r="M275" i="1"/>
  <c r="L275" i="1"/>
  <c r="I275" i="1"/>
  <c r="J275" i="1" s="1"/>
  <c r="K275" i="1" s="1"/>
  <c r="M274" i="1"/>
  <c r="L274" i="1"/>
  <c r="K274" i="1"/>
  <c r="I274" i="1"/>
  <c r="J274" i="1" s="1"/>
  <c r="M273" i="1"/>
  <c r="L273" i="1"/>
  <c r="K273" i="1"/>
  <c r="I273" i="1"/>
  <c r="J273" i="1" s="1"/>
  <c r="M272" i="1"/>
  <c r="L272" i="1"/>
  <c r="K272" i="1"/>
  <c r="I272" i="1"/>
  <c r="J272" i="1" s="1"/>
  <c r="M271" i="1"/>
  <c r="L271" i="1"/>
  <c r="K271" i="1"/>
  <c r="I271" i="1"/>
  <c r="J271" i="1" s="1"/>
  <c r="M270" i="1"/>
  <c r="L270" i="1"/>
  <c r="I270" i="1"/>
  <c r="J270" i="1" s="1"/>
  <c r="K270" i="1" s="1"/>
  <c r="M269" i="1"/>
  <c r="L269" i="1"/>
  <c r="I269" i="1"/>
  <c r="J269" i="1" s="1"/>
  <c r="K269" i="1" s="1"/>
  <c r="M268" i="1"/>
  <c r="L268" i="1"/>
  <c r="I268" i="1"/>
  <c r="J268" i="1" s="1"/>
  <c r="K268" i="1" s="1"/>
  <c r="M267" i="1"/>
  <c r="L267" i="1"/>
  <c r="I267" i="1"/>
  <c r="J267" i="1" s="1"/>
  <c r="K267" i="1" s="1"/>
  <c r="M266" i="1"/>
  <c r="L266" i="1"/>
  <c r="I266" i="1"/>
  <c r="J266" i="1" s="1"/>
  <c r="K266" i="1" s="1"/>
  <c r="M265" i="1"/>
  <c r="L265" i="1"/>
  <c r="I265" i="1"/>
  <c r="J265" i="1" s="1"/>
  <c r="K265" i="1" s="1"/>
  <c r="M264" i="1"/>
  <c r="L264" i="1"/>
  <c r="I264" i="1"/>
  <c r="J264" i="1" s="1"/>
  <c r="K264" i="1" s="1"/>
  <c r="M263" i="1"/>
  <c r="L263" i="1"/>
  <c r="I263" i="1"/>
  <c r="J263" i="1" s="1"/>
  <c r="K263" i="1" s="1"/>
  <c r="M262" i="1"/>
  <c r="L262" i="1"/>
  <c r="I262" i="1"/>
  <c r="J262" i="1" s="1"/>
  <c r="K262" i="1" s="1"/>
  <c r="M261" i="1"/>
  <c r="L261" i="1"/>
  <c r="I261" i="1"/>
  <c r="J261" i="1" s="1"/>
  <c r="K261" i="1" s="1"/>
  <c r="M260" i="1"/>
  <c r="L260" i="1"/>
  <c r="I260" i="1"/>
  <c r="J260" i="1" s="1"/>
  <c r="K260" i="1" s="1"/>
  <c r="M259" i="1"/>
  <c r="L259" i="1"/>
  <c r="I259" i="1"/>
  <c r="J259" i="1" s="1"/>
  <c r="K259" i="1" s="1"/>
  <c r="M258" i="1"/>
  <c r="L258" i="1"/>
  <c r="I258" i="1"/>
  <c r="J258" i="1" s="1"/>
  <c r="K258" i="1" s="1"/>
  <c r="M257" i="1"/>
  <c r="L257" i="1"/>
  <c r="I257" i="1"/>
  <c r="J257" i="1" s="1"/>
  <c r="K257" i="1" s="1"/>
  <c r="M256" i="1"/>
  <c r="L256" i="1"/>
  <c r="I256" i="1"/>
  <c r="J256" i="1" s="1"/>
  <c r="K256" i="1" s="1"/>
  <c r="M255" i="1"/>
  <c r="L255" i="1"/>
  <c r="I255" i="1"/>
  <c r="J255" i="1" s="1"/>
  <c r="K255" i="1" s="1"/>
  <c r="M254" i="1"/>
  <c r="L254" i="1"/>
  <c r="I254" i="1"/>
  <c r="J254" i="1" s="1"/>
  <c r="K254" i="1" s="1"/>
  <c r="M253" i="1"/>
  <c r="L253" i="1"/>
  <c r="I253" i="1"/>
  <c r="J253" i="1" s="1"/>
  <c r="K253" i="1" s="1"/>
  <c r="M252" i="1"/>
  <c r="L252" i="1"/>
  <c r="K252" i="1"/>
  <c r="I252" i="1"/>
  <c r="J252" i="1" s="1"/>
  <c r="M251" i="1"/>
  <c r="L251" i="1"/>
  <c r="I251" i="1"/>
  <c r="J251" i="1" s="1"/>
  <c r="K251" i="1" s="1"/>
  <c r="M250" i="1"/>
  <c r="L250" i="1"/>
  <c r="K250" i="1"/>
  <c r="I250" i="1"/>
  <c r="J250" i="1" s="1"/>
  <c r="M249" i="1"/>
  <c r="L249" i="1"/>
  <c r="I249" i="1"/>
  <c r="J249" i="1" s="1"/>
  <c r="K249" i="1" s="1"/>
  <c r="M248" i="1"/>
  <c r="L248" i="1"/>
  <c r="K248" i="1"/>
  <c r="I248" i="1"/>
  <c r="J248" i="1" s="1"/>
  <c r="M247" i="1"/>
  <c r="L247" i="1"/>
  <c r="K247" i="1"/>
  <c r="I247" i="1"/>
  <c r="J247" i="1" s="1"/>
  <c r="M246" i="1"/>
  <c r="L246" i="1"/>
  <c r="I246" i="1"/>
  <c r="J246" i="1" s="1"/>
  <c r="K246" i="1" s="1"/>
  <c r="M245" i="1"/>
  <c r="L245" i="1"/>
  <c r="I245" i="1"/>
  <c r="J245" i="1" s="1"/>
  <c r="K245" i="1" s="1"/>
  <c r="M244" i="1"/>
  <c r="L244" i="1"/>
  <c r="I244" i="1"/>
  <c r="J244" i="1" s="1"/>
  <c r="K244" i="1" s="1"/>
  <c r="M243" i="1"/>
  <c r="L243" i="1"/>
  <c r="I243" i="1"/>
  <c r="J243" i="1" s="1"/>
  <c r="K243" i="1" s="1"/>
  <c r="M242" i="1"/>
  <c r="L242" i="1"/>
  <c r="K242" i="1"/>
  <c r="I242" i="1"/>
  <c r="J242" i="1" s="1"/>
  <c r="M241" i="1"/>
  <c r="L241" i="1"/>
  <c r="I241" i="1"/>
  <c r="J241" i="1" s="1"/>
  <c r="K241" i="1" s="1"/>
  <c r="M240" i="1"/>
  <c r="L240" i="1"/>
  <c r="I240" i="1"/>
  <c r="J240" i="1" s="1"/>
  <c r="K240" i="1" s="1"/>
  <c r="M239" i="1"/>
  <c r="L239" i="1"/>
  <c r="K239" i="1"/>
  <c r="I239" i="1"/>
  <c r="J239" i="1" s="1"/>
  <c r="M238" i="1"/>
  <c r="L238" i="1"/>
  <c r="I238" i="1"/>
  <c r="J238" i="1" s="1"/>
  <c r="K238" i="1" s="1"/>
  <c r="M237" i="1"/>
  <c r="L237" i="1"/>
  <c r="I237" i="1"/>
  <c r="J237" i="1" s="1"/>
  <c r="K237" i="1" s="1"/>
  <c r="M236" i="1"/>
  <c r="L236" i="1"/>
  <c r="I236" i="1"/>
  <c r="J236" i="1" s="1"/>
  <c r="K236" i="1" s="1"/>
  <c r="M235" i="1"/>
  <c r="L235" i="1"/>
  <c r="K235" i="1"/>
  <c r="I235" i="1"/>
  <c r="J235" i="1" s="1"/>
  <c r="M234" i="1"/>
  <c r="L234" i="1"/>
  <c r="I234" i="1"/>
  <c r="J234" i="1" s="1"/>
  <c r="K234" i="1" s="1"/>
  <c r="M233" i="1"/>
  <c r="L233" i="1"/>
  <c r="I233" i="1"/>
  <c r="J233" i="1" s="1"/>
  <c r="K233" i="1" s="1"/>
  <c r="M232" i="1"/>
  <c r="L232" i="1"/>
  <c r="I232" i="1"/>
  <c r="J232" i="1" s="1"/>
  <c r="K232" i="1" s="1"/>
  <c r="M231" i="1"/>
  <c r="L231" i="1"/>
  <c r="I231" i="1"/>
  <c r="J231" i="1" s="1"/>
  <c r="K231" i="1" s="1"/>
  <c r="M230" i="1"/>
  <c r="L230" i="1"/>
  <c r="I230" i="1"/>
  <c r="J230" i="1" s="1"/>
  <c r="K230" i="1" s="1"/>
  <c r="M229" i="1"/>
  <c r="L229" i="1"/>
  <c r="I229" i="1"/>
  <c r="J229" i="1" s="1"/>
  <c r="K229" i="1" s="1"/>
  <c r="M228" i="1"/>
  <c r="L228" i="1"/>
  <c r="I228" i="1"/>
  <c r="J228" i="1" s="1"/>
  <c r="K228" i="1" s="1"/>
  <c r="M227" i="1"/>
  <c r="L227" i="1"/>
  <c r="I227" i="1"/>
  <c r="J227" i="1" s="1"/>
  <c r="K227" i="1" s="1"/>
  <c r="M226" i="1"/>
  <c r="L226" i="1"/>
  <c r="I226" i="1"/>
  <c r="J226" i="1" s="1"/>
  <c r="K226" i="1" s="1"/>
  <c r="M225" i="1"/>
  <c r="L225" i="1"/>
  <c r="K225" i="1"/>
  <c r="I225" i="1"/>
  <c r="J225" i="1" s="1"/>
  <c r="M224" i="1"/>
  <c r="L224" i="1"/>
  <c r="I224" i="1"/>
  <c r="J224" i="1" s="1"/>
  <c r="K224" i="1" s="1"/>
  <c r="M43" i="1"/>
  <c r="L43" i="1"/>
  <c r="I43" i="1"/>
  <c r="J43" i="1" s="1"/>
  <c r="K43" i="1" s="1"/>
  <c r="M42" i="1"/>
  <c r="L42" i="1"/>
  <c r="K42" i="1"/>
  <c r="I42" i="1"/>
  <c r="J42" i="1" s="1"/>
  <c r="M41" i="1"/>
  <c r="L41" i="1"/>
  <c r="K41" i="1"/>
  <c r="I41" i="1"/>
  <c r="J41" i="1" s="1"/>
  <c r="M40" i="1"/>
  <c r="L40" i="1"/>
  <c r="K40" i="1"/>
  <c r="I40" i="1"/>
  <c r="J40" i="1" s="1"/>
  <c r="M39" i="1"/>
  <c r="L39" i="1"/>
  <c r="K39" i="1"/>
  <c r="I39" i="1"/>
  <c r="J39" i="1" s="1"/>
  <c r="M38" i="1"/>
  <c r="L38" i="1"/>
  <c r="K38" i="1"/>
  <c r="I38" i="1"/>
  <c r="J38" i="1" s="1"/>
  <c r="M37" i="1"/>
  <c r="L37" i="1"/>
  <c r="I37" i="1"/>
  <c r="J37" i="1" s="1"/>
  <c r="K37" i="1" s="1"/>
  <c r="M36" i="1"/>
  <c r="L36" i="1"/>
  <c r="I36" i="1"/>
  <c r="J36" i="1" s="1"/>
  <c r="K36" i="1" s="1"/>
  <c r="M35" i="1"/>
  <c r="L35" i="1"/>
  <c r="K35" i="1"/>
  <c r="I35" i="1"/>
  <c r="J35" i="1" s="1"/>
  <c r="M34" i="1"/>
  <c r="L34" i="1"/>
  <c r="I34" i="1"/>
  <c r="J34" i="1" s="1"/>
  <c r="K34" i="1" s="1"/>
  <c r="I33" i="2"/>
  <c r="J33" i="2" s="1"/>
  <c r="K33" i="2" s="1"/>
  <c r="I32" i="2"/>
  <c r="J32" i="2" s="1"/>
  <c r="K32" i="2" s="1"/>
  <c r="I31" i="2"/>
  <c r="J31" i="2" s="1"/>
  <c r="K31" i="2" s="1"/>
  <c r="I30" i="2"/>
  <c r="J30" i="2" s="1"/>
  <c r="K30" i="2" s="1"/>
  <c r="I29" i="2"/>
  <c r="J29" i="2" s="1"/>
  <c r="K29" i="2" s="1"/>
  <c r="I28" i="2"/>
  <c r="J28" i="2" s="1"/>
  <c r="K28" i="2" s="1"/>
  <c r="I27" i="2"/>
  <c r="J27" i="2" s="1"/>
  <c r="K27" i="2" s="1"/>
  <c r="I26" i="2"/>
  <c r="J26" i="2" s="1"/>
  <c r="K26" i="2" s="1"/>
  <c r="I25" i="2"/>
  <c r="M24" i="2"/>
  <c r="L24" i="2"/>
  <c r="K24" i="2"/>
  <c r="I24" i="2"/>
  <c r="J24" i="2" s="1"/>
  <c r="M23" i="2"/>
  <c r="L23" i="2"/>
  <c r="K23" i="2"/>
  <c r="I23" i="2"/>
  <c r="J23" i="2" s="1"/>
  <c r="M22" i="2"/>
  <c r="L22" i="2"/>
  <c r="K22" i="2"/>
  <c r="I22" i="2"/>
  <c r="J22" i="2" s="1"/>
  <c r="M21" i="2"/>
  <c r="L21" i="2"/>
  <c r="K21" i="2"/>
  <c r="I21" i="2"/>
  <c r="J21" i="2" s="1"/>
  <c r="M20" i="2"/>
  <c r="L20" i="2"/>
  <c r="K20" i="2"/>
  <c r="I20" i="2"/>
  <c r="J20" i="2" s="1"/>
  <c r="M19" i="2"/>
  <c r="L19" i="2"/>
  <c r="K19" i="2"/>
  <c r="I19" i="2"/>
  <c r="J19" i="2" s="1"/>
  <c r="M18" i="2"/>
  <c r="L18" i="2"/>
  <c r="K18" i="2"/>
  <c r="I18" i="2"/>
  <c r="J18" i="2" s="1"/>
  <c r="M17" i="2"/>
  <c r="L17" i="2"/>
  <c r="K17" i="2"/>
  <c r="I17" i="2"/>
  <c r="J17" i="2" s="1"/>
  <c r="M16" i="2"/>
  <c r="L16" i="2"/>
  <c r="K16" i="2"/>
  <c r="I16" i="2"/>
  <c r="J16" i="2" s="1"/>
  <c r="M15" i="2"/>
  <c r="L15" i="2"/>
  <c r="K15" i="2"/>
  <c r="I15" i="2"/>
  <c r="J15" i="2" s="1"/>
  <c r="I14" i="2"/>
  <c r="J14" i="2" s="1"/>
  <c r="K14" i="2" s="1"/>
  <c r="I13" i="2"/>
  <c r="J13" i="2" s="1"/>
  <c r="K13" i="2" s="1"/>
  <c r="I12" i="2"/>
  <c r="J12" i="2" s="1"/>
  <c r="K12" i="2" s="1"/>
  <c r="M11" i="2"/>
  <c r="L11" i="2"/>
  <c r="K11" i="2"/>
  <c r="I11" i="2"/>
  <c r="J11" i="2" s="1"/>
  <c r="I473" i="2"/>
  <c r="J473" i="2" s="1"/>
  <c r="K473" i="2" s="1"/>
  <c r="I472" i="2"/>
  <c r="J472" i="2" s="1"/>
  <c r="K472" i="2" s="1"/>
  <c r="I471" i="2"/>
  <c r="J471" i="2" s="1"/>
  <c r="K471" i="2" s="1"/>
  <c r="I470" i="2"/>
  <c r="J470" i="2" s="1"/>
  <c r="K470" i="2" s="1"/>
  <c r="I469" i="2"/>
  <c r="J469" i="2" s="1"/>
  <c r="K469" i="2" s="1"/>
  <c r="I468" i="2"/>
  <c r="J468" i="2" s="1"/>
  <c r="K468" i="2" s="1"/>
  <c r="I467" i="2"/>
  <c r="J467" i="2" s="1"/>
  <c r="K467" i="2" s="1"/>
  <c r="I466" i="2"/>
  <c r="J466" i="2" s="1"/>
  <c r="K466" i="2" s="1"/>
  <c r="I465" i="2"/>
  <c r="J465" i="2" s="1"/>
  <c r="K465" i="2" s="1"/>
  <c r="I464" i="2"/>
  <c r="J464" i="2" s="1"/>
  <c r="K464" i="2" s="1"/>
  <c r="I463" i="2"/>
  <c r="J463" i="2" s="1"/>
  <c r="K463" i="2" s="1"/>
  <c r="I462" i="2"/>
  <c r="J462" i="2" s="1"/>
  <c r="K462" i="2" s="1"/>
  <c r="I461" i="2"/>
  <c r="J461" i="2" s="1"/>
  <c r="K461" i="2" s="1"/>
  <c r="I460" i="2"/>
  <c r="J460" i="2" s="1"/>
  <c r="K460" i="2" s="1"/>
  <c r="I459" i="2"/>
  <c r="J459" i="2" s="1"/>
  <c r="K459" i="2" s="1"/>
  <c r="M488" i="1"/>
  <c r="L488" i="1"/>
  <c r="I488" i="1"/>
  <c r="J488" i="1" s="1"/>
  <c r="K488" i="1" s="1"/>
  <c r="M487" i="1"/>
  <c r="L487" i="1"/>
  <c r="I487" i="1"/>
  <c r="J487" i="1" s="1"/>
  <c r="K487" i="1" s="1"/>
  <c r="M486" i="1"/>
  <c r="L486" i="1"/>
  <c r="I486" i="1"/>
  <c r="J486" i="1" s="1"/>
  <c r="K486" i="1" s="1"/>
  <c r="M485" i="1"/>
  <c r="L485" i="1"/>
  <c r="I485" i="1"/>
  <c r="J485" i="1" s="1"/>
  <c r="K485" i="1" s="1"/>
  <c r="M484" i="1"/>
  <c r="L484" i="1"/>
  <c r="K484" i="1"/>
  <c r="I484" i="1"/>
  <c r="J484" i="1" s="1"/>
  <c r="M483" i="1"/>
  <c r="L483" i="1"/>
  <c r="I483" i="1"/>
  <c r="J483" i="1" s="1"/>
  <c r="K483" i="1" s="1"/>
  <c r="M482" i="1"/>
  <c r="L482" i="1"/>
  <c r="I482" i="1"/>
  <c r="J482" i="1" s="1"/>
  <c r="K482" i="1" s="1"/>
  <c r="M481" i="1"/>
  <c r="L481" i="1"/>
  <c r="I481" i="1"/>
  <c r="J481" i="1" s="1"/>
  <c r="K481" i="1" s="1"/>
  <c r="M480" i="1"/>
  <c r="L480" i="1"/>
  <c r="I480" i="1"/>
  <c r="J480" i="1" s="1"/>
  <c r="K480" i="1" s="1"/>
  <c r="M479" i="1"/>
  <c r="L479" i="1"/>
  <c r="I479" i="1"/>
  <c r="J479" i="1" s="1"/>
  <c r="K479" i="1" s="1"/>
  <c r="M478" i="1"/>
  <c r="L478" i="1"/>
  <c r="I478" i="1"/>
  <c r="J478" i="1" s="1"/>
  <c r="K478" i="1" s="1"/>
  <c r="M477" i="1"/>
  <c r="L477" i="1"/>
  <c r="I477" i="1"/>
  <c r="J477" i="1" s="1"/>
  <c r="K477" i="1" s="1"/>
  <c r="M476" i="1"/>
  <c r="L476" i="1"/>
  <c r="I476" i="1"/>
  <c r="J476" i="1" s="1"/>
  <c r="K476" i="1" s="1"/>
  <c r="M475" i="1"/>
  <c r="L475" i="1"/>
  <c r="K475" i="1"/>
  <c r="I475" i="1"/>
  <c r="J475" i="1" s="1"/>
  <c r="M474" i="1"/>
  <c r="L474" i="1"/>
  <c r="I474" i="1"/>
  <c r="J474" i="1" s="1"/>
  <c r="K474" i="1" s="1"/>
  <c r="M473" i="1"/>
  <c r="L473" i="1"/>
  <c r="I473" i="1"/>
  <c r="J473" i="1" s="1"/>
  <c r="K473" i="1" s="1"/>
  <c r="M472" i="1"/>
  <c r="L472" i="1"/>
  <c r="I472" i="1"/>
  <c r="J472" i="1" s="1"/>
  <c r="K472" i="1" s="1"/>
  <c r="M471" i="1"/>
  <c r="L471" i="1"/>
  <c r="I471" i="1"/>
  <c r="J471" i="1" s="1"/>
  <c r="K471" i="1" s="1"/>
  <c r="M470" i="1"/>
  <c r="L470" i="1"/>
  <c r="I470" i="1"/>
  <c r="J470" i="1" s="1"/>
  <c r="K470" i="1" s="1"/>
  <c r="M469" i="1"/>
  <c r="L469" i="1"/>
  <c r="I469" i="1"/>
  <c r="J469" i="1" s="1"/>
  <c r="K469" i="1" s="1"/>
  <c r="M468" i="1"/>
  <c r="L468" i="1"/>
  <c r="I468" i="1"/>
  <c r="J468" i="1" s="1"/>
  <c r="K468" i="1" s="1"/>
  <c r="M467" i="1"/>
  <c r="L467" i="1"/>
  <c r="I467" i="1"/>
  <c r="J467" i="1" s="1"/>
  <c r="K467" i="1" s="1"/>
  <c r="M466" i="1"/>
  <c r="L466" i="1"/>
  <c r="I466" i="1"/>
  <c r="J466" i="1" s="1"/>
  <c r="K466" i="1" s="1"/>
  <c r="M465" i="1"/>
  <c r="L465" i="1"/>
  <c r="I465" i="1"/>
  <c r="J465" i="1" s="1"/>
  <c r="K465" i="1" s="1"/>
  <c r="M464" i="1"/>
  <c r="L464" i="1"/>
  <c r="I464" i="1"/>
  <c r="J464" i="1" s="1"/>
  <c r="K464" i="1" s="1"/>
  <c r="M463" i="1"/>
  <c r="L463" i="1"/>
  <c r="I463" i="1"/>
  <c r="J463" i="1" s="1"/>
  <c r="K463" i="1" s="1"/>
  <c r="M462" i="1"/>
  <c r="L462" i="1"/>
  <c r="I462" i="1"/>
  <c r="J462" i="1" s="1"/>
  <c r="K462" i="1" s="1"/>
  <c r="M461" i="1"/>
  <c r="L461" i="1"/>
  <c r="I461" i="1"/>
  <c r="J461" i="1" s="1"/>
  <c r="K461" i="1" s="1"/>
  <c r="M460" i="1"/>
  <c r="L460" i="1"/>
  <c r="I460" i="1"/>
  <c r="J460" i="1" s="1"/>
  <c r="K460" i="1" s="1"/>
  <c r="M459" i="1"/>
  <c r="L459" i="1"/>
  <c r="I459" i="1"/>
  <c r="J459" i="1" s="1"/>
  <c r="K459" i="1" s="1"/>
  <c r="M458" i="1"/>
  <c r="L458" i="1"/>
  <c r="I458" i="1"/>
  <c r="J458" i="1" s="1"/>
  <c r="K458" i="1" s="1"/>
  <c r="M457" i="1"/>
  <c r="L457" i="1"/>
  <c r="I457" i="1"/>
  <c r="J457" i="1" s="1"/>
  <c r="K457" i="1" s="1"/>
  <c r="M456" i="1"/>
  <c r="L456" i="1"/>
  <c r="I456" i="1"/>
  <c r="J456" i="1" s="1"/>
  <c r="K456" i="1" s="1"/>
  <c r="M455" i="1"/>
  <c r="L455" i="1"/>
  <c r="I455" i="1"/>
  <c r="J455" i="1" s="1"/>
  <c r="K455" i="1" s="1"/>
  <c r="M454" i="1"/>
  <c r="L454" i="1"/>
  <c r="I454" i="1"/>
  <c r="J454" i="1" s="1"/>
  <c r="K454" i="1" s="1"/>
  <c r="M453" i="1"/>
  <c r="L453" i="1"/>
  <c r="I453" i="1"/>
  <c r="J453" i="1" s="1"/>
  <c r="K453" i="1" s="1"/>
  <c r="M452" i="1"/>
  <c r="L452" i="1"/>
  <c r="I452" i="1"/>
  <c r="J452" i="1" s="1"/>
  <c r="K452" i="1" s="1"/>
  <c r="M451" i="1"/>
  <c r="L451" i="1"/>
  <c r="I451" i="1"/>
  <c r="J451" i="1" s="1"/>
  <c r="K451" i="1" s="1"/>
  <c r="M450" i="1"/>
  <c r="L450" i="1"/>
  <c r="I450" i="1"/>
  <c r="J450" i="1" s="1"/>
  <c r="K450" i="1" s="1"/>
  <c r="M449" i="1"/>
  <c r="L449" i="1"/>
  <c r="I449" i="1"/>
  <c r="J449" i="1" s="1"/>
  <c r="K449" i="1" s="1"/>
  <c r="M448" i="1"/>
  <c r="L448" i="1"/>
  <c r="I448" i="1"/>
  <c r="J448" i="1" s="1"/>
  <c r="K448" i="1" s="1"/>
  <c r="M447" i="1"/>
  <c r="L447" i="1"/>
  <c r="I447" i="1"/>
  <c r="J447" i="1" s="1"/>
  <c r="K447" i="1" s="1"/>
  <c r="M446" i="1"/>
  <c r="L446" i="1"/>
  <c r="I446" i="1"/>
  <c r="J446" i="1" s="1"/>
  <c r="K446" i="1" s="1"/>
  <c r="M445" i="1"/>
  <c r="L445" i="1"/>
  <c r="I445" i="1"/>
  <c r="J445" i="1" s="1"/>
  <c r="K445" i="1" s="1"/>
  <c r="M444" i="1"/>
  <c r="L444" i="1"/>
  <c r="I444" i="1"/>
  <c r="J444" i="1" s="1"/>
  <c r="K444" i="1" s="1"/>
  <c r="M443" i="1"/>
  <c r="L443" i="1"/>
  <c r="I443" i="1"/>
  <c r="J443" i="1" s="1"/>
  <c r="K443" i="1" s="1"/>
  <c r="M442" i="1"/>
  <c r="L442" i="1"/>
  <c r="I442" i="1"/>
  <c r="J442" i="1" s="1"/>
  <c r="K442" i="1" s="1"/>
  <c r="M441" i="1"/>
  <c r="L441" i="1"/>
  <c r="I441" i="1"/>
  <c r="J441" i="1" s="1"/>
  <c r="K441" i="1" s="1"/>
  <c r="M440" i="1"/>
  <c r="L440" i="1"/>
  <c r="I440" i="1"/>
  <c r="J440" i="1" s="1"/>
  <c r="K440" i="1" s="1"/>
  <c r="M439" i="1"/>
  <c r="L439" i="1"/>
  <c r="I439" i="1"/>
  <c r="J439" i="1" s="1"/>
  <c r="K439" i="1" s="1"/>
  <c r="M438" i="1"/>
  <c r="L438" i="1"/>
  <c r="I438" i="1"/>
  <c r="J438" i="1" s="1"/>
  <c r="K438" i="1" s="1"/>
  <c r="M437" i="1"/>
  <c r="L437" i="1"/>
  <c r="I437" i="1"/>
  <c r="J437" i="1" s="1"/>
  <c r="K437" i="1" s="1"/>
  <c r="M436" i="1"/>
  <c r="L436" i="1"/>
  <c r="I436" i="1"/>
  <c r="J436" i="1" s="1"/>
  <c r="K436" i="1" s="1"/>
  <c r="M435" i="1"/>
  <c r="L435" i="1"/>
  <c r="I435" i="1"/>
  <c r="J435" i="1" s="1"/>
  <c r="K435" i="1" s="1"/>
  <c r="M434" i="1"/>
  <c r="L434" i="1"/>
  <c r="I434" i="1"/>
  <c r="J434" i="1" s="1"/>
  <c r="K434" i="1" s="1"/>
  <c r="M433" i="1"/>
  <c r="L433" i="1"/>
  <c r="I433" i="1"/>
  <c r="J433" i="1" s="1"/>
  <c r="K433" i="1" s="1"/>
  <c r="M432" i="1"/>
  <c r="L432" i="1"/>
  <c r="I432" i="1"/>
  <c r="J432" i="1" s="1"/>
  <c r="K432" i="1" s="1"/>
  <c r="M431" i="1"/>
  <c r="L431" i="1"/>
  <c r="I431" i="1"/>
  <c r="J431" i="1" s="1"/>
  <c r="K431" i="1" s="1"/>
  <c r="M430" i="1"/>
  <c r="L430" i="1"/>
  <c r="I430" i="1"/>
  <c r="J430" i="1" s="1"/>
  <c r="K430" i="1" s="1"/>
  <c r="M429" i="1"/>
  <c r="L429" i="1"/>
  <c r="I429" i="1"/>
  <c r="J429" i="1" s="1"/>
  <c r="K429" i="1" s="1"/>
  <c r="M428" i="1"/>
  <c r="L428" i="1"/>
  <c r="I428" i="1"/>
  <c r="J428" i="1" s="1"/>
  <c r="K428" i="1" s="1"/>
  <c r="M427" i="1"/>
  <c r="L427" i="1"/>
  <c r="I427" i="1"/>
  <c r="J427" i="1" s="1"/>
  <c r="K427" i="1" s="1"/>
  <c r="M426" i="1"/>
  <c r="L426" i="1"/>
  <c r="I426" i="1"/>
  <c r="J426" i="1" s="1"/>
  <c r="K426" i="1" s="1"/>
  <c r="M425" i="1"/>
  <c r="L425" i="1"/>
  <c r="I425" i="1"/>
  <c r="J425" i="1" s="1"/>
  <c r="K425" i="1" s="1"/>
  <c r="M424" i="1"/>
  <c r="L424" i="1"/>
  <c r="I424" i="1"/>
  <c r="J424" i="1" s="1"/>
  <c r="K424" i="1" s="1"/>
  <c r="M423" i="1"/>
  <c r="L423" i="1"/>
  <c r="I423" i="1"/>
  <c r="J423" i="1" s="1"/>
  <c r="K423" i="1" s="1"/>
  <c r="M422" i="1"/>
  <c r="L422" i="1"/>
  <c r="I422" i="1"/>
  <c r="J422" i="1" s="1"/>
  <c r="K422" i="1" s="1"/>
  <c r="M421" i="1"/>
  <c r="L421" i="1"/>
  <c r="I421" i="1"/>
  <c r="J421" i="1" s="1"/>
  <c r="K421" i="1" s="1"/>
  <c r="M420" i="1"/>
  <c r="L420" i="1"/>
  <c r="I420" i="1"/>
  <c r="J420" i="1" s="1"/>
  <c r="K420" i="1" s="1"/>
  <c r="M419" i="1"/>
  <c r="L419" i="1"/>
  <c r="I419" i="1"/>
  <c r="J419" i="1" s="1"/>
  <c r="K419" i="1" s="1"/>
  <c r="M418" i="1"/>
  <c r="L418" i="1"/>
  <c r="K418" i="1"/>
  <c r="I418" i="1"/>
  <c r="J418" i="1" s="1"/>
  <c r="M417" i="1"/>
  <c r="L417" i="1"/>
  <c r="I417" i="1"/>
  <c r="J417" i="1" s="1"/>
  <c r="K417" i="1" s="1"/>
  <c r="M416" i="1"/>
  <c r="L416" i="1"/>
  <c r="I416" i="1"/>
  <c r="J416" i="1" s="1"/>
  <c r="K416" i="1" s="1"/>
  <c r="M415" i="1"/>
  <c r="L415" i="1"/>
  <c r="I415" i="1"/>
  <c r="J415" i="1" s="1"/>
  <c r="K415" i="1" s="1"/>
  <c r="M414" i="1"/>
  <c r="L414" i="1"/>
  <c r="I414" i="1"/>
  <c r="J414" i="1" s="1"/>
  <c r="K414" i="1" s="1"/>
  <c r="M413" i="1"/>
  <c r="L413" i="1"/>
  <c r="I413" i="1"/>
  <c r="J413" i="1" s="1"/>
  <c r="K413" i="1" s="1"/>
  <c r="M412" i="1"/>
  <c r="L412" i="1"/>
  <c r="I412" i="1"/>
  <c r="J412" i="1" s="1"/>
  <c r="K412" i="1" s="1"/>
  <c r="M411" i="1"/>
  <c r="L411" i="1"/>
  <c r="I411" i="1"/>
  <c r="J411" i="1" s="1"/>
  <c r="K411" i="1" s="1"/>
  <c r="M410" i="1"/>
  <c r="L410" i="1"/>
  <c r="I410" i="1"/>
  <c r="J410" i="1" s="1"/>
  <c r="K410" i="1" s="1"/>
  <c r="M409" i="1"/>
  <c r="L409" i="1"/>
  <c r="I409" i="1"/>
  <c r="J409" i="1" s="1"/>
  <c r="K409" i="1" s="1"/>
  <c r="M408" i="1"/>
  <c r="L408" i="1"/>
  <c r="I408" i="1"/>
  <c r="J408" i="1" s="1"/>
  <c r="K408" i="1" s="1"/>
  <c r="M407" i="1"/>
  <c r="L407" i="1"/>
  <c r="I407" i="1"/>
  <c r="J407" i="1" s="1"/>
  <c r="K407" i="1" s="1"/>
  <c r="M406" i="1"/>
  <c r="L406" i="1"/>
  <c r="I406" i="1"/>
  <c r="J406" i="1" s="1"/>
  <c r="K406" i="1" s="1"/>
  <c r="M405" i="1"/>
  <c r="L405" i="1"/>
  <c r="I405" i="1"/>
  <c r="J405" i="1" s="1"/>
  <c r="K405" i="1" s="1"/>
  <c r="M404" i="1"/>
  <c r="L404" i="1"/>
  <c r="I404" i="1"/>
  <c r="J404" i="1" s="1"/>
  <c r="K404" i="1" s="1"/>
  <c r="M403" i="1"/>
  <c r="L403" i="1"/>
  <c r="I403" i="1"/>
  <c r="J403" i="1" s="1"/>
  <c r="K403" i="1" s="1"/>
  <c r="M402" i="1"/>
  <c r="L402" i="1"/>
  <c r="I402" i="1"/>
  <c r="J402" i="1" s="1"/>
  <c r="K402" i="1" s="1"/>
  <c r="M401" i="1"/>
  <c r="L401" i="1"/>
  <c r="I401" i="1"/>
  <c r="J401" i="1" s="1"/>
  <c r="K401" i="1" s="1"/>
  <c r="M400" i="1"/>
  <c r="L400" i="1"/>
  <c r="I400" i="1"/>
  <c r="J400" i="1" s="1"/>
  <c r="K400" i="1" s="1"/>
  <c r="M399" i="1"/>
  <c r="L399" i="1"/>
  <c r="I399" i="1"/>
  <c r="J399" i="1" s="1"/>
  <c r="K399" i="1" s="1"/>
  <c r="M398" i="1"/>
  <c r="L398" i="1"/>
  <c r="I398" i="1"/>
  <c r="J398" i="1" s="1"/>
  <c r="K398" i="1" s="1"/>
  <c r="M397" i="1"/>
  <c r="L397" i="1"/>
  <c r="I397" i="1"/>
  <c r="J397" i="1" s="1"/>
  <c r="K397" i="1" s="1"/>
  <c r="M396" i="1"/>
  <c r="L396" i="1"/>
  <c r="I396" i="1"/>
  <c r="J396" i="1" s="1"/>
  <c r="K396" i="1" s="1"/>
  <c r="M395" i="1"/>
  <c r="L395" i="1"/>
  <c r="I395" i="1"/>
  <c r="J395" i="1" s="1"/>
  <c r="K395" i="1" s="1"/>
  <c r="M394" i="1"/>
  <c r="L394" i="1"/>
  <c r="I394" i="1"/>
  <c r="J394" i="1" s="1"/>
  <c r="K394" i="1" s="1"/>
  <c r="M223" i="1"/>
  <c r="L223" i="1"/>
  <c r="I223" i="1"/>
  <c r="J223" i="1" s="1"/>
  <c r="K223" i="1" s="1"/>
  <c r="M33" i="1"/>
  <c r="L33" i="1"/>
  <c r="I33" i="1"/>
  <c r="J33" i="1" s="1"/>
  <c r="K33" i="1" s="1"/>
  <c r="M32" i="1"/>
  <c r="L32" i="1"/>
  <c r="I32" i="1"/>
  <c r="J32" i="1" s="1"/>
  <c r="K32" i="1" s="1"/>
  <c r="M31" i="1"/>
  <c r="L31" i="1"/>
  <c r="I31" i="1"/>
  <c r="J31" i="1" s="1"/>
  <c r="K31" i="1" s="1"/>
  <c r="M30" i="1"/>
  <c r="L30" i="1"/>
  <c r="I30" i="1"/>
  <c r="J30" i="1" s="1"/>
  <c r="K30" i="1" s="1"/>
  <c r="M29" i="1"/>
  <c r="L29" i="1"/>
  <c r="I29" i="1"/>
  <c r="J29" i="1" s="1"/>
  <c r="K29" i="1" s="1"/>
  <c r="M28" i="1"/>
  <c r="L28" i="1"/>
  <c r="K28" i="1"/>
  <c r="I28" i="1"/>
  <c r="J28" i="1" s="1"/>
  <c r="M27" i="1"/>
  <c r="L27" i="1"/>
  <c r="I27" i="1"/>
  <c r="J27" i="1" s="1"/>
  <c r="K27" i="1" s="1"/>
  <c r="M26" i="1"/>
  <c r="L26" i="1"/>
  <c r="I26" i="1"/>
  <c r="J26" i="1" s="1"/>
  <c r="K26" i="1" s="1"/>
  <c r="M25" i="1"/>
  <c r="L25" i="1"/>
  <c r="I25" i="1"/>
  <c r="J25" i="1" s="1"/>
  <c r="K25" i="1" s="1"/>
  <c r="M24" i="1"/>
  <c r="L24" i="1"/>
  <c r="I24" i="1"/>
  <c r="J24" i="1" s="1"/>
  <c r="K24" i="1" s="1"/>
  <c r="M23" i="1"/>
  <c r="L23" i="1"/>
  <c r="I23" i="1"/>
  <c r="M22" i="1"/>
  <c r="L22" i="1"/>
  <c r="K22" i="1"/>
  <c r="I22" i="1"/>
  <c r="J22" i="1" s="1"/>
  <c r="M21" i="1"/>
  <c r="L21" i="1"/>
  <c r="K21" i="1"/>
  <c r="I21" i="1"/>
  <c r="J21" i="1" s="1"/>
  <c r="M20" i="1"/>
  <c r="L20" i="1"/>
  <c r="K20" i="1"/>
  <c r="I20" i="1"/>
  <c r="J20" i="1" s="1"/>
  <c r="M19" i="1"/>
  <c r="L19" i="1"/>
  <c r="I19" i="1"/>
  <c r="J19" i="1" s="1"/>
  <c r="K19" i="1" s="1"/>
  <c r="M18" i="1"/>
  <c r="L18" i="1"/>
  <c r="I18" i="1"/>
  <c r="J18" i="1" s="1"/>
  <c r="K18" i="1" s="1"/>
  <c r="M17" i="1"/>
  <c r="L17" i="1"/>
  <c r="I17" i="1"/>
  <c r="J17" i="1" s="1"/>
  <c r="K17" i="1" s="1"/>
  <c r="M16" i="1"/>
  <c r="L16" i="1"/>
  <c r="K16" i="1"/>
  <c r="I16" i="1"/>
  <c r="J16" i="1" s="1"/>
  <c r="M15" i="1"/>
  <c r="L15" i="1"/>
  <c r="I15" i="1"/>
  <c r="J15" i="1" s="1"/>
  <c r="K15" i="1" s="1"/>
  <c r="J23" i="1" l="1"/>
  <c r="I45" i="1"/>
  <c r="J25" i="2"/>
  <c r="I43" i="2"/>
  <c r="I39" i="5"/>
  <c r="J39" i="5" s="1"/>
  <c r="K39" i="5" s="1"/>
  <c r="I38" i="5"/>
  <c r="J38" i="5" s="1"/>
  <c r="K38" i="5" s="1"/>
  <c r="I37" i="5"/>
  <c r="J37" i="5" s="1"/>
  <c r="K37" i="5" s="1"/>
  <c r="I36" i="5"/>
  <c r="M35" i="5"/>
  <c r="L35" i="5"/>
  <c r="K35" i="5"/>
  <c r="I35" i="5"/>
  <c r="J35" i="5" s="1"/>
  <c r="I34" i="5"/>
  <c r="J34" i="5" s="1"/>
  <c r="K34" i="5" s="1"/>
  <c r="M33" i="5"/>
  <c r="L33" i="5"/>
  <c r="K33" i="5"/>
  <c r="I33" i="5"/>
  <c r="J33" i="5" s="1"/>
  <c r="I32" i="5"/>
  <c r="J32" i="5" s="1"/>
  <c r="K32" i="5" s="1"/>
  <c r="I31" i="5"/>
  <c r="J31" i="5" s="1"/>
  <c r="K31" i="5" s="1"/>
  <c r="I30" i="5"/>
  <c r="J30" i="5" s="1"/>
  <c r="K30" i="5" s="1"/>
  <c r="K23" i="1" l="1"/>
  <c r="J45" i="1"/>
  <c r="J36" i="5"/>
  <c r="I41" i="5"/>
  <c r="K25" i="2"/>
  <c r="J43" i="2"/>
  <c r="K36" i="5" l="1"/>
  <c r="J41" i="5"/>
  <c r="I52" i="4"/>
  <c r="J52" i="4" s="1"/>
  <c r="K52" i="4" s="1"/>
  <c r="I53" i="4"/>
  <c r="J53" i="4" s="1"/>
  <c r="K53" i="4" s="1"/>
  <c r="I54" i="4"/>
  <c r="J54" i="4" s="1"/>
  <c r="K54" i="4"/>
  <c r="L54" i="4"/>
  <c r="M54" i="4"/>
  <c r="I55" i="4"/>
  <c r="J55" i="4" s="1"/>
  <c r="K55" i="4" s="1"/>
  <c r="I56" i="4"/>
  <c r="J56" i="4" s="1"/>
  <c r="K56" i="4" s="1"/>
  <c r="I57" i="4"/>
  <c r="J57" i="4" s="1"/>
  <c r="K57" i="4" s="1"/>
  <c r="I58" i="4"/>
  <c r="J58" i="4" s="1"/>
  <c r="K58" i="4" s="1"/>
  <c r="I59" i="4"/>
  <c r="J59" i="4" s="1"/>
  <c r="K59" i="4" s="1"/>
  <c r="I60" i="4"/>
  <c r="J60" i="4" s="1"/>
  <c r="K60" i="4" s="1"/>
  <c r="I61" i="4"/>
  <c r="J61" i="4" s="1"/>
  <c r="K61" i="4" s="1"/>
  <c r="I91" i="4"/>
  <c r="J91" i="4" s="1"/>
  <c r="K91" i="4" s="1"/>
  <c r="I92" i="4"/>
  <c r="J92" i="4" s="1"/>
  <c r="K92" i="4"/>
  <c r="L92" i="4"/>
  <c r="M92" i="4"/>
  <c r="I93" i="4"/>
  <c r="J93" i="4" s="1"/>
  <c r="K93" i="4"/>
  <c r="L93" i="4"/>
  <c r="M93" i="4"/>
  <c r="I94" i="4"/>
  <c r="J94" i="4" s="1"/>
  <c r="K94" i="4"/>
  <c r="L94" i="4"/>
  <c r="M94" i="4"/>
  <c r="I95" i="4"/>
  <c r="J95" i="4" s="1"/>
  <c r="K95" i="4"/>
  <c r="L95" i="4"/>
  <c r="M95" i="4"/>
  <c r="I96" i="4"/>
  <c r="J96" i="4" s="1"/>
  <c r="K96" i="4" s="1"/>
  <c r="I97" i="4"/>
  <c r="J97" i="4" s="1"/>
  <c r="K97" i="4" s="1"/>
  <c r="I98" i="4"/>
  <c r="J98" i="4" s="1"/>
  <c r="K98" i="4" s="1"/>
  <c r="I99" i="4"/>
  <c r="J99" i="4" s="1"/>
  <c r="K99" i="4" s="1"/>
  <c r="I100" i="4"/>
  <c r="J100" i="4" s="1"/>
  <c r="K100" i="4" s="1"/>
  <c r="I101" i="4"/>
  <c r="J101" i="4" s="1"/>
  <c r="K101" i="4" s="1"/>
  <c r="I102" i="4"/>
  <c r="J102" i="4" s="1"/>
  <c r="K102" i="4" s="1"/>
  <c r="I35" i="2"/>
  <c r="J35" i="2" s="1"/>
  <c r="K35" i="2" s="1"/>
  <c r="M21" i="4"/>
  <c r="L21" i="4"/>
  <c r="K21" i="4"/>
  <c r="I21" i="4"/>
  <c r="J21" i="4" s="1"/>
  <c r="M20" i="4"/>
  <c r="L20" i="4"/>
  <c r="K20" i="4"/>
  <c r="I20" i="4"/>
  <c r="J20" i="4" s="1"/>
  <c r="M19" i="4"/>
  <c r="L19" i="4"/>
  <c r="K19" i="4"/>
  <c r="I19" i="4"/>
  <c r="J19" i="4" s="1"/>
  <c r="M18" i="4"/>
  <c r="L18" i="4"/>
  <c r="K18" i="4"/>
  <c r="I18" i="4"/>
  <c r="J18" i="4" s="1"/>
  <c r="M17" i="4"/>
  <c r="L17" i="4"/>
  <c r="K17" i="4"/>
  <c r="I17" i="4"/>
  <c r="J17" i="4" s="1"/>
  <c r="M16" i="4"/>
  <c r="L16" i="4"/>
  <c r="K16" i="4"/>
  <c r="I16" i="4"/>
  <c r="J16" i="4" s="1"/>
  <c r="I15" i="4"/>
  <c r="J15" i="4" s="1"/>
  <c r="K15" i="4" s="1"/>
  <c r="I14" i="4"/>
  <c r="J14" i="4" s="1"/>
  <c r="K14" i="4" s="1"/>
  <c r="I13" i="4"/>
  <c r="M12" i="4"/>
  <c r="L12" i="4"/>
  <c r="K12" i="4"/>
  <c r="I12" i="4"/>
  <c r="J12" i="4" s="1"/>
  <c r="M11" i="4"/>
  <c r="L11" i="4"/>
  <c r="K11" i="4"/>
  <c r="I11" i="4"/>
  <c r="J11" i="4" s="1"/>
  <c r="M10" i="4"/>
  <c r="L10" i="4"/>
  <c r="K10" i="4"/>
  <c r="I10" i="4"/>
  <c r="J10" i="4" s="1"/>
  <c r="I42" i="4"/>
  <c r="M41" i="4"/>
  <c r="L41" i="4"/>
  <c r="K41" i="4"/>
  <c r="I41" i="4"/>
  <c r="J41" i="4" s="1"/>
  <c r="M40" i="4"/>
  <c r="L40" i="4"/>
  <c r="K40" i="4"/>
  <c r="I40" i="4"/>
  <c r="J40" i="4" s="1"/>
  <c r="M39" i="4"/>
  <c r="L39" i="4"/>
  <c r="K39" i="4"/>
  <c r="I39" i="4"/>
  <c r="J39" i="4" s="1"/>
  <c r="M38" i="4"/>
  <c r="L38" i="4"/>
  <c r="K38" i="4"/>
  <c r="I38" i="4"/>
  <c r="J38" i="4" s="1"/>
  <c r="M37" i="4"/>
  <c r="L37" i="4"/>
  <c r="K37" i="4"/>
  <c r="I37" i="4"/>
  <c r="J37" i="4" s="1"/>
  <c r="I36" i="4"/>
  <c r="J36" i="4" s="1"/>
  <c r="K36" i="4" s="1"/>
  <c r="M35" i="4"/>
  <c r="L35" i="4"/>
  <c r="K35" i="4"/>
  <c r="I35" i="4"/>
  <c r="J35" i="4" s="1"/>
  <c r="I34" i="4"/>
  <c r="J34" i="4" s="1"/>
  <c r="K34" i="4" s="1"/>
  <c r="I34" i="2"/>
  <c r="J34" i="2" s="1"/>
  <c r="K34" i="2" s="1"/>
  <c r="I10" i="2"/>
  <c r="J10" i="2" s="1"/>
  <c r="K10" i="2" s="1"/>
  <c r="M222" i="1"/>
  <c r="L222" i="1"/>
  <c r="I222" i="1"/>
  <c r="J222" i="1" s="1"/>
  <c r="K222" i="1" s="1"/>
  <c r="M221" i="1"/>
  <c r="L221" i="1"/>
  <c r="I221" i="1"/>
  <c r="J221" i="1" s="1"/>
  <c r="K221" i="1" s="1"/>
  <c r="M220" i="1"/>
  <c r="L220" i="1"/>
  <c r="I220" i="1"/>
  <c r="J220" i="1" s="1"/>
  <c r="K220" i="1" s="1"/>
  <c r="M219" i="1"/>
  <c r="L219" i="1"/>
  <c r="I219" i="1"/>
  <c r="J219" i="1" s="1"/>
  <c r="K219" i="1" s="1"/>
  <c r="M218" i="1"/>
  <c r="L218" i="1"/>
  <c r="I218" i="1"/>
  <c r="J218" i="1" s="1"/>
  <c r="K218" i="1" s="1"/>
  <c r="M217" i="1"/>
  <c r="L217" i="1"/>
  <c r="I217" i="1"/>
  <c r="J217" i="1" s="1"/>
  <c r="K217" i="1" s="1"/>
  <c r="M216" i="1"/>
  <c r="L216" i="1"/>
  <c r="I216" i="1"/>
  <c r="J216" i="1" s="1"/>
  <c r="K216" i="1" s="1"/>
  <c r="M215" i="1"/>
  <c r="L215" i="1"/>
  <c r="I215" i="1"/>
  <c r="J215" i="1" s="1"/>
  <c r="K215" i="1" s="1"/>
  <c r="M214" i="1"/>
  <c r="L214" i="1"/>
  <c r="I214" i="1"/>
  <c r="J214" i="1" s="1"/>
  <c r="K214" i="1" s="1"/>
  <c r="M213" i="1"/>
  <c r="L213" i="1"/>
  <c r="I213" i="1"/>
  <c r="J213" i="1" s="1"/>
  <c r="K213" i="1" s="1"/>
  <c r="M212" i="1"/>
  <c r="L212" i="1"/>
  <c r="I212" i="1"/>
  <c r="J212" i="1" s="1"/>
  <c r="K212" i="1" s="1"/>
  <c r="M211" i="1"/>
  <c r="L211" i="1"/>
  <c r="I211" i="1"/>
  <c r="J211" i="1" s="1"/>
  <c r="K211" i="1" s="1"/>
  <c r="M210" i="1"/>
  <c r="L210" i="1"/>
  <c r="I210" i="1"/>
  <c r="J210" i="1" s="1"/>
  <c r="K210" i="1" s="1"/>
  <c r="M209" i="1"/>
  <c r="L209" i="1"/>
  <c r="I209" i="1"/>
  <c r="J209" i="1" s="1"/>
  <c r="K209" i="1" s="1"/>
  <c r="M208" i="1"/>
  <c r="L208" i="1"/>
  <c r="I208" i="1"/>
  <c r="J208" i="1" s="1"/>
  <c r="K208" i="1" s="1"/>
  <c r="M207" i="1"/>
  <c r="L207" i="1"/>
  <c r="I207" i="1"/>
  <c r="J207" i="1" s="1"/>
  <c r="K207" i="1" s="1"/>
  <c r="M206" i="1"/>
  <c r="L206" i="1"/>
  <c r="I206" i="1"/>
  <c r="J206" i="1" s="1"/>
  <c r="K206" i="1" s="1"/>
  <c r="M205" i="1"/>
  <c r="L205" i="1"/>
  <c r="I205" i="1"/>
  <c r="J205" i="1" s="1"/>
  <c r="K205" i="1" s="1"/>
  <c r="M204" i="1"/>
  <c r="L204" i="1"/>
  <c r="I204" i="1"/>
  <c r="J204" i="1" s="1"/>
  <c r="K204" i="1" s="1"/>
  <c r="M203" i="1"/>
  <c r="L203" i="1"/>
  <c r="I203" i="1"/>
  <c r="J203" i="1" s="1"/>
  <c r="K203" i="1" s="1"/>
  <c r="M202" i="1"/>
  <c r="L202" i="1"/>
  <c r="I202" i="1"/>
  <c r="J202" i="1" s="1"/>
  <c r="K202" i="1" s="1"/>
  <c r="M201" i="1"/>
  <c r="L201" i="1"/>
  <c r="I201" i="1"/>
  <c r="J201" i="1" s="1"/>
  <c r="K201" i="1" s="1"/>
  <c r="M200" i="1"/>
  <c r="L200" i="1"/>
  <c r="I200" i="1"/>
  <c r="J200" i="1" s="1"/>
  <c r="K200" i="1" s="1"/>
  <c r="M199" i="1"/>
  <c r="L199" i="1"/>
  <c r="I199" i="1"/>
  <c r="J199" i="1" s="1"/>
  <c r="K199" i="1" s="1"/>
  <c r="M198" i="1"/>
  <c r="L198" i="1"/>
  <c r="I198" i="1"/>
  <c r="J198" i="1" s="1"/>
  <c r="K198" i="1" s="1"/>
  <c r="M197" i="1"/>
  <c r="L197" i="1"/>
  <c r="I197" i="1"/>
  <c r="J197" i="1" s="1"/>
  <c r="K197" i="1" s="1"/>
  <c r="M196" i="1"/>
  <c r="L196" i="1"/>
  <c r="I196" i="1"/>
  <c r="J196" i="1" s="1"/>
  <c r="K196" i="1" s="1"/>
  <c r="M195" i="1"/>
  <c r="L195" i="1"/>
  <c r="I195" i="1"/>
  <c r="J195" i="1" s="1"/>
  <c r="K195" i="1" s="1"/>
  <c r="M194" i="1"/>
  <c r="L194" i="1"/>
  <c r="I194" i="1"/>
  <c r="J194" i="1" s="1"/>
  <c r="K194" i="1" s="1"/>
  <c r="M193" i="1"/>
  <c r="L193" i="1"/>
  <c r="I193" i="1"/>
  <c r="J193" i="1" s="1"/>
  <c r="K193" i="1" s="1"/>
  <c r="M192" i="1"/>
  <c r="L192" i="1"/>
  <c r="I192" i="1"/>
  <c r="J192" i="1" s="1"/>
  <c r="K192" i="1" s="1"/>
  <c r="M191" i="1"/>
  <c r="L191" i="1"/>
  <c r="I191" i="1"/>
  <c r="J191" i="1" s="1"/>
  <c r="K191" i="1" s="1"/>
  <c r="M190" i="1"/>
  <c r="L190" i="1"/>
  <c r="I190" i="1"/>
  <c r="J190" i="1" s="1"/>
  <c r="K190" i="1" s="1"/>
  <c r="M189" i="1"/>
  <c r="L189" i="1"/>
  <c r="I189" i="1"/>
  <c r="J189" i="1" s="1"/>
  <c r="K189" i="1" s="1"/>
  <c r="M188" i="1"/>
  <c r="L188" i="1"/>
  <c r="K188" i="1"/>
  <c r="I188" i="1"/>
  <c r="J188" i="1" s="1"/>
  <c r="M187" i="1"/>
  <c r="L187" i="1"/>
  <c r="I187" i="1"/>
  <c r="J187" i="1" s="1"/>
  <c r="K187" i="1" s="1"/>
  <c r="M186" i="1"/>
  <c r="L186" i="1"/>
  <c r="I186" i="1"/>
  <c r="J186" i="1" s="1"/>
  <c r="K186" i="1" s="1"/>
  <c r="M185" i="1"/>
  <c r="L185" i="1"/>
  <c r="I185" i="1"/>
  <c r="J185" i="1" s="1"/>
  <c r="K185" i="1" s="1"/>
  <c r="M184" i="1"/>
  <c r="L184" i="1"/>
  <c r="I184" i="1"/>
  <c r="J184" i="1" s="1"/>
  <c r="K184" i="1" s="1"/>
  <c r="M183" i="1"/>
  <c r="L183" i="1"/>
  <c r="I183" i="1"/>
  <c r="J183" i="1" s="1"/>
  <c r="K183" i="1" s="1"/>
  <c r="M182" i="1"/>
  <c r="L182" i="1"/>
  <c r="I182" i="1"/>
  <c r="J182" i="1" s="1"/>
  <c r="K182" i="1" s="1"/>
  <c r="M181" i="1"/>
  <c r="L181" i="1"/>
  <c r="I181" i="1"/>
  <c r="J181" i="1" s="1"/>
  <c r="K181" i="1" s="1"/>
  <c r="M180" i="1"/>
  <c r="L180" i="1"/>
  <c r="I180" i="1"/>
  <c r="J180" i="1" s="1"/>
  <c r="K180" i="1" s="1"/>
  <c r="M179" i="1"/>
  <c r="L179" i="1"/>
  <c r="I179" i="1"/>
  <c r="J179" i="1" s="1"/>
  <c r="K179" i="1" s="1"/>
  <c r="M178" i="1"/>
  <c r="L178" i="1"/>
  <c r="I178" i="1"/>
  <c r="J178" i="1" s="1"/>
  <c r="K178" i="1" s="1"/>
  <c r="M177" i="1"/>
  <c r="L177" i="1"/>
  <c r="I177" i="1"/>
  <c r="J177" i="1" s="1"/>
  <c r="K177" i="1" s="1"/>
  <c r="M176" i="1"/>
  <c r="L176" i="1"/>
  <c r="I176" i="1"/>
  <c r="J176" i="1" s="1"/>
  <c r="K176" i="1" s="1"/>
  <c r="M175" i="1"/>
  <c r="L175" i="1"/>
  <c r="I175" i="1"/>
  <c r="J175" i="1" s="1"/>
  <c r="K175" i="1" s="1"/>
  <c r="M174" i="1"/>
  <c r="L174" i="1"/>
  <c r="I174" i="1"/>
  <c r="J174" i="1" s="1"/>
  <c r="K174" i="1" s="1"/>
  <c r="M173" i="1"/>
  <c r="L173" i="1"/>
  <c r="I173" i="1"/>
  <c r="J173" i="1" s="1"/>
  <c r="K173" i="1" s="1"/>
  <c r="M172" i="1"/>
  <c r="L172" i="1"/>
  <c r="I172" i="1"/>
  <c r="J172" i="1" s="1"/>
  <c r="K172" i="1" s="1"/>
  <c r="M171" i="1"/>
  <c r="L171" i="1"/>
  <c r="I171" i="1"/>
  <c r="J171" i="1" s="1"/>
  <c r="K171" i="1" s="1"/>
  <c r="M170" i="1"/>
  <c r="L170" i="1"/>
  <c r="I170" i="1"/>
  <c r="J170" i="1" s="1"/>
  <c r="K170" i="1" s="1"/>
  <c r="M169" i="1"/>
  <c r="L169" i="1"/>
  <c r="I169" i="1"/>
  <c r="J169" i="1" s="1"/>
  <c r="K169" i="1" s="1"/>
  <c r="M168" i="1"/>
  <c r="L168" i="1"/>
  <c r="I168" i="1"/>
  <c r="J168" i="1" s="1"/>
  <c r="K168" i="1" s="1"/>
  <c r="M167" i="1"/>
  <c r="L167" i="1"/>
  <c r="I167" i="1"/>
  <c r="J167" i="1" s="1"/>
  <c r="K167" i="1" s="1"/>
  <c r="M166" i="1"/>
  <c r="L166" i="1"/>
  <c r="I166" i="1"/>
  <c r="J166" i="1" s="1"/>
  <c r="K166" i="1" s="1"/>
  <c r="M165" i="1"/>
  <c r="L165" i="1"/>
  <c r="I165" i="1"/>
  <c r="J165" i="1" s="1"/>
  <c r="K165" i="1" s="1"/>
  <c r="M164" i="1"/>
  <c r="L164" i="1"/>
  <c r="I164" i="1"/>
  <c r="J164" i="1" s="1"/>
  <c r="K164" i="1" s="1"/>
  <c r="M163" i="1"/>
  <c r="L163" i="1"/>
  <c r="I163" i="1"/>
  <c r="J163" i="1" s="1"/>
  <c r="K163" i="1" s="1"/>
  <c r="M162" i="1"/>
  <c r="L162" i="1"/>
  <c r="I162" i="1"/>
  <c r="J162" i="1" s="1"/>
  <c r="K162" i="1" s="1"/>
  <c r="M161" i="1"/>
  <c r="L161" i="1"/>
  <c r="I161" i="1"/>
  <c r="J161" i="1" s="1"/>
  <c r="K161" i="1" s="1"/>
  <c r="M160" i="1"/>
  <c r="L160" i="1"/>
  <c r="I160" i="1"/>
  <c r="J160" i="1" s="1"/>
  <c r="K160" i="1" s="1"/>
  <c r="M159" i="1"/>
  <c r="L159" i="1"/>
  <c r="K159" i="1"/>
  <c r="I159" i="1"/>
  <c r="J159" i="1" s="1"/>
  <c r="M158" i="1"/>
  <c r="L158" i="1"/>
  <c r="K158" i="1"/>
  <c r="I158" i="1"/>
  <c r="J158" i="1" s="1"/>
  <c r="M157" i="1"/>
  <c r="L157" i="1"/>
  <c r="K157" i="1"/>
  <c r="I157" i="1"/>
  <c r="J157" i="1" s="1"/>
  <c r="M156" i="1"/>
  <c r="L156" i="1"/>
  <c r="I156" i="1"/>
  <c r="J156" i="1" s="1"/>
  <c r="K156" i="1" s="1"/>
  <c r="M155" i="1"/>
  <c r="L155" i="1"/>
  <c r="K155" i="1"/>
  <c r="I155" i="1"/>
  <c r="J155" i="1" s="1"/>
  <c r="M154" i="1"/>
  <c r="L154" i="1"/>
  <c r="I154" i="1"/>
  <c r="J154" i="1" s="1"/>
  <c r="K154" i="1" s="1"/>
  <c r="M153" i="1"/>
  <c r="L153" i="1"/>
  <c r="K153" i="1"/>
  <c r="I153" i="1"/>
  <c r="J153" i="1" s="1"/>
  <c r="M152" i="1"/>
  <c r="L152" i="1"/>
  <c r="I152" i="1"/>
  <c r="J152" i="1" s="1"/>
  <c r="K152" i="1" s="1"/>
  <c r="M151" i="1"/>
  <c r="L151" i="1"/>
  <c r="I151" i="1"/>
  <c r="J151" i="1" s="1"/>
  <c r="K151" i="1" s="1"/>
  <c r="M150" i="1"/>
  <c r="L150" i="1"/>
  <c r="I150" i="1"/>
  <c r="J150" i="1" s="1"/>
  <c r="K150" i="1" s="1"/>
  <c r="M149" i="1"/>
  <c r="L149" i="1"/>
  <c r="I149" i="1"/>
  <c r="J149" i="1" s="1"/>
  <c r="K149" i="1" s="1"/>
  <c r="M148" i="1"/>
  <c r="L148" i="1"/>
  <c r="I148" i="1"/>
  <c r="J148" i="1" s="1"/>
  <c r="K148" i="1" s="1"/>
  <c r="M147" i="1"/>
  <c r="L147" i="1"/>
  <c r="I147" i="1"/>
  <c r="J147" i="1" s="1"/>
  <c r="K147" i="1" s="1"/>
  <c r="M146" i="1"/>
  <c r="L146" i="1"/>
  <c r="I146" i="1"/>
  <c r="J146" i="1" s="1"/>
  <c r="K146" i="1" s="1"/>
  <c r="M145" i="1"/>
  <c r="L145" i="1"/>
  <c r="I145" i="1"/>
  <c r="J145" i="1" s="1"/>
  <c r="K145" i="1" s="1"/>
  <c r="M144" i="1"/>
  <c r="L144" i="1"/>
  <c r="I144" i="1"/>
  <c r="J144" i="1" s="1"/>
  <c r="K144" i="1" s="1"/>
  <c r="M143" i="1"/>
  <c r="L143" i="1"/>
  <c r="I143" i="1"/>
  <c r="J143" i="1" s="1"/>
  <c r="K143" i="1" s="1"/>
  <c r="M142" i="1"/>
  <c r="L142" i="1"/>
  <c r="I142" i="1"/>
  <c r="J142" i="1" s="1"/>
  <c r="K142" i="1" s="1"/>
  <c r="M141" i="1"/>
  <c r="L141" i="1"/>
  <c r="I141" i="1"/>
  <c r="J141" i="1" s="1"/>
  <c r="K141" i="1" s="1"/>
  <c r="M140" i="1"/>
  <c r="L140" i="1"/>
  <c r="I140" i="1"/>
  <c r="J140" i="1" s="1"/>
  <c r="K140" i="1" s="1"/>
  <c r="M139" i="1"/>
  <c r="L139" i="1"/>
  <c r="I139" i="1"/>
  <c r="J139" i="1" s="1"/>
  <c r="K139" i="1" s="1"/>
  <c r="M14" i="1"/>
  <c r="L14" i="1"/>
  <c r="K14" i="1"/>
  <c r="I14" i="1"/>
  <c r="J14" i="1" s="1"/>
  <c r="M13" i="1"/>
  <c r="L13" i="1"/>
  <c r="I13" i="1"/>
  <c r="J13" i="1" s="1"/>
  <c r="K13" i="1" s="1"/>
  <c r="M12" i="1"/>
  <c r="L12" i="1"/>
  <c r="I12" i="1"/>
  <c r="J12" i="1" s="1"/>
  <c r="K12" i="1" s="1"/>
  <c r="M11" i="1"/>
  <c r="L11" i="1"/>
  <c r="I11" i="1"/>
  <c r="J11" i="1" s="1"/>
  <c r="K11" i="1" s="1"/>
  <c r="J13" i="4" l="1"/>
  <c r="I27" i="4"/>
  <c r="J42" i="4"/>
  <c r="I18" i="3"/>
  <c r="J18" i="3" s="1"/>
  <c r="K18" i="3" s="1"/>
  <c r="I17" i="3"/>
  <c r="J17" i="3" s="1"/>
  <c r="K17" i="3" s="1"/>
  <c r="M16" i="3"/>
  <c r="L16" i="3"/>
  <c r="K16" i="3"/>
  <c r="I16" i="3"/>
  <c r="M15" i="3"/>
  <c r="L15" i="3"/>
  <c r="K15" i="3"/>
  <c r="I15" i="3"/>
  <c r="J15" i="3" s="1"/>
  <c r="I19" i="3"/>
  <c r="J19" i="3" s="1"/>
  <c r="K19" i="3" s="1"/>
  <c r="I11" i="3"/>
  <c r="J11" i="3" s="1"/>
  <c r="K11" i="3" s="1"/>
  <c r="K13" i="4" l="1"/>
  <c r="J27" i="4"/>
  <c r="J16" i="3"/>
  <c r="J21" i="3" s="1"/>
  <c r="I21" i="3"/>
  <c r="K42" i="4"/>
  <c r="I83" i="5"/>
  <c r="J83" i="5" s="1"/>
  <c r="K83" i="5" s="1"/>
  <c r="I82" i="5"/>
  <c r="J82" i="5" s="1"/>
  <c r="K82" i="5" s="1"/>
  <c r="I81" i="5"/>
  <c r="J81" i="5" s="1"/>
  <c r="K81" i="5" s="1"/>
  <c r="I80" i="5"/>
  <c r="J80" i="5" s="1"/>
  <c r="K80" i="5" s="1"/>
  <c r="I79" i="5"/>
  <c r="J79" i="5" s="1"/>
  <c r="K79" i="5" s="1"/>
  <c r="I78" i="5"/>
  <c r="J78" i="5" s="1"/>
  <c r="K78" i="5" s="1"/>
  <c r="I77" i="5"/>
  <c r="J77" i="5" s="1"/>
  <c r="K77" i="5" s="1"/>
  <c r="I76" i="5"/>
  <c r="J76" i="5" s="1"/>
  <c r="K76" i="5" s="1"/>
  <c r="I51" i="5"/>
  <c r="J51" i="5" s="1"/>
  <c r="K51" i="5" s="1"/>
  <c r="M50" i="5"/>
  <c r="L50" i="5"/>
  <c r="K50" i="5"/>
  <c r="I50" i="5"/>
  <c r="J50" i="5" s="1"/>
  <c r="M49" i="5"/>
  <c r="L49" i="5"/>
  <c r="K49" i="5"/>
  <c r="I49" i="5"/>
  <c r="J49" i="5" s="1"/>
  <c r="M48" i="5"/>
  <c r="L48" i="5"/>
  <c r="K48" i="5"/>
  <c r="I48" i="5"/>
  <c r="J48" i="5" s="1"/>
  <c r="M47" i="5"/>
  <c r="L47" i="5"/>
  <c r="K47" i="5"/>
  <c r="I47" i="5"/>
  <c r="J47" i="5" s="1"/>
  <c r="M46" i="5"/>
  <c r="L46" i="5"/>
  <c r="K46" i="5"/>
  <c r="I46" i="5"/>
  <c r="I85" i="5" s="1"/>
  <c r="M45" i="5"/>
  <c r="L45" i="5"/>
  <c r="K45" i="5"/>
  <c r="I45" i="5"/>
  <c r="J45" i="5" s="1"/>
  <c r="M44" i="5"/>
  <c r="L44" i="5"/>
  <c r="K44" i="5"/>
  <c r="I44" i="5"/>
  <c r="J44" i="5" s="1"/>
  <c r="M43" i="5"/>
  <c r="L43" i="5"/>
  <c r="K43" i="5"/>
  <c r="I43" i="5"/>
  <c r="J43" i="5" s="1"/>
  <c r="I47" i="4"/>
  <c r="J47" i="4" s="1"/>
  <c r="K47" i="4" s="1"/>
  <c r="I46" i="4"/>
  <c r="J46" i="4" s="1"/>
  <c r="K46" i="4" s="1"/>
  <c r="I45" i="4"/>
  <c r="J45" i="4" s="1"/>
  <c r="K45" i="4" s="1"/>
  <c r="I44" i="4"/>
  <c r="J44" i="4" s="1"/>
  <c r="K44" i="4" s="1"/>
  <c r="I43" i="4"/>
  <c r="J43" i="4" s="1"/>
  <c r="K43" i="4" s="1"/>
  <c r="I33" i="4"/>
  <c r="I32" i="4"/>
  <c r="J32" i="4" s="1"/>
  <c r="K32" i="4" s="1"/>
  <c r="I31" i="4"/>
  <c r="J31" i="4" s="1"/>
  <c r="K31" i="4" s="1"/>
  <c r="I30" i="4"/>
  <c r="J30" i="4" s="1"/>
  <c r="K30" i="4" s="1"/>
  <c r="I458" i="2"/>
  <c r="J458" i="2" s="1"/>
  <c r="K458" i="2" s="1"/>
  <c r="I457" i="2"/>
  <c r="J457" i="2" s="1"/>
  <c r="K457" i="2" s="1"/>
  <c r="I456" i="2"/>
  <c r="J456" i="2" s="1"/>
  <c r="K456" i="2" s="1"/>
  <c r="I455" i="2"/>
  <c r="J455" i="2" s="1"/>
  <c r="K455" i="2" s="1"/>
  <c r="I454" i="2"/>
  <c r="J454" i="2" s="1"/>
  <c r="K454" i="2" s="1"/>
  <c r="I453" i="2"/>
  <c r="J453" i="2" s="1"/>
  <c r="K453" i="2" s="1"/>
  <c r="I452" i="2"/>
  <c r="J452" i="2" s="1"/>
  <c r="K452" i="2" s="1"/>
  <c r="I451" i="2"/>
  <c r="J451" i="2" s="1"/>
  <c r="K451" i="2" s="1"/>
  <c r="I450" i="2"/>
  <c r="J450" i="2" s="1"/>
  <c r="K450" i="2" s="1"/>
  <c r="I250" i="2"/>
  <c r="J250" i="2" s="1"/>
  <c r="K250" i="2" s="1"/>
  <c r="I249" i="2"/>
  <c r="J249" i="2" s="1"/>
  <c r="K249" i="2" s="1"/>
  <c r="I248" i="2"/>
  <c r="J248" i="2" s="1"/>
  <c r="K248" i="2" s="1"/>
  <c r="M138" i="1"/>
  <c r="L138" i="1"/>
  <c r="I138" i="1"/>
  <c r="J138" i="1" s="1"/>
  <c r="K138" i="1" s="1"/>
  <c r="J46" i="5" l="1"/>
  <c r="J85" i="5" s="1"/>
  <c r="J33" i="4"/>
  <c r="I247" i="2"/>
  <c r="J247" i="2" s="1"/>
  <c r="K247" i="2" s="1"/>
  <c r="I246" i="2"/>
  <c r="J246" i="2" s="1"/>
  <c r="K246" i="2" s="1"/>
  <c r="I245" i="2"/>
  <c r="J245" i="2" s="1"/>
  <c r="K245" i="2" s="1"/>
  <c r="I244" i="2"/>
  <c r="J244" i="2" s="1"/>
  <c r="K244" i="2" s="1"/>
  <c r="I243" i="2"/>
  <c r="J243" i="2" s="1"/>
  <c r="K243" i="2" s="1"/>
  <c r="I242" i="2"/>
  <c r="J242" i="2" s="1"/>
  <c r="K242" i="2" s="1"/>
  <c r="I241" i="2"/>
  <c r="J241" i="2" s="1"/>
  <c r="K241" i="2" s="1"/>
  <c r="I240" i="2"/>
  <c r="J240" i="2" s="1"/>
  <c r="K240" i="2" s="1"/>
  <c r="I239" i="2"/>
  <c r="J239" i="2" s="1"/>
  <c r="K239" i="2" s="1"/>
  <c r="I238" i="2"/>
  <c r="J238" i="2" s="1"/>
  <c r="K238" i="2" s="1"/>
  <c r="I237" i="2"/>
  <c r="J237" i="2" s="1"/>
  <c r="K237" i="2" s="1"/>
  <c r="I236" i="2"/>
  <c r="J236" i="2" s="1"/>
  <c r="K236" i="2" s="1"/>
  <c r="I235" i="2"/>
  <c r="J235" i="2" s="1"/>
  <c r="K235" i="2" s="1"/>
  <c r="I234" i="2"/>
  <c r="J234" i="2" s="1"/>
  <c r="K234" i="2" s="1"/>
  <c r="I233" i="2"/>
  <c r="J233" i="2" s="1"/>
  <c r="K233" i="2" s="1"/>
  <c r="I232" i="2"/>
  <c r="J232" i="2" s="1"/>
  <c r="K232" i="2" s="1"/>
  <c r="I231" i="2"/>
  <c r="J231" i="2" s="1"/>
  <c r="K231" i="2" s="1"/>
  <c r="I230" i="2"/>
  <c r="J230" i="2" s="1"/>
  <c r="K230" i="2" s="1"/>
  <c r="I229" i="2"/>
  <c r="J229" i="2" s="1"/>
  <c r="K229" i="2" s="1"/>
  <c r="I228" i="2"/>
  <c r="J228" i="2" s="1"/>
  <c r="K228" i="2" s="1"/>
  <c r="I227" i="2"/>
  <c r="J227" i="2" s="1"/>
  <c r="K227" i="2" s="1"/>
  <c r="I226" i="2"/>
  <c r="J226" i="2" s="1"/>
  <c r="K226" i="2" s="1"/>
  <c r="I225" i="2"/>
  <c r="J225" i="2" s="1"/>
  <c r="K225" i="2" s="1"/>
  <c r="I224" i="2"/>
  <c r="J224" i="2" s="1"/>
  <c r="K224" i="2" s="1"/>
  <c r="I223" i="2"/>
  <c r="J223" i="2" s="1"/>
  <c r="K223" i="2" s="1"/>
  <c r="I222" i="2"/>
  <c r="J222" i="2" s="1"/>
  <c r="K222" i="2" s="1"/>
  <c r="I221" i="2"/>
  <c r="J221" i="2" s="1"/>
  <c r="K221" i="2" s="1"/>
  <c r="I220" i="2"/>
  <c r="J220" i="2" s="1"/>
  <c r="K220" i="2" s="1"/>
  <c r="I219" i="2"/>
  <c r="J219" i="2" s="1"/>
  <c r="K219" i="2" s="1"/>
  <c r="I218" i="2"/>
  <c r="J218" i="2" s="1"/>
  <c r="K218" i="2" s="1"/>
  <c r="I217" i="2"/>
  <c r="J217" i="2" s="1"/>
  <c r="K217" i="2" s="1"/>
  <c r="I216" i="2"/>
  <c r="J216" i="2" s="1"/>
  <c r="K216" i="2" s="1"/>
  <c r="I215" i="2"/>
  <c r="J215" i="2" s="1"/>
  <c r="K215" i="2" s="1"/>
  <c r="I214" i="2"/>
  <c r="J214" i="2" s="1"/>
  <c r="K214" i="2" s="1"/>
  <c r="I213" i="2"/>
  <c r="J213" i="2" s="1"/>
  <c r="K213" i="2" s="1"/>
  <c r="I212" i="2"/>
  <c r="J212" i="2" s="1"/>
  <c r="K212" i="2" s="1"/>
  <c r="I211" i="2"/>
  <c r="J211" i="2" s="1"/>
  <c r="K211" i="2" s="1"/>
  <c r="I9" i="2"/>
  <c r="J9" i="2" s="1"/>
  <c r="K9" i="2" s="1"/>
  <c r="K33" i="4" l="1"/>
  <c r="I210" i="2" l="1"/>
  <c r="J210" i="2" s="1"/>
  <c r="K210" i="2" s="1"/>
  <c r="I209" i="2"/>
  <c r="J209" i="2" s="1"/>
  <c r="K209" i="2" s="1"/>
  <c r="I208" i="2"/>
  <c r="J208" i="2" s="1"/>
  <c r="K208" i="2" s="1"/>
  <c r="I207" i="2"/>
  <c r="J207" i="2" s="1"/>
  <c r="K207" i="2" s="1"/>
  <c r="I206" i="2"/>
  <c r="J206" i="2" s="1"/>
  <c r="K206" i="2" s="1"/>
  <c r="I205" i="2"/>
  <c r="J205" i="2" s="1"/>
  <c r="K205" i="2" s="1"/>
  <c r="I204" i="2"/>
  <c r="J204" i="2" s="1"/>
  <c r="K204" i="2" s="1"/>
  <c r="I203" i="2"/>
  <c r="J203" i="2" s="1"/>
  <c r="K203" i="2" s="1"/>
  <c r="I202" i="2"/>
  <c r="J202" i="2" s="1"/>
  <c r="K202" i="2" s="1"/>
  <c r="I201" i="2"/>
  <c r="J201" i="2" s="1"/>
  <c r="K201" i="2" s="1"/>
  <c r="I200" i="2"/>
  <c r="J200" i="2" s="1"/>
  <c r="K200" i="2" s="1"/>
  <c r="I199" i="2"/>
  <c r="J199" i="2" s="1"/>
  <c r="K199" i="2" s="1"/>
  <c r="I198" i="2"/>
  <c r="J198" i="2" s="1"/>
  <c r="K198" i="2" s="1"/>
  <c r="I197" i="2"/>
  <c r="J197" i="2" s="1"/>
  <c r="K197" i="2" s="1"/>
  <c r="I196" i="2"/>
  <c r="J196" i="2" s="1"/>
  <c r="K196" i="2" s="1"/>
  <c r="I195" i="2"/>
  <c r="J195" i="2" s="1"/>
  <c r="K195" i="2" s="1"/>
  <c r="I194" i="2"/>
  <c r="J194" i="2" s="1"/>
  <c r="K194" i="2" s="1"/>
  <c r="I193" i="2"/>
  <c r="J193" i="2" s="1"/>
  <c r="K193" i="2" s="1"/>
  <c r="I192" i="2"/>
  <c r="J192" i="2" s="1"/>
  <c r="K192" i="2" s="1"/>
  <c r="I191" i="2"/>
  <c r="J191" i="2" s="1"/>
  <c r="K191" i="2" s="1"/>
  <c r="I190" i="2"/>
  <c r="J190" i="2" s="1"/>
  <c r="K190" i="2" s="1"/>
  <c r="I189" i="2"/>
  <c r="J189" i="2" s="1"/>
  <c r="K189" i="2" s="1"/>
  <c r="I188" i="2"/>
  <c r="J188" i="2" s="1"/>
  <c r="K188" i="2" s="1"/>
  <c r="I187" i="2"/>
  <c r="J187" i="2" s="1"/>
  <c r="K187" i="2" s="1"/>
  <c r="I186" i="2"/>
  <c r="J186" i="2" s="1"/>
  <c r="K186" i="2" s="1"/>
  <c r="I185" i="2"/>
  <c r="J185" i="2" s="1"/>
  <c r="K185" i="2" s="1"/>
  <c r="I184" i="2"/>
  <c r="J184" i="2" s="1"/>
  <c r="K184" i="2" s="1"/>
  <c r="I183" i="2"/>
  <c r="J183" i="2" s="1"/>
  <c r="K183" i="2" s="1"/>
  <c r="I182" i="2"/>
  <c r="J182" i="2" s="1"/>
  <c r="K182" i="2" s="1"/>
  <c r="I51" i="4" l="1"/>
  <c r="I104" i="4" s="1"/>
  <c r="I50" i="4"/>
  <c r="J50" i="4" s="1"/>
  <c r="K50" i="4" s="1"/>
  <c r="I49" i="4"/>
  <c r="J49" i="4" s="1"/>
  <c r="K49" i="4" s="1"/>
  <c r="J51" i="4" l="1"/>
  <c r="J104" i="4" s="1"/>
  <c r="K104" i="4" s="1"/>
  <c r="I181" i="2"/>
  <c r="J181" i="2" s="1"/>
  <c r="K181" i="2" s="1"/>
  <c r="I180" i="2"/>
  <c r="J180" i="2" s="1"/>
  <c r="K180" i="2" s="1"/>
  <c r="I179" i="2"/>
  <c r="J179" i="2" s="1"/>
  <c r="K179" i="2" s="1"/>
  <c r="I178" i="2"/>
  <c r="J178" i="2" s="1"/>
  <c r="K178" i="2" s="1"/>
  <c r="I177" i="2"/>
  <c r="J177" i="2" s="1"/>
  <c r="K177" i="2" s="1"/>
  <c r="I176" i="2"/>
  <c r="J176" i="2" s="1"/>
  <c r="K176" i="2" s="1"/>
  <c r="I175" i="2"/>
  <c r="J175" i="2" s="1"/>
  <c r="K175" i="2" s="1"/>
  <c r="I174" i="2"/>
  <c r="J174" i="2" s="1"/>
  <c r="K174" i="2" s="1"/>
  <c r="I173" i="2"/>
  <c r="J173" i="2" s="1"/>
  <c r="K173" i="2" s="1"/>
  <c r="I172" i="2"/>
  <c r="J172" i="2" s="1"/>
  <c r="K172" i="2" s="1"/>
  <c r="I171" i="2"/>
  <c r="J171" i="2" s="1"/>
  <c r="K171" i="2" s="1"/>
  <c r="I170" i="2"/>
  <c r="J170" i="2" s="1"/>
  <c r="K170" i="2" s="1"/>
  <c r="I169" i="2"/>
  <c r="J169" i="2" s="1"/>
  <c r="K169" i="2" s="1"/>
  <c r="I168" i="2"/>
  <c r="J168" i="2" s="1"/>
  <c r="K168" i="2" s="1"/>
  <c r="I167" i="2"/>
  <c r="J167" i="2" s="1"/>
  <c r="K167" i="2" s="1"/>
  <c r="I166" i="2"/>
  <c r="J166" i="2" s="1"/>
  <c r="K166" i="2" s="1"/>
  <c r="I165" i="2"/>
  <c r="J165" i="2" s="1"/>
  <c r="K165" i="2" s="1"/>
  <c r="I164" i="2"/>
  <c r="J164" i="2" s="1"/>
  <c r="K164" i="2" s="1"/>
  <c r="I163" i="2"/>
  <c r="J163" i="2" s="1"/>
  <c r="K163" i="2" s="1"/>
  <c r="I162" i="2"/>
  <c r="J162" i="2" s="1"/>
  <c r="K162" i="2" s="1"/>
  <c r="I161" i="2"/>
  <c r="J161" i="2" s="1"/>
  <c r="K161" i="2" s="1"/>
  <c r="I160" i="2"/>
  <c r="J160" i="2" s="1"/>
  <c r="K160" i="2" s="1"/>
  <c r="I159" i="2"/>
  <c r="J159" i="2" s="1"/>
  <c r="K159" i="2" s="1"/>
  <c r="I158" i="2"/>
  <c r="J158" i="2" s="1"/>
  <c r="K158" i="2" s="1"/>
  <c r="I157" i="2"/>
  <c r="J157" i="2" s="1"/>
  <c r="K157" i="2" s="1"/>
  <c r="I156" i="2"/>
  <c r="J156" i="2" s="1"/>
  <c r="K156" i="2" s="1"/>
  <c r="I155" i="2"/>
  <c r="J155" i="2" s="1"/>
  <c r="K155" i="2" s="1"/>
  <c r="I154" i="2"/>
  <c r="J154" i="2" s="1"/>
  <c r="K154" i="2" s="1"/>
  <c r="I153" i="2"/>
  <c r="J153" i="2" s="1"/>
  <c r="K153" i="2" s="1"/>
  <c r="I152" i="2"/>
  <c r="J152" i="2" s="1"/>
  <c r="K152" i="2" s="1"/>
  <c r="I151" i="2"/>
  <c r="J151" i="2" s="1"/>
  <c r="K151" i="2" s="1"/>
  <c r="I150" i="2"/>
  <c r="J150" i="2" s="1"/>
  <c r="K150" i="2" s="1"/>
  <c r="I149" i="2"/>
  <c r="J149" i="2" s="1"/>
  <c r="K149" i="2" s="1"/>
  <c r="I148" i="2"/>
  <c r="J148" i="2" s="1"/>
  <c r="K148" i="2" s="1"/>
  <c r="I147" i="2"/>
  <c r="J147" i="2" s="1"/>
  <c r="K147" i="2" s="1"/>
  <c r="I146" i="2"/>
  <c r="J146" i="2" s="1"/>
  <c r="K146" i="2" s="1"/>
  <c r="I145" i="2"/>
  <c r="J145" i="2" s="1"/>
  <c r="K145" i="2" s="1"/>
  <c r="I144" i="2"/>
  <c r="J144" i="2" s="1"/>
  <c r="K144" i="2" s="1"/>
  <c r="I143" i="2"/>
  <c r="J143" i="2" s="1"/>
  <c r="K143" i="2" s="1"/>
  <c r="I142" i="2"/>
  <c r="J142" i="2" s="1"/>
  <c r="K142" i="2" s="1"/>
  <c r="I141" i="2"/>
  <c r="J141" i="2" s="1"/>
  <c r="K141" i="2" s="1"/>
  <c r="I140" i="2"/>
  <c r="J140" i="2" s="1"/>
  <c r="K140" i="2" s="1"/>
  <c r="I139" i="2"/>
  <c r="J139" i="2" s="1"/>
  <c r="K139" i="2" s="1"/>
  <c r="I138" i="2"/>
  <c r="J138" i="2" s="1"/>
  <c r="K138" i="2" s="1"/>
  <c r="I137" i="2"/>
  <c r="J137" i="2" s="1"/>
  <c r="K137" i="2" s="1"/>
  <c r="I136" i="2"/>
  <c r="J136" i="2" s="1"/>
  <c r="K136" i="2" s="1"/>
  <c r="I135" i="2"/>
  <c r="J135" i="2" s="1"/>
  <c r="K135" i="2" s="1"/>
  <c r="I134" i="2"/>
  <c r="J134" i="2" s="1"/>
  <c r="K134" i="2" s="1"/>
  <c r="I133" i="2"/>
  <c r="J133" i="2" s="1"/>
  <c r="K133" i="2" s="1"/>
  <c r="I132" i="2"/>
  <c r="J132" i="2" s="1"/>
  <c r="K132" i="2" s="1"/>
  <c r="I131" i="2"/>
  <c r="J131" i="2" s="1"/>
  <c r="K131" i="2" s="1"/>
  <c r="I130" i="2"/>
  <c r="J130" i="2" s="1"/>
  <c r="K130" i="2" s="1"/>
  <c r="I129" i="2"/>
  <c r="J129" i="2" s="1"/>
  <c r="K129" i="2" s="1"/>
  <c r="I128" i="2"/>
  <c r="J128" i="2" s="1"/>
  <c r="K128" i="2" s="1"/>
  <c r="I127" i="2"/>
  <c r="J127" i="2" s="1"/>
  <c r="K127" i="2" s="1"/>
  <c r="I126" i="2"/>
  <c r="J126" i="2" s="1"/>
  <c r="K126" i="2" s="1"/>
  <c r="I125" i="2"/>
  <c r="J125" i="2" s="1"/>
  <c r="K125" i="2" s="1"/>
  <c r="I124" i="2"/>
  <c r="J124" i="2" s="1"/>
  <c r="K124" i="2" s="1"/>
  <c r="I123" i="2"/>
  <c r="J123" i="2" s="1"/>
  <c r="K123" i="2" s="1"/>
  <c r="I122" i="2"/>
  <c r="J122" i="2" s="1"/>
  <c r="K122" i="2" s="1"/>
  <c r="I121" i="2"/>
  <c r="J121" i="2" s="1"/>
  <c r="K121" i="2" s="1"/>
  <c r="I120" i="2"/>
  <c r="J120" i="2" s="1"/>
  <c r="K120" i="2" s="1"/>
  <c r="I119" i="2"/>
  <c r="J119" i="2" s="1"/>
  <c r="K119" i="2" s="1"/>
  <c r="I118" i="2"/>
  <c r="J118" i="2" s="1"/>
  <c r="K118" i="2" s="1"/>
  <c r="I117" i="2"/>
  <c r="J117" i="2" s="1"/>
  <c r="K117" i="2" s="1"/>
  <c r="I116" i="2"/>
  <c r="J116" i="2" s="1"/>
  <c r="K116" i="2" s="1"/>
  <c r="I115" i="2"/>
  <c r="J115" i="2" s="1"/>
  <c r="K115" i="2" s="1"/>
  <c r="I114" i="2"/>
  <c r="J114" i="2" s="1"/>
  <c r="K114" i="2" s="1"/>
  <c r="I113" i="2"/>
  <c r="J113" i="2" s="1"/>
  <c r="K113" i="2" s="1"/>
  <c r="I112" i="2"/>
  <c r="J112" i="2" s="1"/>
  <c r="K112" i="2" s="1"/>
  <c r="I111" i="2"/>
  <c r="J111" i="2" s="1"/>
  <c r="K111" i="2" s="1"/>
  <c r="I110" i="2"/>
  <c r="J110" i="2" s="1"/>
  <c r="K110" i="2" s="1"/>
  <c r="I109" i="2"/>
  <c r="J109" i="2" s="1"/>
  <c r="K109" i="2" s="1"/>
  <c r="I108" i="2"/>
  <c r="J108" i="2" s="1"/>
  <c r="K108" i="2" s="1"/>
  <c r="I107" i="2"/>
  <c r="J107" i="2" s="1"/>
  <c r="K107" i="2" s="1"/>
  <c r="I106" i="2"/>
  <c r="J106" i="2" s="1"/>
  <c r="K106" i="2" s="1"/>
  <c r="I105" i="2"/>
  <c r="J105" i="2" s="1"/>
  <c r="K105" i="2" s="1"/>
  <c r="I104" i="2"/>
  <c r="J104" i="2" s="1"/>
  <c r="K104" i="2" s="1"/>
  <c r="I103" i="2"/>
  <c r="J103" i="2" s="1"/>
  <c r="K103" i="2" s="1"/>
  <c r="I102" i="2"/>
  <c r="J102" i="2" s="1"/>
  <c r="K102" i="2" s="1"/>
  <c r="I101" i="2"/>
  <c r="J101" i="2" s="1"/>
  <c r="K101" i="2" s="1"/>
  <c r="I100" i="2"/>
  <c r="J100" i="2" s="1"/>
  <c r="K100" i="2" s="1"/>
  <c r="I99" i="2"/>
  <c r="J99" i="2" s="1"/>
  <c r="K99" i="2" s="1"/>
  <c r="I98" i="2"/>
  <c r="I97" i="2"/>
  <c r="I475" i="2" s="1"/>
  <c r="I96" i="2"/>
  <c r="J96" i="2" s="1"/>
  <c r="K96" i="2" s="1"/>
  <c r="I95" i="2"/>
  <c r="J95" i="2" s="1"/>
  <c r="K95" i="2" s="1"/>
  <c r="I94" i="2"/>
  <c r="J94" i="2" s="1"/>
  <c r="K94" i="2" s="1"/>
  <c r="I93" i="2"/>
  <c r="J93" i="2" s="1"/>
  <c r="K93" i="2" s="1"/>
  <c r="I92" i="2"/>
  <c r="J92" i="2" s="1"/>
  <c r="K92" i="2" s="1"/>
  <c r="I91" i="2"/>
  <c r="J91" i="2" s="1"/>
  <c r="K91" i="2" s="1"/>
  <c r="I90" i="2"/>
  <c r="J90" i="2" s="1"/>
  <c r="K90" i="2" s="1"/>
  <c r="I89" i="2"/>
  <c r="I88" i="2"/>
  <c r="J88" i="2" s="1"/>
  <c r="K88" i="2" s="1"/>
  <c r="I87" i="2"/>
  <c r="J87" i="2" s="1"/>
  <c r="K87" i="2" s="1"/>
  <c r="I86" i="2"/>
  <c r="J86" i="2" s="1"/>
  <c r="K86" i="2" s="1"/>
  <c r="I85" i="2"/>
  <c r="J85" i="2" s="1"/>
  <c r="K85" i="2" s="1"/>
  <c r="I84" i="2"/>
  <c r="J84" i="2" s="1"/>
  <c r="K84" i="2" s="1"/>
  <c r="I83" i="2"/>
  <c r="J83" i="2" s="1"/>
  <c r="K83" i="2" s="1"/>
  <c r="I82" i="2"/>
  <c r="J82" i="2" s="1"/>
  <c r="K82" i="2" s="1"/>
  <c r="I81" i="2"/>
  <c r="J81" i="2" s="1"/>
  <c r="K81" i="2" s="1"/>
  <c r="I80" i="2"/>
  <c r="I79" i="2"/>
  <c r="J79" i="2" s="1"/>
  <c r="K79" i="2" s="1"/>
  <c r="I78" i="2"/>
  <c r="J78" i="2" s="1"/>
  <c r="K78" i="2" s="1"/>
  <c r="I77" i="2"/>
  <c r="J77" i="2" s="1"/>
  <c r="K77" i="2" s="1"/>
  <c r="I76" i="2"/>
  <c r="J76" i="2" s="1"/>
  <c r="K76" i="2" s="1"/>
  <c r="I47" i="1"/>
  <c r="J47" i="1" s="1"/>
  <c r="K47" i="1" s="1"/>
  <c r="L47" i="1"/>
  <c r="M47" i="1"/>
  <c r="I48" i="1"/>
  <c r="J48" i="1" s="1"/>
  <c r="K48" i="1" s="1"/>
  <c r="L48" i="1"/>
  <c r="M48" i="1"/>
  <c r="I49" i="1"/>
  <c r="J49" i="1" s="1"/>
  <c r="K49" i="1" s="1"/>
  <c r="L49" i="1"/>
  <c r="M49" i="1"/>
  <c r="I50" i="1"/>
  <c r="J50" i="1" s="1"/>
  <c r="K50" i="1" s="1"/>
  <c r="L50" i="1"/>
  <c r="M50" i="1"/>
  <c r="I51" i="1"/>
  <c r="J51" i="1" s="1"/>
  <c r="K51" i="1" s="1"/>
  <c r="L51" i="1"/>
  <c r="M51" i="1"/>
  <c r="I52" i="1"/>
  <c r="J52" i="1" s="1"/>
  <c r="K52" i="1" s="1"/>
  <c r="L52" i="1"/>
  <c r="M52" i="1"/>
  <c r="I53" i="1"/>
  <c r="J53" i="1" s="1"/>
  <c r="K53" i="1" s="1"/>
  <c r="L53" i="1"/>
  <c r="M53" i="1"/>
  <c r="I54" i="1"/>
  <c r="J54" i="1" s="1"/>
  <c r="K54" i="1" s="1"/>
  <c r="L54" i="1"/>
  <c r="M54" i="1"/>
  <c r="I55" i="1"/>
  <c r="J55" i="1" s="1"/>
  <c r="K55" i="1" s="1"/>
  <c r="L55" i="1"/>
  <c r="M55" i="1"/>
  <c r="I56" i="1"/>
  <c r="J56" i="1" s="1"/>
  <c r="K56" i="1" s="1"/>
  <c r="L56" i="1"/>
  <c r="M56" i="1"/>
  <c r="I57" i="1"/>
  <c r="J57" i="1" s="1"/>
  <c r="K57" i="1" s="1"/>
  <c r="L57" i="1"/>
  <c r="M57" i="1"/>
  <c r="I58" i="1"/>
  <c r="J58" i="1" s="1"/>
  <c r="K58" i="1" s="1"/>
  <c r="L58" i="1"/>
  <c r="M58" i="1"/>
  <c r="I59" i="1"/>
  <c r="J59" i="1" s="1"/>
  <c r="K59" i="1" s="1"/>
  <c r="L59" i="1"/>
  <c r="M59" i="1"/>
  <c r="I60" i="1"/>
  <c r="J60" i="1" s="1"/>
  <c r="K60" i="1" s="1"/>
  <c r="L60" i="1"/>
  <c r="M60" i="1"/>
  <c r="I61" i="1"/>
  <c r="J61" i="1" s="1"/>
  <c r="K61" i="1" s="1"/>
  <c r="L61" i="1"/>
  <c r="M61" i="1"/>
  <c r="I62" i="1"/>
  <c r="J62" i="1" s="1"/>
  <c r="K62" i="1" s="1"/>
  <c r="L62" i="1"/>
  <c r="M62" i="1"/>
  <c r="I63" i="1"/>
  <c r="J63" i="1" s="1"/>
  <c r="K63" i="1" s="1"/>
  <c r="L63" i="1"/>
  <c r="M63" i="1"/>
  <c r="J97" i="2" l="1"/>
  <c r="J475" i="2" s="1"/>
  <c r="J89" i="2"/>
  <c r="J80" i="2"/>
  <c r="K51" i="4"/>
  <c r="J98" i="2"/>
  <c r="K97" i="2" l="1"/>
  <c r="K89" i="2"/>
  <c r="K80" i="2"/>
  <c r="K98" i="2"/>
  <c r="I9" i="4" l="1"/>
  <c r="J9" i="4" s="1"/>
  <c r="K9" i="4" s="1"/>
  <c r="M10" i="1"/>
  <c r="L10" i="1"/>
  <c r="I10" i="1"/>
  <c r="J10" i="1" s="1"/>
  <c r="K10" i="1" s="1"/>
  <c r="M9" i="1"/>
  <c r="L9" i="1"/>
  <c r="I9" i="1"/>
  <c r="J9" i="1" s="1"/>
  <c r="K9" i="1" s="1"/>
  <c r="L45" i="1" l="1"/>
  <c r="M45" i="1"/>
  <c r="I48" i="4"/>
  <c r="J48" i="4" s="1"/>
  <c r="K48" i="4" s="1"/>
  <c r="I29" i="4"/>
  <c r="J29" i="4" s="1"/>
  <c r="K29" i="4" s="1"/>
  <c r="I9" i="5" l="1"/>
  <c r="J9" i="5" s="1"/>
  <c r="K9" i="5" s="1"/>
  <c r="I8" i="5"/>
  <c r="I75" i="2"/>
  <c r="J75" i="2" s="1"/>
  <c r="K75" i="2" s="1"/>
  <c r="I74" i="2"/>
  <c r="J74" i="2" s="1"/>
  <c r="K74" i="2" s="1"/>
  <c r="I73" i="2"/>
  <c r="J73" i="2" s="1"/>
  <c r="K73" i="2" s="1"/>
  <c r="I72" i="2"/>
  <c r="J72" i="2" s="1"/>
  <c r="K72" i="2" s="1"/>
  <c r="I71" i="2"/>
  <c r="J71" i="2" s="1"/>
  <c r="K71" i="2" s="1"/>
  <c r="I70" i="2"/>
  <c r="J70" i="2" s="1"/>
  <c r="K70" i="2" s="1"/>
  <c r="I69" i="2"/>
  <c r="J69" i="2" s="1"/>
  <c r="K69" i="2" s="1"/>
  <c r="I68" i="2"/>
  <c r="J68" i="2" s="1"/>
  <c r="K68" i="2" s="1"/>
  <c r="I67" i="2"/>
  <c r="J67" i="2" s="1"/>
  <c r="K67" i="2" s="1"/>
  <c r="I66" i="2"/>
  <c r="J66" i="2" s="1"/>
  <c r="K66" i="2" s="1"/>
  <c r="I65" i="2"/>
  <c r="J65" i="2" s="1"/>
  <c r="K65" i="2" s="1"/>
  <c r="I64" i="2"/>
  <c r="J64" i="2" s="1"/>
  <c r="K64" i="2" s="1"/>
  <c r="I63" i="2"/>
  <c r="J63" i="2" s="1"/>
  <c r="K63" i="2" s="1"/>
  <c r="I62" i="2"/>
  <c r="J62" i="2" s="1"/>
  <c r="K62" i="2" s="1"/>
  <c r="I61" i="2"/>
  <c r="J61" i="2" s="1"/>
  <c r="K61" i="2" s="1"/>
  <c r="I60" i="2"/>
  <c r="J60" i="2" s="1"/>
  <c r="K60" i="2" s="1"/>
  <c r="I59" i="2"/>
  <c r="J59" i="2" s="1"/>
  <c r="K59" i="2" s="1"/>
  <c r="I58" i="2"/>
  <c r="J58" i="2" s="1"/>
  <c r="K58" i="2" s="1"/>
  <c r="I57" i="2"/>
  <c r="J57" i="2" s="1"/>
  <c r="K57" i="2" s="1"/>
  <c r="I56" i="2"/>
  <c r="J56" i="2" s="1"/>
  <c r="K56" i="2" s="1"/>
  <c r="I55" i="2"/>
  <c r="J55" i="2" s="1"/>
  <c r="K55" i="2" s="1"/>
  <c r="I54" i="2"/>
  <c r="J54" i="2" s="1"/>
  <c r="K54" i="2" s="1"/>
  <c r="I53" i="2"/>
  <c r="J53" i="2" s="1"/>
  <c r="K53" i="2" s="1"/>
  <c r="I52" i="2"/>
  <c r="J52" i="2" s="1"/>
  <c r="K52" i="2" s="1"/>
  <c r="I51" i="2"/>
  <c r="J51" i="2" s="1"/>
  <c r="K51" i="2" s="1"/>
  <c r="I50" i="2"/>
  <c r="J50" i="2" s="1"/>
  <c r="K50" i="2" s="1"/>
  <c r="I49" i="2"/>
  <c r="J49" i="2" s="1"/>
  <c r="K49" i="2" s="1"/>
  <c r="I48" i="2"/>
  <c r="J48" i="2" s="1"/>
  <c r="K48" i="2" s="1"/>
  <c r="I47" i="2"/>
  <c r="J47" i="2" s="1"/>
  <c r="K47" i="2" s="1"/>
  <c r="I46" i="2"/>
  <c r="J46" i="2" s="1"/>
  <c r="K46" i="2" s="1"/>
  <c r="M137" i="1"/>
  <c r="L137" i="1"/>
  <c r="I137" i="1"/>
  <c r="J137" i="1" s="1"/>
  <c r="K137" i="1" s="1"/>
  <c r="M136" i="1"/>
  <c r="L136" i="1"/>
  <c r="I136" i="1"/>
  <c r="J136" i="1" s="1"/>
  <c r="K136" i="1" s="1"/>
  <c r="M135" i="1"/>
  <c r="L135" i="1"/>
  <c r="I135" i="1"/>
  <c r="J135" i="1" s="1"/>
  <c r="K135" i="1" s="1"/>
  <c r="M134" i="1"/>
  <c r="L134" i="1"/>
  <c r="I134" i="1"/>
  <c r="J134" i="1" s="1"/>
  <c r="K134" i="1" s="1"/>
  <c r="M133" i="1"/>
  <c r="L133" i="1"/>
  <c r="I133" i="1"/>
  <c r="J133" i="1" s="1"/>
  <c r="K133" i="1" s="1"/>
  <c r="M132" i="1"/>
  <c r="L132" i="1"/>
  <c r="I132" i="1"/>
  <c r="J132" i="1" s="1"/>
  <c r="K132" i="1" s="1"/>
  <c r="M131" i="1"/>
  <c r="L131" i="1"/>
  <c r="I131" i="1"/>
  <c r="J131" i="1" s="1"/>
  <c r="K131" i="1" s="1"/>
  <c r="M130" i="1"/>
  <c r="L130" i="1"/>
  <c r="I130" i="1"/>
  <c r="J130" i="1" s="1"/>
  <c r="K130" i="1" s="1"/>
  <c r="M129" i="1"/>
  <c r="L129" i="1"/>
  <c r="I129" i="1"/>
  <c r="J129" i="1" s="1"/>
  <c r="K129" i="1" s="1"/>
  <c r="M128" i="1"/>
  <c r="L128" i="1"/>
  <c r="I128" i="1"/>
  <c r="J128" i="1" s="1"/>
  <c r="K128" i="1" s="1"/>
  <c r="M127" i="1"/>
  <c r="L127" i="1"/>
  <c r="I127" i="1"/>
  <c r="J127" i="1" s="1"/>
  <c r="K127" i="1" s="1"/>
  <c r="M126" i="1"/>
  <c r="L126" i="1"/>
  <c r="I126" i="1"/>
  <c r="J126" i="1" s="1"/>
  <c r="K126" i="1" s="1"/>
  <c r="M125" i="1"/>
  <c r="L125" i="1"/>
  <c r="I125" i="1"/>
  <c r="J125" i="1" s="1"/>
  <c r="K125" i="1" s="1"/>
  <c r="M124" i="1"/>
  <c r="L124" i="1"/>
  <c r="I124" i="1"/>
  <c r="J124" i="1" s="1"/>
  <c r="K124" i="1" s="1"/>
  <c r="M123" i="1"/>
  <c r="L123" i="1"/>
  <c r="I123" i="1"/>
  <c r="J123" i="1" s="1"/>
  <c r="K123" i="1" s="1"/>
  <c r="M122" i="1"/>
  <c r="L122" i="1"/>
  <c r="I122" i="1"/>
  <c r="J122" i="1" s="1"/>
  <c r="K122" i="1" s="1"/>
  <c r="M121" i="1"/>
  <c r="L121" i="1"/>
  <c r="I121" i="1"/>
  <c r="J121" i="1" s="1"/>
  <c r="K121" i="1" s="1"/>
  <c r="M120" i="1"/>
  <c r="L120" i="1"/>
  <c r="I120" i="1"/>
  <c r="J120" i="1" s="1"/>
  <c r="K120" i="1" s="1"/>
  <c r="M119" i="1"/>
  <c r="L119" i="1"/>
  <c r="I119" i="1"/>
  <c r="J119" i="1" s="1"/>
  <c r="K119" i="1" s="1"/>
  <c r="M118" i="1"/>
  <c r="L118" i="1"/>
  <c r="I118" i="1"/>
  <c r="J118" i="1" s="1"/>
  <c r="K118" i="1" s="1"/>
  <c r="M117" i="1"/>
  <c r="L117" i="1"/>
  <c r="I117" i="1"/>
  <c r="J117" i="1" s="1"/>
  <c r="K117" i="1" s="1"/>
  <c r="M116" i="1"/>
  <c r="L116" i="1"/>
  <c r="I116" i="1"/>
  <c r="J116" i="1" s="1"/>
  <c r="K116" i="1" s="1"/>
  <c r="M115" i="1"/>
  <c r="L115" i="1"/>
  <c r="I115" i="1"/>
  <c r="J115" i="1" s="1"/>
  <c r="K115" i="1" s="1"/>
  <c r="M114" i="1"/>
  <c r="L114" i="1"/>
  <c r="I114" i="1"/>
  <c r="J114" i="1" s="1"/>
  <c r="K114" i="1" s="1"/>
  <c r="M113" i="1"/>
  <c r="L113" i="1"/>
  <c r="I113" i="1"/>
  <c r="J113" i="1" s="1"/>
  <c r="K113" i="1" s="1"/>
  <c r="M112" i="1"/>
  <c r="L112" i="1"/>
  <c r="I112" i="1"/>
  <c r="J112" i="1" s="1"/>
  <c r="K112" i="1" s="1"/>
  <c r="M111" i="1"/>
  <c r="L111" i="1"/>
  <c r="I111" i="1"/>
  <c r="J111" i="1" s="1"/>
  <c r="K111" i="1" s="1"/>
  <c r="M110" i="1"/>
  <c r="L110" i="1"/>
  <c r="I110" i="1"/>
  <c r="J110" i="1" s="1"/>
  <c r="K110" i="1" s="1"/>
  <c r="M109" i="1"/>
  <c r="L109" i="1"/>
  <c r="I109" i="1"/>
  <c r="J109" i="1" s="1"/>
  <c r="K109" i="1" s="1"/>
  <c r="M108" i="1"/>
  <c r="L108" i="1"/>
  <c r="I108" i="1"/>
  <c r="J108" i="1" s="1"/>
  <c r="K108" i="1" s="1"/>
  <c r="M107" i="1"/>
  <c r="L107" i="1"/>
  <c r="I107" i="1"/>
  <c r="J107" i="1" s="1"/>
  <c r="K107" i="1" s="1"/>
  <c r="M106" i="1"/>
  <c r="L106" i="1"/>
  <c r="I106" i="1"/>
  <c r="J106" i="1" s="1"/>
  <c r="K106" i="1" s="1"/>
  <c r="M105" i="1"/>
  <c r="L105" i="1"/>
  <c r="I105" i="1"/>
  <c r="J105" i="1" s="1"/>
  <c r="K105" i="1" s="1"/>
  <c r="M104" i="1"/>
  <c r="L104" i="1"/>
  <c r="I104" i="1"/>
  <c r="J104" i="1" s="1"/>
  <c r="K104" i="1" s="1"/>
  <c r="M103" i="1"/>
  <c r="L103" i="1"/>
  <c r="I103" i="1"/>
  <c r="J103" i="1" s="1"/>
  <c r="K103" i="1" s="1"/>
  <c r="M102" i="1"/>
  <c r="L102" i="1"/>
  <c r="I102" i="1"/>
  <c r="M101" i="1"/>
  <c r="L101" i="1"/>
  <c r="I101" i="1"/>
  <c r="M100" i="1"/>
  <c r="L100" i="1"/>
  <c r="I100" i="1"/>
  <c r="I490" i="1" s="1"/>
  <c r="M99" i="1"/>
  <c r="L99" i="1"/>
  <c r="I99" i="1"/>
  <c r="J99" i="1" s="1"/>
  <c r="K99" i="1" s="1"/>
  <c r="M98" i="1"/>
  <c r="L98" i="1"/>
  <c r="I98" i="1"/>
  <c r="J98" i="1" s="1"/>
  <c r="K98" i="1" s="1"/>
  <c r="M97" i="1"/>
  <c r="L97" i="1"/>
  <c r="I97" i="1"/>
  <c r="J97" i="1" s="1"/>
  <c r="K97" i="1" s="1"/>
  <c r="M96" i="1"/>
  <c r="L96" i="1"/>
  <c r="I96" i="1"/>
  <c r="M95" i="1"/>
  <c r="L95" i="1"/>
  <c r="I95" i="1"/>
  <c r="J95" i="1" s="1"/>
  <c r="K95" i="1" s="1"/>
  <c r="M94" i="1"/>
  <c r="L94" i="1"/>
  <c r="I94" i="1"/>
  <c r="J94" i="1" s="1"/>
  <c r="K94" i="1" s="1"/>
  <c r="M93" i="1"/>
  <c r="L93" i="1"/>
  <c r="I93" i="1"/>
  <c r="J93" i="1" s="1"/>
  <c r="K93" i="1" s="1"/>
  <c r="M92" i="1"/>
  <c r="L92" i="1"/>
  <c r="I92" i="1"/>
  <c r="J92" i="1" s="1"/>
  <c r="K92" i="1" s="1"/>
  <c r="M91" i="1"/>
  <c r="L91" i="1"/>
  <c r="I91" i="1"/>
  <c r="M90" i="1"/>
  <c r="L90" i="1"/>
  <c r="I90" i="1"/>
  <c r="J90" i="1" s="1"/>
  <c r="K90" i="1" s="1"/>
  <c r="M89" i="1"/>
  <c r="L89" i="1"/>
  <c r="I89" i="1"/>
  <c r="J89" i="1" s="1"/>
  <c r="K89" i="1" s="1"/>
  <c r="M88" i="1"/>
  <c r="L88" i="1"/>
  <c r="I88" i="1"/>
  <c r="M87" i="1"/>
  <c r="L87" i="1"/>
  <c r="I87" i="1"/>
  <c r="J87" i="1" s="1"/>
  <c r="K87" i="1" s="1"/>
  <c r="M86" i="1"/>
  <c r="L86" i="1"/>
  <c r="I86" i="1"/>
  <c r="M85" i="1"/>
  <c r="L85" i="1"/>
  <c r="I85" i="1"/>
  <c r="J85" i="1" s="1"/>
  <c r="K85" i="1" s="1"/>
  <c r="M84" i="1"/>
  <c r="L84" i="1"/>
  <c r="I84" i="1"/>
  <c r="J84" i="1" s="1"/>
  <c r="K84" i="1" s="1"/>
  <c r="M83" i="1"/>
  <c r="L83" i="1"/>
  <c r="I83" i="1"/>
  <c r="J83" i="1" s="1"/>
  <c r="K83" i="1" s="1"/>
  <c r="M82" i="1"/>
  <c r="L82" i="1"/>
  <c r="I82" i="1"/>
  <c r="J82" i="1" s="1"/>
  <c r="K82" i="1" s="1"/>
  <c r="M81" i="1"/>
  <c r="L81" i="1"/>
  <c r="I81" i="1"/>
  <c r="J81" i="1" s="1"/>
  <c r="K81" i="1" s="1"/>
  <c r="M80" i="1"/>
  <c r="L80" i="1"/>
  <c r="I80" i="1"/>
  <c r="J80" i="1" s="1"/>
  <c r="K80" i="1" s="1"/>
  <c r="M79" i="1"/>
  <c r="L79" i="1"/>
  <c r="I79" i="1"/>
  <c r="J79" i="1" s="1"/>
  <c r="K79" i="1" s="1"/>
  <c r="M78" i="1"/>
  <c r="L78" i="1"/>
  <c r="I78" i="1"/>
  <c r="J78" i="1" s="1"/>
  <c r="K78" i="1" s="1"/>
  <c r="M77" i="1"/>
  <c r="L77" i="1"/>
  <c r="I77" i="1"/>
  <c r="J77" i="1" s="1"/>
  <c r="K77" i="1" s="1"/>
  <c r="M76" i="1"/>
  <c r="L76" i="1"/>
  <c r="I76" i="1"/>
  <c r="J76" i="1" s="1"/>
  <c r="K76" i="1" s="1"/>
  <c r="M75" i="1"/>
  <c r="L75" i="1"/>
  <c r="I75" i="1"/>
  <c r="J75" i="1" s="1"/>
  <c r="K75" i="1" s="1"/>
  <c r="M74" i="1"/>
  <c r="L74" i="1"/>
  <c r="I74" i="1"/>
  <c r="J74" i="1" s="1"/>
  <c r="K74" i="1" s="1"/>
  <c r="M73" i="1"/>
  <c r="L73" i="1"/>
  <c r="I73" i="1"/>
  <c r="J73" i="1" s="1"/>
  <c r="K73" i="1" s="1"/>
  <c r="M72" i="1"/>
  <c r="L72" i="1"/>
  <c r="I72" i="1"/>
  <c r="J72" i="1" s="1"/>
  <c r="K72" i="1" s="1"/>
  <c r="M71" i="1"/>
  <c r="L71" i="1"/>
  <c r="I71" i="1"/>
  <c r="J71" i="1" s="1"/>
  <c r="K71" i="1" s="1"/>
  <c r="M70" i="1"/>
  <c r="L70" i="1"/>
  <c r="I70" i="1"/>
  <c r="J70" i="1" s="1"/>
  <c r="K70" i="1" s="1"/>
  <c r="M69" i="1"/>
  <c r="L69" i="1"/>
  <c r="I69" i="1"/>
  <c r="J69" i="1" s="1"/>
  <c r="K69" i="1" s="1"/>
  <c r="M68" i="1"/>
  <c r="L68" i="1"/>
  <c r="I68" i="1"/>
  <c r="J68" i="1" s="1"/>
  <c r="K68" i="1" s="1"/>
  <c r="M67" i="1"/>
  <c r="L67" i="1"/>
  <c r="I67" i="1"/>
  <c r="J67" i="1" s="1"/>
  <c r="K67" i="1" s="1"/>
  <c r="M66" i="1"/>
  <c r="L66" i="1"/>
  <c r="I66" i="1"/>
  <c r="J66" i="1" s="1"/>
  <c r="K66" i="1" s="1"/>
  <c r="M65" i="1"/>
  <c r="L65" i="1"/>
  <c r="I65" i="1"/>
  <c r="J65" i="1" s="1"/>
  <c r="K65" i="1" s="1"/>
  <c r="M64" i="1"/>
  <c r="L64" i="1"/>
  <c r="I64" i="1"/>
  <c r="J64" i="1" s="1"/>
  <c r="K64" i="1" s="1"/>
  <c r="J102" i="1" l="1"/>
  <c r="J91" i="1"/>
  <c r="J100" i="1"/>
  <c r="J490" i="1" s="1"/>
  <c r="J101" i="1"/>
  <c r="J96" i="1"/>
  <c r="J88" i="1"/>
  <c r="J86" i="1"/>
  <c r="K102" i="1" l="1"/>
  <c r="K91" i="1"/>
  <c r="K100" i="1"/>
  <c r="K101" i="1"/>
  <c r="K45" i="1"/>
  <c r="K96" i="1"/>
  <c r="K88" i="1"/>
  <c r="K86" i="1"/>
  <c r="I45" i="2" l="1"/>
  <c r="J45" i="2" s="1"/>
  <c r="K45" i="2" s="1"/>
  <c r="K27" i="4" l="1"/>
  <c r="K475" i="2" l="1"/>
  <c r="K490" i="1" l="1"/>
  <c r="I8" i="1" l="1"/>
  <c r="J8" i="1" s="1"/>
  <c r="K8" i="1" s="1"/>
  <c r="L8" i="1"/>
  <c r="M8" i="1"/>
  <c r="I8" i="4" l="1"/>
  <c r="J8" i="4" s="1"/>
  <c r="K8" i="4" s="1"/>
  <c r="M9" i="3"/>
  <c r="L9" i="3"/>
  <c r="M8" i="3"/>
  <c r="L8" i="3"/>
  <c r="M6" i="5" l="1"/>
  <c r="L6" i="5"/>
  <c r="M6" i="4"/>
  <c r="L6" i="4"/>
  <c r="M6" i="3"/>
  <c r="L6" i="3"/>
  <c r="L6" i="2"/>
  <c r="L65" i="5" l="1"/>
  <c r="L75" i="5"/>
  <c r="L68" i="5"/>
  <c r="L62" i="5"/>
  <c r="L56" i="5"/>
  <c r="L71" i="5"/>
  <c r="L72" i="5"/>
  <c r="L67" i="5"/>
  <c r="L64" i="5"/>
  <c r="L61" i="5"/>
  <c r="L58" i="5"/>
  <c r="L69" i="5"/>
  <c r="L74" i="5"/>
  <c r="L54" i="5"/>
  <c r="L70" i="5"/>
  <c r="L57" i="5"/>
  <c r="L73" i="5"/>
  <c r="L66" i="5"/>
  <c r="L63" i="5"/>
  <c r="L60" i="5"/>
  <c r="M75" i="5"/>
  <c r="M68" i="5"/>
  <c r="M62" i="5"/>
  <c r="M71" i="5"/>
  <c r="M67" i="5"/>
  <c r="M64" i="5"/>
  <c r="M61" i="5"/>
  <c r="M58" i="5"/>
  <c r="M74" i="5"/>
  <c r="M54" i="5"/>
  <c r="M70" i="5"/>
  <c r="M57" i="5"/>
  <c r="M73" i="5"/>
  <c r="M66" i="5"/>
  <c r="M63" i="5"/>
  <c r="M60" i="5"/>
  <c r="M65" i="5"/>
  <c r="M69" i="5"/>
  <c r="M56" i="5"/>
  <c r="M72" i="5"/>
  <c r="L19" i="5"/>
  <c r="L26" i="5"/>
  <c r="L12" i="5"/>
  <c r="L10" i="5"/>
  <c r="L23" i="5"/>
  <c r="L18" i="5"/>
  <c r="L11" i="5"/>
  <c r="L21" i="5"/>
  <c r="L14" i="5"/>
  <c r="L24" i="5"/>
  <c r="L20" i="5"/>
  <c r="L37" i="5"/>
  <c r="L36" i="5"/>
  <c r="M26" i="5"/>
  <c r="M19" i="5"/>
  <c r="M12" i="5"/>
  <c r="M18" i="5"/>
  <c r="M11" i="5"/>
  <c r="M21" i="5"/>
  <c r="M14" i="5"/>
  <c r="M10" i="5"/>
  <c r="M23" i="5"/>
  <c r="M24" i="5"/>
  <c r="M20" i="5"/>
  <c r="M37" i="5"/>
  <c r="M36" i="5"/>
  <c r="L104" i="4"/>
  <c r="L87" i="4"/>
  <c r="L71" i="4"/>
  <c r="L83" i="4"/>
  <c r="L77" i="4"/>
  <c r="L74" i="4"/>
  <c r="L72" i="4"/>
  <c r="L86" i="4"/>
  <c r="L73" i="4"/>
  <c r="L64" i="4"/>
  <c r="L70" i="4"/>
  <c r="L85" i="4"/>
  <c r="L82" i="4"/>
  <c r="L79" i="4"/>
  <c r="L76" i="4"/>
  <c r="L88" i="4"/>
  <c r="L81" i="4"/>
  <c r="L78" i="4"/>
  <c r="L75" i="4"/>
  <c r="L66" i="4"/>
  <c r="L98" i="4"/>
  <c r="L102" i="4"/>
  <c r="L97" i="4"/>
  <c r="L96" i="4"/>
  <c r="L58" i="4"/>
  <c r="M104" i="4"/>
  <c r="M87" i="4"/>
  <c r="M71" i="4"/>
  <c r="M81" i="4"/>
  <c r="M64" i="4"/>
  <c r="M83" i="4"/>
  <c r="M77" i="4"/>
  <c r="M74" i="4"/>
  <c r="M78" i="4"/>
  <c r="M86" i="4"/>
  <c r="M73" i="4"/>
  <c r="M85" i="4"/>
  <c r="M82" i="4"/>
  <c r="M79" i="4"/>
  <c r="M76" i="4"/>
  <c r="M88" i="4"/>
  <c r="M70" i="4"/>
  <c r="M75" i="4"/>
  <c r="M66" i="4"/>
  <c r="M72" i="4"/>
  <c r="M98" i="4"/>
  <c r="M102" i="4"/>
  <c r="M58" i="4"/>
  <c r="M96" i="4"/>
  <c r="M97" i="4"/>
  <c r="L438" i="2"/>
  <c r="L428" i="2"/>
  <c r="L414" i="2"/>
  <c r="L411" i="2"/>
  <c r="L404" i="2"/>
  <c r="L369" i="2"/>
  <c r="L353" i="2"/>
  <c r="L340" i="2"/>
  <c r="L333" i="2"/>
  <c r="L313" i="2"/>
  <c r="L296" i="2"/>
  <c r="L289" i="2"/>
  <c r="L266" i="2"/>
  <c r="L262" i="2"/>
  <c r="L258" i="2"/>
  <c r="L473" i="2"/>
  <c r="L449" i="2"/>
  <c r="L445" i="2"/>
  <c r="L424" i="2"/>
  <c r="L417" i="2"/>
  <c r="L380" i="2"/>
  <c r="L376" i="2"/>
  <c r="L356" i="2"/>
  <c r="L326" i="2"/>
  <c r="L306" i="2"/>
  <c r="L299" i="2"/>
  <c r="L285" i="2"/>
  <c r="L251" i="2"/>
  <c r="L434" i="2"/>
  <c r="L407" i="2"/>
  <c r="L396" i="2"/>
  <c r="L393" i="2"/>
  <c r="L387" i="2"/>
  <c r="L372" i="2"/>
  <c r="L359" i="2"/>
  <c r="L316" i="2"/>
  <c r="L292" i="2"/>
  <c r="L472" i="2"/>
  <c r="L466" i="2"/>
  <c r="L421" i="2"/>
  <c r="L373" i="2"/>
  <c r="L427" i="2"/>
  <c r="L403" i="2"/>
  <c r="L368" i="2"/>
  <c r="L349" i="2"/>
  <c r="L339" i="2"/>
  <c r="L332" i="2"/>
  <c r="L319" i="2"/>
  <c r="L312" i="2"/>
  <c r="L295" i="2"/>
  <c r="L288" i="2"/>
  <c r="L278" i="2"/>
  <c r="L272" i="2"/>
  <c r="L265" i="2"/>
  <c r="L261" i="2"/>
  <c r="L257" i="2"/>
  <c r="L397" i="2"/>
  <c r="L448" i="2"/>
  <c r="L444" i="2"/>
  <c r="L437" i="2"/>
  <c r="L416" i="2"/>
  <c r="L410" i="2"/>
  <c r="L383" i="2"/>
  <c r="L379" i="2"/>
  <c r="L355" i="2"/>
  <c r="L352" i="2"/>
  <c r="L322" i="2"/>
  <c r="L305" i="2"/>
  <c r="L284" i="2"/>
  <c r="L275" i="2"/>
  <c r="L433" i="2"/>
  <c r="L399" i="2"/>
  <c r="L395" i="2"/>
  <c r="L371" i="2"/>
  <c r="L342" i="2"/>
  <c r="L325" i="2"/>
  <c r="L315" i="2"/>
  <c r="L291" i="2"/>
  <c r="L268" i="2"/>
  <c r="L408" i="2"/>
  <c r="L419" i="2"/>
  <c r="L406" i="2"/>
  <c r="L402" i="2"/>
  <c r="L386" i="2"/>
  <c r="L338" i="2"/>
  <c r="L335" i="2"/>
  <c r="L308" i="2"/>
  <c r="L301" i="2"/>
  <c r="L287" i="2"/>
  <c r="L264" i="2"/>
  <c r="L260" i="2"/>
  <c r="L253" i="2"/>
  <c r="L470" i="2"/>
  <c r="L447" i="2"/>
  <c r="L443" i="2"/>
  <c r="L436" i="2"/>
  <c r="L409" i="2"/>
  <c r="L382" i="2"/>
  <c r="L378" i="2"/>
  <c r="L328" i="2"/>
  <c r="L311" i="2"/>
  <c r="L304" i="2"/>
  <c r="L280" i="2"/>
  <c r="L432" i="2"/>
  <c r="L422" i="2"/>
  <c r="L412" i="2"/>
  <c r="L398" i="2"/>
  <c r="L374" i="2"/>
  <c r="L314" i="2"/>
  <c r="L290" i="2"/>
  <c r="L439" i="2"/>
  <c r="L429" i="2"/>
  <c r="L405" i="2"/>
  <c r="L394" i="2"/>
  <c r="L385" i="2"/>
  <c r="L357" i="2"/>
  <c r="L334" i="2"/>
  <c r="L307" i="2"/>
  <c r="L263" i="2"/>
  <c r="L259" i="2"/>
  <c r="L446" i="2"/>
  <c r="L442" i="2"/>
  <c r="L435" i="2"/>
  <c r="L425" i="2"/>
  <c r="L391" i="2"/>
  <c r="L388" i="2"/>
  <c r="L381" i="2"/>
  <c r="L377" i="2"/>
  <c r="L363" i="2"/>
  <c r="L344" i="2"/>
  <c r="L327" i="2"/>
  <c r="L317" i="2"/>
  <c r="L270" i="2"/>
  <c r="L468" i="2"/>
  <c r="L41" i="2"/>
  <c r="L40" i="2"/>
  <c r="L39" i="2"/>
  <c r="L38" i="2"/>
  <c r="L467" i="2"/>
  <c r="L465" i="2"/>
  <c r="L463" i="2"/>
  <c r="L459" i="2"/>
  <c r="L461" i="2"/>
  <c r="L469" i="2"/>
  <c r="L460" i="2"/>
  <c r="L462" i="2"/>
  <c r="L464" i="2"/>
  <c r="L471" i="2"/>
  <c r="L30" i="2"/>
  <c r="L13" i="2"/>
  <c r="L33" i="2"/>
  <c r="L27" i="2"/>
  <c r="L29" i="2"/>
  <c r="L26" i="2"/>
  <c r="L14" i="2"/>
  <c r="L32" i="2"/>
  <c r="L25" i="2"/>
  <c r="L31" i="2"/>
  <c r="L28" i="2"/>
  <c r="L12" i="2"/>
  <c r="L34" i="2"/>
  <c r="L30" i="5"/>
  <c r="L39" i="5"/>
  <c r="L31" i="5"/>
  <c r="L38" i="5"/>
  <c r="L32" i="5"/>
  <c r="L34" i="5"/>
  <c r="M39" i="5"/>
  <c r="M31" i="5"/>
  <c r="M34" i="5"/>
  <c r="M30" i="5"/>
  <c r="M38" i="5"/>
  <c r="M32" i="5"/>
  <c r="L60" i="4"/>
  <c r="L53" i="4"/>
  <c r="L56" i="4"/>
  <c r="L57" i="4"/>
  <c r="L61" i="4"/>
  <c r="L99" i="4"/>
  <c r="L91" i="4"/>
  <c r="L100" i="4"/>
  <c r="L55" i="4"/>
  <c r="L59" i="4"/>
  <c r="L52" i="4"/>
  <c r="L101" i="4"/>
  <c r="M56" i="4"/>
  <c r="M101" i="4"/>
  <c r="M60" i="4"/>
  <c r="M53" i="4"/>
  <c r="M57" i="4"/>
  <c r="M61" i="4"/>
  <c r="M99" i="4"/>
  <c r="M91" i="4"/>
  <c r="M100" i="4"/>
  <c r="M52" i="4"/>
  <c r="M55" i="4"/>
  <c r="M59" i="4"/>
  <c r="L42" i="4"/>
  <c r="L36" i="4"/>
  <c r="L15" i="4"/>
  <c r="L14" i="4"/>
  <c r="L34" i="4"/>
  <c r="L13" i="4"/>
  <c r="L50" i="4"/>
  <c r="M15" i="4"/>
  <c r="M14" i="4"/>
  <c r="M34" i="4"/>
  <c r="M13" i="4"/>
  <c r="M42" i="4"/>
  <c r="M36" i="4"/>
  <c r="M50" i="4"/>
  <c r="L77" i="5"/>
  <c r="M77" i="5"/>
  <c r="L10" i="2"/>
  <c r="L35" i="2"/>
  <c r="L450" i="2"/>
  <c r="L246" i="2"/>
  <c r="L80" i="5"/>
  <c r="L76" i="5"/>
  <c r="L83" i="5"/>
  <c r="L79" i="5"/>
  <c r="L82" i="5"/>
  <c r="L78" i="5"/>
  <c r="L51" i="5"/>
  <c r="L81" i="5"/>
  <c r="M80" i="5"/>
  <c r="M76" i="5"/>
  <c r="M83" i="5"/>
  <c r="M79" i="5"/>
  <c r="M82" i="5"/>
  <c r="M78" i="5"/>
  <c r="M51" i="5"/>
  <c r="M81" i="5"/>
  <c r="L47" i="4"/>
  <c r="L43" i="4"/>
  <c r="L46" i="4"/>
  <c r="L45" i="4"/>
  <c r="L44" i="4"/>
  <c r="L32" i="4"/>
  <c r="L48" i="4"/>
  <c r="M46" i="4"/>
  <c r="M43" i="4"/>
  <c r="M45" i="4"/>
  <c r="M47" i="4"/>
  <c r="M44" i="4"/>
  <c r="M32" i="4"/>
  <c r="M48" i="4"/>
  <c r="L31" i="4"/>
  <c r="L33" i="4"/>
  <c r="L30" i="4"/>
  <c r="M31" i="4"/>
  <c r="M33" i="4"/>
  <c r="M30" i="4"/>
  <c r="L11" i="3"/>
  <c r="L18" i="3"/>
  <c r="L19" i="3"/>
  <c r="L17" i="3"/>
  <c r="M11" i="3"/>
  <c r="M18" i="3"/>
  <c r="M19" i="3"/>
  <c r="M17" i="3"/>
  <c r="L454" i="2"/>
  <c r="L453" i="2"/>
  <c r="L457" i="2"/>
  <c r="L250" i="2"/>
  <c r="L249" i="2"/>
  <c r="L456" i="2"/>
  <c r="L452" i="2"/>
  <c r="L455" i="2"/>
  <c r="L451" i="2"/>
  <c r="L248" i="2"/>
  <c r="L458" i="2"/>
  <c r="L232" i="2"/>
  <c r="L239" i="2"/>
  <c r="L213" i="2"/>
  <c r="L161" i="2"/>
  <c r="L9" i="2"/>
  <c r="L244" i="2"/>
  <c r="L227" i="2"/>
  <c r="L247" i="2"/>
  <c r="L230" i="2"/>
  <c r="L237" i="2"/>
  <c r="L233" i="2"/>
  <c r="L220" i="2"/>
  <c r="L216" i="2"/>
  <c r="L240" i="2"/>
  <c r="L226" i="2"/>
  <c r="L243" i="2"/>
  <c r="L223" i="2"/>
  <c r="L212" i="2"/>
  <c r="L236" i="2"/>
  <c r="L229" i="2"/>
  <c r="L219" i="2"/>
  <c r="L215" i="2"/>
  <c r="L238" i="2"/>
  <c r="L217" i="2"/>
  <c r="L225" i="2"/>
  <c r="L211" i="2"/>
  <c r="L234" i="2"/>
  <c r="L242" i="2"/>
  <c r="L235" i="2"/>
  <c r="L228" i="2"/>
  <c r="L222" i="2"/>
  <c r="L218" i="2"/>
  <c r="L245" i="2"/>
  <c r="L231" i="2"/>
  <c r="L214" i="2"/>
  <c r="L241" i="2"/>
  <c r="L221" i="2"/>
  <c r="L224" i="2"/>
  <c r="L207" i="2"/>
  <c r="L193" i="2"/>
  <c r="L205" i="2"/>
  <c r="L199" i="2"/>
  <c r="L183" i="2"/>
  <c r="L189" i="2"/>
  <c r="L202" i="2"/>
  <c r="L204" i="2"/>
  <c r="L190" i="2"/>
  <c r="L208" i="2"/>
  <c r="L196" i="2"/>
  <c r="L114" i="2"/>
  <c r="L119" i="2"/>
  <c r="L100" i="2"/>
  <c r="L77" i="2"/>
  <c r="L105" i="2"/>
  <c r="L107" i="2"/>
  <c r="L146" i="2"/>
  <c r="L136" i="2"/>
  <c r="L81" i="2"/>
  <c r="L125" i="2"/>
  <c r="L99" i="2"/>
  <c r="L76" i="2"/>
  <c r="L104" i="2"/>
  <c r="L151" i="2"/>
  <c r="L109" i="2"/>
  <c r="L149" i="2"/>
  <c r="L115" i="2"/>
  <c r="L80" i="2"/>
  <c r="L103" i="2"/>
  <c r="L96" i="2"/>
  <c r="L178" i="2"/>
  <c r="L186" i="2"/>
  <c r="L192" i="2"/>
  <c r="L198" i="2"/>
  <c r="L195" i="2"/>
  <c r="L182" i="2"/>
  <c r="L210" i="2"/>
  <c r="L201" i="2"/>
  <c r="L185" i="2"/>
  <c r="L187" i="2"/>
  <c r="L197" i="2"/>
  <c r="L194" i="2"/>
  <c r="L191" i="2"/>
  <c r="L188" i="2"/>
  <c r="L200" i="2"/>
  <c r="L184" i="2"/>
  <c r="L209" i="2"/>
  <c r="L206" i="2"/>
  <c r="L203" i="2"/>
  <c r="L180" i="2"/>
  <c r="L174" i="2"/>
  <c r="L160" i="2"/>
  <c r="L116" i="2"/>
  <c r="L137" i="2"/>
  <c r="L102" i="2"/>
  <c r="L98" i="2"/>
  <c r="L144" i="2"/>
  <c r="L163" i="2"/>
  <c r="L128" i="2"/>
  <c r="L142" i="2"/>
  <c r="L168" i="2"/>
  <c r="L51" i="4"/>
  <c r="L49" i="4"/>
  <c r="M51" i="4"/>
  <c r="M49" i="4"/>
  <c r="L179" i="2"/>
  <c r="L132" i="2"/>
  <c r="L126" i="2"/>
  <c r="L95" i="2"/>
  <c r="L82" i="2"/>
  <c r="L79" i="2"/>
  <c r="L113" i="2"/>
  <c r="L78" i="2"/>
  <c r="L117" i="2"/>
  <c r="L166" i="2"/>
  <c r="L153" i="2"/>
  <c r="L150" i="2"/>
  <c r="L147" i="2"/>
  <c r="L141" i="2"/>
  <c r="L135" i="2"/>
  <c r="L101" i="2"/>
  <c r="L92" i="2"/>
  <c r="L85" i="2"/>
  <c r="L157" i="2"/>
  <c r="L123" i="2"/>
  <c r="L175" i="2"/>
  <c r="L172" i="2"/>
  <c r="L169" i="2"/>
  <c r="L156" i="2"/>
  <c r="L138" i="2"/>
  <c r="L129" i="2"/>
  <c r="L110" i="2"/>
  <c r="L88" i="2"/>
  <c r="L181" i="2"/>
  <c r="L162" i="2"/>
  <c r="L122" i="2"/>
  <c r="L165" i="2"/>
  <c r="L159" i="2"/>
  <c r="L152" i="2"/>
  <c r="L143" i="2"/>
  <c r="L106" i="2"/>
  <c r="L84" i="2"/>
  <c r="L171" i="2"/>
  <c r="L155" i="2"/>
  <c r="L140" i="2"/>
  <c r="L134" i="2"/>
  <c r="L131" i="2"/>
  <c r="L97" i="2"/>
  <c r="L94" i="2"/>
  <c r="L91" i="2"/>
  <c r="L87" i="2"/>
  <c r="L176" i="2"/>
  <c r="L177" i="2"/>
  <c r="L164" i="2"/>
  <c r="L158" i="2"/>
  <c r="L124" i="2"/>
  <c r="L121" i="2"/>
  <c r="L112" i="2"/>
  <c r="L111" i="2"/>
  <c r="L145" i="2"/>
  <c r="L133" i="2"/>
  <c r="L118" i="2"/>
  <c r="L90" i="2"/>
  <c r="L120" i="2"/>
  <c r="L154" i="2"/>
  <c r="L139" i="2"/>
  <c r="L127" i="2"/>
  <c r="L108" i="2"/>
  <c r="L93" i="2"/>
  <c r="L86" i="2"/>
  <c r="L83" i="2"/>
  <c r="L89" i="2"/>
  <c r="L173" i="2"/>
  <c r="L170" i="2"/>
  <c r="L167" i="2"/>
  <c r="L148" i="2"/>
  <c r="L130" i="2"/>
  <c r="L9" i="4"/>
  <c r="M9" i="4"/>
  <c r="L29" i="4"/>
  <c r="M29" i="4"/>
  <c r="L9" i="5"/>
  <c r="M9" i="5"/>
  <c r="L75" i="2"/>
  <c r="L71" i="2"/>
  <c r="L62" i="2"/>
  <c r="L51" i="2"/>
  <c r="L47" i="2"/>
  <c r="L65" i="2"/>
  <c r="L58" i="2"/>
  <c r="L53" i="2"/>
  <c r="L74" i="2"/>
  <c r="L70" i="2"/>
  <c r="L55" i="2"/>
  <c r="L50" i="2"/>
  <c r="L72" i="2"/>
  <c r="L67" i="2"/>
  <c r="L61" i="2"/>
  <c r="L57" i="2"/>
  <c r="L52" i="2"/>
  <c r="L46" i="2"/>
  <c r="L64" i="2"/>
  <c r="L68" i="2"/>
  <c r="L73" i="2"/>
  <c r="L69" i="2"/>
  <c r="L49" i="2"/>
  <c r="L48" i="2"/>
  <c r="L66" i="2"/>
  <c r="L60" i="2"/>
  <c r="L56" i="2"/>
  <c r="L63" i="2"/>
  <c r="L54" i="2"/>
  <c r="L59" i="2"/>
  <c r="L475" i="2"/>
  <c r="L27" i="4"/>
  <c r="M27" i="4"/>
  <c r="L45" i="2"/>
  <c r="L10" i="3"/>
  <c r="M10" i="3"/>
  <c r="L8" i="5"/>
  <c r="L41" i="5"/>
  <c r="L85" i="5"/>
  <c r="M8" i="5"/>
  <c r="M85" i="5"/>
  <c r="M41" i="5"/>
  <c r="L8" i="4"/>
  <c r="M8" i="4"/>
  <c r="L43" i="2"/>
  <c r="L8" i="2"/>
  <c r="K43" i="2" l="1"/>
  <c r="L490" i="1"/>
  <c r="M490" i="1" l="1"/>
  <c r="I10" i="3"/>
  <c r="J10" i="3" s="1"/>
  <c r="K10" i="3" l="1"/>
  <c r="K8" i="3"/>
  <c r="M6" i="2"/>
  <c r="M449" i="2" l="1"/>
  <c r="M445" i="2"/>
  <c r="M424" i="2"/>
  <c r="M417" i="2"/>
  <c r="M380" i="2"/>
  <c r="M376" i="2"/>
  <c r="M356" i="2"/>
  <c r="M326" i="2"/>
  <c r="M306" i="2"/>
  <c r="M299" i="2"/>
  <c r="M285" i="2"/>
  <c r="M251" i="2"/>
  <c r="M404" i="2"/>
  <c r="M434" i="2"/>
  <c r="M407" i="2"/>
  <c r="M396" i="2"/>
  <c r="M393" i="2"/>
  <c r="M387" i="2"/>
  <c r="M372" i="2"/>
  <c r="M359" i="2"/>
  <c r="M316" i="2"/>
  <c r="M292" i="2"/>
  <c r="M472" i="2"/>
  <c r="M466" i="2"/>
  <c r="M289" i="2"/>
  <c r="M266" i="2"/>
  <c r="M427" i="2"/>
  <c r="M403" i="2"/>
  <c r="M368" i="2"/>
  <c r="M349" i="2"/>
  <c r="M339" i="2"/>
  <c r="M332" i="2"/>
  <c r="M319" i="2"/>
  <c r="M312" i="2"/>
  <c r="M295" i="2"/>
  <c r="M288" i="2"/>
  <c r="M278" i="2"/>
  <c r="M272" i="2"/>
  <c r="M265" i="2"/>
  <c r="M261" i="2"/>
  <c r="M257" i="2"/>
  <c r="M414" i="2"/>
  <c r="M448" i="2"/>
  <c r="M444" i="2"/>
  <c r="M437" i="2"/>
  <c r="M416" i="2"/>
  <c r="M410" i="2"/>
  <c r="M383" i="2"/>
  <c r="M379" i="2"/>
  <c r="M355" i="2"/>
  <c r="M352" i="2"/>
  <c r="M322" i="2"/>
  <c r="M305" i="2"/>
  <c r="M284" i="2"/>
  <c r="M275" i="2"/>
  <c r="M258" i="2"/>
  <c r="M433" i="2"/>
  <c r="M399" i="2"/>
  <c r="M395" i="2"/>
  <c r="M371" i="2"/>
  <c r="M342" i="2"/>
  <c r="M325" i="2"/>
  <c r="M315" i="2"/>
  <c r="M291" i="2"/>
  <c r="M268" i="2"/>
  <c r="M428" i="2"/>
  <c r="M333" i="2"/>
  <c r="M419" i="2"/>
  <c r="M406" i="2"/>
  <c r="M402" i="2"/>
  <c r="M386" i="2"/>
  <c r="M338" i="2"/>
  <c r="M335" i="2"/>
  <c r="M308" i="2"/>
  <c r="M301" i="2"/>
  <c r="M287" i="2"/>
  <c r="M264" i="2"/>
  <c r="M260" i="2"/>
  <c r="M253" i="2"/>
  <c r="M470" i="2"/>
  <c r="M262" i="2"/>
  <c r="M447" i="2"/>
  <c r="M443" i="2"/>
  <c r="M436" i="2"/>
  <c r="M409" i="2"/>
  <c r="M382" i="2"/>
  <c r="M378" i="2"/>
  <c r="M328" i="2"/>
  <c r="M311" i="2"/>
  <c r="M304" i="2"/>
  <c r="M280" i="2"/>
  <c r="M432" i="2"/>
  <c r="M422" i="2"/>
  <c r="M412" i="2"/>
  <c r="M398" i="2"/>
  <c r="M374" i="2"/>
  <c r="M314" i="2"/>
  <c r="M290" i="2"/>
  <c r="M340" i="2"/>
  <c r="M439" i="2"/>
  <c r="M429" i="2"/>
  <c r="M405" i="2"/>
  <c r="M394" i="2"/>
  <c r="M385" i="2"/>
  <c r="M357" i="2"/>
  <c r="M334" i="2"/>
  <c r="M307" i="2"/>
  <c r="M263" i="2"/>
  <c r="M259" i="2"/>
  <c r="M438" i="2"/>
  <c r="M411" i="2"/>
  <c r="M369" i="2"/>
  <c r="M313" i="2"/>
  <c r="M446" i="2"/>
  <c r="M442" i="2"/>
  <c r="M435" i="2"/>
  <c r="M425" i="2"/>
  <c r="M391" i="2"/>
  <c r="M388" i="2"/>
  <c r="M381" i="2"/>
  <c r="M377" i="2"/>
  <c r="M363" i="2"/>
  <c r="M344" i="2"/>
  <c r="M327" i="2"/>
  <c r="M317" i="2"/>
  <c r="M270" i="2"/>
  <c r="M468" i="2"/>
  <c r="M353" i="2"/>
  <c r="M296" i="2"/>
  <c r="M421" i="2"/>
  <c r="M408" i="2"/>
  <c r="M397" i="2"/>
  <c r="M373" i="2"/>
  <c r="M473" i="2"/>
  <c r="M41" i="2"/>
  <c r="M40" i="2"/>
  <c r="M39" i="2"/>
  <c r="M38" i="2"/>
  <c r="M463" i="2"/>
  <c r="M459" i="2"/>
  <c r="M469" i="2"/>
  <c r="M464" i="2"/>
  <c r="M467" i="2"/>
  <c r="M462" i="2"/>
  <c r="M471" i="2"/>
  <c r="M460" i="2"/>
  <c r="M465" i="2"/>
  <c r="M461" i="2"/>
  <c r="M33" i="2"/>
  <c r="M25" i="2"/>
  <c r="M29" i="2"/>
  <c r="M26" i="2"/>
  <c r="M14" i="2"/>
  <c r="M32" i="2"/>
  <c r="M13" i="2"/>
  <c r="M31" i="2"/>
  <c r="M28" i="2"/>
  <c r="M12" i="2"/>
  <c r="M27" i="2"/>
  <c r="M30" i="2"/>
  <c r="M34" i="2"/>
  <c r="M10" i="2"/>
  <c r="M35" i="2"/>
  <c r="M450" i="2"/>
  <c r="M246" i="2"/>
  <c r="M457" i="2"/>
  <c r="M453" i="2"/>
  <c r="M250" i="2"/>
  <c r="M456" i="2"/>
  <c r="M452" i="2"/>
  <c r="M249" i="2"/>
  <c r="M451" i="2"/>
  <c r="M455" i="2"/>
  <c r="M248" i="2"/>
  <c r="M458" i="2"/>
  <c r="M454" i="2"/>
  <c r="M232" i="2"/>
  <c r="M213" i="2"/>
  <c r="M239" i="2"/>
  <c r="M161" i="2"/>
  <c r="M9" i="2"/>
  <c r="M247" i="2"/>
  <c r="M230" i="2"/>
  <c r="M243" i="2"/>
  <c r="M223" i="2"/>
  <c r="M212" i="2"/>
  <c r="M229" i="2"/>
  <c r="M237" i="2"/>
  <c r="M233" i="2"/>
  <c r="M220" i="2"/>
  <c r="M216" i="2"/>
  <c r="M219" i="2"/>
  <c r="M240" i="2"/>
  <c r="M226" i="2"/>
  <c r="M215" i="2"/>
  <c r="M236" i="2"/>
  <c r="M225" i="2"/>
  <c r="M211" i="2"/>
  <c r="M242" i="2"/>
  <c r="M235" i="2"/>
  <c r="M228" i="2"/>
  <c r="M222" i="2"/>
  <c r="M218" i="2"/>
  <c r="M245" i="2"/>
  <c r="M231" i="2"/>
  <c r="M214" i="2"/>
  <c r="M244" i="2"/>
  <c r="M227" i="2"/>
  <c r="M241" i="2"/>
  <c r="M238" i="2"/>
  <c r="M234" i="2"/>
  <c r="M224" i="2"/>
  <c r="M221" i="2"/>
  <c r="M217" i="2"/>
  <c r="M190" i="2"/>
  <c r="M207" i="2"/>
  <c r="M193" i="2"/>
  <c r="M183" i="2"/>
  <c r="M205" i="2"/>
  <c r="M199" i="2"/>
  <c r="M204" i="2"/>
  <c r="M196" i="2"/>
  <c r="M208" i="2"/>
  <c r="M202" i="2"/>
  <c r="M189" i="2"/>
  <c r="M119" i="2"/>
  <c r="M100" i="2"/>
  <c r="M77" i="2"/>
  <c r="M105" i="2"/>
  <c r="M146" i="2"/>
  <c r="M136" i="2"/>
  <c r="M81" i="2"/>
  <c r="M125" i="2"/>
  <c r="M99" i="2"/>
  <c r="M76" i="2"/>
  <c r="M104" i="2"/>
  <c r="M151" i="2"/>
  <c r="M109" i="2"/>
  <c r="M115" i="2"/>
  <c r="M80" i="2"/>
  <c r="M103" i="2"/>
  <c r="M178" i="2"/>
  <c r="M149" i="2"/>
  <c r="M114" i="2"/>
  <c r="M107" i="2"/>
  <c r="M96" i="2"/>
  <c r="M186" i="2"/>
  <c r="M192" i="2"/>
  <c r="M182" i="2"/>
  <c r="M198" i="2"/>
  <c r="M195" i="2"/>
  <c r="M210" i="2"/>
  <c r="M201" i="2"/>
  <c r="M185" i="2"/>
  <c r="M197" i="2"/>
  <c r="M194" i="2"/>
  <c r="M191" i="2"/>
  <c r="M188" i="2"/>
  <c r="M200" i="2"/>
  <c r="M209" i="2"/>
  <c r="M206" i="2"/>
  <c r="M203" i="2"/>
  <c r="M184" i="2"/>
  <c r="M187" i="2"/>
  <c r="M116" i="2"/>
  <c r="M137" i="2"/>
  <c r="M102" i="2"/>
  <c r="M98" i="2"/>
  <c r="M144" i="2"/>
  <c r="M163" i="2"/>
  <c r="M128" i="2"/>
  <c r="M142" i="2"/>
  <c r="M180" i="2"/>
  <c r="M168" i="2"/>
  <c r="M160" i="2"/>
  <c r="M174" i="2"/>
  <c r="M166" i="2"/>
  <c r="M153" i="2"/>
  <c r="M150" i="2"/>
  <c r="M147" i="2"/>
  <c r="M141" i="2"/>
  <c r="M135" i="2"/>
  <c r="M101" i="2"/>
  <c r="M92" i="2"/>
  <c r="M85" i="2"/>
  <c r="M79" i="2"/>
  <c r="M175" i="2"/>
  <c r="M172" i="2"/>
  <c r="M169" i="2"/>
  <c r="M156" i="2"/>
  <c r="M138" i="2"/>
  <c r="M129" i="2"/>
  <c r="M110" i="2"/>
  <c r="M88" i="2"/>
  <c r="M181" i="2"/>
  <c r="M162" i="2"/>
  <c r="M122" i="2"/>
  <c r="M113" i="2"/>
  <c r="M78" i="2"/>
  <c r="M165" i="2"/>
  <c r="M159" i="2"/>
  <c r="M152" i="2"/>
  <c r="M143" i="2"/>
  <c r="M106" i="2"/>
  <c r="M84" i="2"/>
  <c r="M171" i="2"/>
  <c r="M155" i="2"/>
  <c r="M140" i="2"/>
  <c r="M134" i="2"/>
  <c r="M131" i="2"/>
  <c r="M97" i="2"/>
  <c r="M94" i="2"/>
  <c r="M91" i="2"/>
  <c r="M87" i="2"/>
  <c r="M86" i="2"/>
  <c r="M95" i="2"/>
  <c r="M177" i="2"/>
  <c r="M164" i="2"/>
  <c r="M158" i="2"/>
  <c r="M124" i="2"/>
  <c r="M121" i="2"/>
  <c r="M112" i="2"/>
  <c r="M132" i="2"/>
  <c r="M145" i="2"/>
  <c r="M133" i="2"/>
  <c r="M118" i="2"/>
  <c r="M90" i="2"/>
  <c r="M93" i="2"/>
  <c r="M82" i="2"/>
  <c r="M154" i="2"/>
  <c r="M139" i="2"/>
  <c r="M127" i="2"/>
  <c r="M108" i="2"/>
  <c r="M83" i="2"/>
  <c r="M173" i="2"/>
  <c r="M170" i="2"/>
  <c r="M167" i="2"/>
  <c r="M148" i="2"/>
  <c r="M130" i="2"/>
  <c r="M126" i="2"/>
  <c r="M176" i="2"/>
  <c r="M157" i="2"/>
  <c r="M123" i="2"/>
  <c r="M120" i="2"/>
  <c r="M117" i="2"/>
  <c r="M111" i="2"/>
  <c r="M89" i="2"/>
  <c r="M179" i="2"/>
  <c r="M75" i="2"/>
  <c r="M71" i="2"/>
  <c r="M62" i="2"/>
  <c r="M51" i="2"/>
  <c r="M47" i="2"/>
  <c r="M68" i="2"/>
  <c r="M54" i="2"/>
  <c r="M65" i="2"/>
  <c r="M58" i="2"/>
  <c r="M53" i="2"/>
  <c r="M74" i="2"/>
  <c r="M70" i="2"/>
  <c r="M55" i="2"/>
  <c r="M50" i="2"/>
  <c r="M67" i="2"/>
  <c r="M61" i="2"/>
  <c r="M57" i="2"/>
  <c r="M52" i="2"/>
  <c r="M46" i="2"/>
  <c r="M72" i="2"/>
  <c r="M48" i="2"/>
  <c r="M64" i="2"/>
  <c r="M73" i="2"/>
  <c r="M69" i="2"/>
  <c r="M49" i="2"/>
  <c r="M66" i="2"/>
  <c r="M60" i="2"/>
  <c r="M56" i="2"/>
  <c r="M63" i="2"/>
  <c r="M59" i="2"/>
  <c r="M475" i="2"/>
  <c r="M45" i="2"/>
  <c r="M43" i="2"/>
  <c r="M8" i="2"/>
  <c r="K9" i="3" l="1"/>
  <c r="I8" i="3"/>
  <c r="I9" i="3" l="1"/>
  <c r="I13" i="3" s="1"/>
  <c r="K85" i="5" l="1"/>
  <c r="J8" i="5"/>
  <c r="K8" i="5" s="1"/>
  <c r="J9" i="3"/>
  <c r="J13" i="3" s="1"/>
  <c r="J8" i="3"/>
  <c r="L21" i="3" l="1"/>
  <c r="M21" i="3"/>
  <c r="L13" i="3"/>
  <c r="M13" i="3"/>
  <c r="K41" i="5" l="1"/>
  <c r="I8" i="2" l="1"/>
  <c r="J8" i="2" s="1"/>
  <c r="K8" i="2" s="1"/>
  <c r="K21" i="3" l="1"/>
  <c r="K13" i="3"/>
</calcChain>
</file>

<file path=xl/comments1.xml><?xml version="1.0" encoding="utf-8"?>
<comments xmlns="http://schemas.openxmlformats.org/spreadsheetml/2006/main">
  <authors>
    <author>Dan Copeland</author>
  </authors>
  <commentList>
    <comment ref="L7" authorId="0" shapeId="0">
      <text>
        <r>
          <rPr>
            <b/>
            <sz val="9"/>
            <color indexed="81"/>
            <rFont val="Tahoma"/>
            <family val="2"/>
          </rPr>
          <t>=IF(E8=0,"NA",(  ( F8 - (E8/12)) / (E8/12)))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<sst xmlns="http://schemas.openxmlformats.org/spreadsheetml/2006/main" count="2327" uniqueCount="573">
  <si>
    <t>DEKALB COUNTY BOARD OF EDUCATION</t>
  </si>
  <si>
    <t>STATEMENT OF REVENUE &amp; EXPENDITURES</t>
  </si>
  <si>
    <t>(UNAUDITED)</t>
  </si>
  <si>
    <t>CURRENT MONTH</t>
  </si>
  <si>
    <t>REV/EXP YTD</t>
  </si>
  <si>
    <t>ENCUMBRANCE</t>
  </si>
  <si>
    <t>TOTAL REV/EXP YTD</t>
  </si>
  <si>
    <t>REMAINING BALANCE</t>
  </si>
  <si>
    <t>% of REMAINING BUDGET</t>
  </si>
  <si>
    <t>OBJECT</t>
  </si>
  <si>
    <t>OBJECT DESCRIPTION</t>
  </si>
  <si>
    <t xml:space="preserve">   INSTRUCTION</t>
  </si>
  <si>
    <t>511000</t>
  </si>
  <si>
    <t>TEACHERS</t>
  </si>
  <si>
    <t>511300</t>
  </si>
  <si>
    <t>SUBSTITUTE/TEMPORARY EMPLOYEE</t>
  </si>
  <si>
    <t>511400</t>
  </si>
  <si>
    <t>511500</t>
  </si>
  <si>
    <t>EXTENDED DAY - TEACHERS</t>
  </si>
  <si>
    <t>511700</t>
  </si>
  <si>
    <t>EXTENDED YEAR</t>
  </si>
  <si>
    <t>513000</t>
  </si>
  <si>
    <t>PRINCIPAL</t>
  </si>
  <si>
    <t>514000</t>
  </si>
  <si>
    <t>AIDES AND PARAPROFESSIONALS</t>
  </si>
  <si>
    <t>514500</t>
  </si>
  <si>
    <t>INTERPRETER</t>
  </si>
  <si>
    <t>519000</t>
  </si>
  <si>
    <t>OTHER MANAGEMENT PERSONNEL</t>
  </si>
  <si>
    <t>519900</t>
  </si>
  <si>
    <t>OTHER SALARIES &amp; COMPENSATION</t>
  </si>
  <si>
    <t>521000</t>
  </si>
  <si>
    <t>STATE HEALTH INSURANCE</t>
  </si>
  <si>
    <t>523000</t>
  </si>
  <si>
    <t>TEACHERS RETIREMENT SYSTEM</t>
  </si>
  <si>
    <t>525000</t>
  </si>
  <si>
    <t>UNEMPLOYMENT COMPENSATION</t>
  </si>
  <si>
    <t>526000</t>
  </si>
  <si>
    <t>WORKMEN COMPENSATION-CLAIMS</t>
  </si>
  <si>
    <t>529000</t>
  </si>
  <si>
    <t>OTHER EMPLOYEE BENEFITS</t>
  </si>
  <si>
    <t>530000</t>
  </si>
  <si>
    <t>PURCHASED PROF/TECH SERVICES</t>
  </si>
  <si>
    <t>543000</t>
  </si>
  <si>
    <t>REPAIR &amp; MAINTENANCE SERVICE</t>
  </si>
  <si>
    <t>553000</t>
  </si>
  <si>
    <t>COMMUNICATION</t>
  </si>
  <si>
    <t>553200</t>
  </si>
  <si>
    <t>COMMUNICATION-WEB SUBSCRPT/LIC</t>
  </si>
  <si>
    <t>558000</t>
  </si>
  <si>
    <t>TRAVEL - EMPLOYEES</t>
  </si>
  <si>
    <t>559500</t>
  </si>
  <si>
    <t>OTHER PURCHASED SERVICES</t>
  </si>
  <si>
    <t>561000</t>
  </si>
  <si>
    <t>SUPPLIES</t>
  </si>
  <si>
    <t>561100</t>
  </si>
  <si>
    <t>SUPPLIES - TECHNOLOGY RELATED</t>
  </si>
  <si>
    <t>561200</t>
  </si>
  <si>
    <t>COMPUTER SOFTWARE</t>
  </si>
  <si>
    <t>561500</t>
  </si>
  <si>
    <t>EXPENDABLE EQUIPMENT</t>
  </si>
  <si>
    <t>561600</t>
  </si>
  <si>
    <t>EXPENDABLE COMPUTER EQUIPMENT</t>
  </si>
  <si>
    <t>564100</t>
  </si>
  <si>
    <t>TEXTBOOKS - PRINTED</t>
  </si>
  <si>
    <t>564200</t>
  </si>
  <si>
    <t>BOOKS (OTHER THAN TEXTBOOKS)</t>
  </si>
  <si>
    <t>573000</t>
  </si>
  <si>
    <t>PURCHASE EQUIP-NOT BUSES/COMP</t>
  </si>
  <si>
    <t>573400</t>
  </si>
  <si>
    <t>PURCHASE/LEASE EQUIPMENT-TECH</t>
  </si>
  <si>
    <t>581000</t>
  </si>
  <si>
    <t>DUES AND FEES</t>
  </si>
  <si>
    <t>589000</t>
  </si>
  <si>
    <t>OTHER EXPENDITURES</t>
  </si>
  <si>
    <t xml:space="preserve">   INSTRUCTION Total</t>
  </si>
  <si>
    <t xml:space="preserve">   PUPIL SERVICES</t>
  </si>
  <si>
    <t>514200</t>
  </si>
  <si>
    <t>SALARY OF CLERICAL STAFF</t>
  </si>
  <si>
    <t>516300</t>
  </si>
  <si>
    <t>SCH NURSE/SPEC EDUC NURSE LPN</t>
  </si>
  <si>
    <t>517100</t>
  </si>
  <si>
    <t>TEACHER SUPT SPEC/DIAG/AUDIO</t>
  </si>
  <si>
    <t>517300</t>
  </si>
  <si>
    <t>SECONDARY COUNSELOR</t>
  </si>
  <si>
    <t>517400</t>
  </si>
  <si>
    <t>SCHOOL PSYCHOLOGIST</t>
  </si>
  <si>
    <t>517600</t>
  </si>
  <si>
    <t>SCHOOL SOCIAL WORKER</t>
  </si>
  <si>
    <t>517700</t>
  </si>
  <si>
    <t>FAMILY SERVICES/PARENT COORD</t>
  </si>
  <si>
    <t>519100</t>
  </si>
  <si>
    <t>OTHER ADMINISTRATIVE PERSONNEL</t>
  </si>
  <si>
    <t>544100</t>
  </si>
  <si>
    <t>RENTAL OF LAND OR BUILDINGS</t>
  </si>
  <si>
    <t xml:space="preserve">   PUPIL SERVICES Total</t>
  </si>
  <si>
    <t xml:space="preserve">   IMPROVEMENT OF INSTRUCTIONAL SERVICES</t>
  </si>
  <si>
    <t>511600</t>
  </si>
  <si>
    <t>PROF DEVELOPMENT STIPENDS</t>
  </si>
  <si>
    <t xml:space="preserve">   IMPROVEMENT OF INSTRUCTIONAL SERVICES Total</t>
  </si>
  <si>
    <t xml:space="preserve">   INSTRUCTIONAL STAFF TRAINING</t>
  </si>
  <si>
    <t xml:space="preserve">   INSTRUCTIONAL STAFF TRAINING Total</t>
  </si>
  <si>
    <t xml:space="preserve">   EDUCATIONAL MEDIA SERVICES</t>
  </si>
  <si>
    <t xml:space="preserve">   EDUCATIONAL MEDIA SERVICES Total</t>
  </si>
  <si>
    <t xml:space="preserve">   GENERAL ADMINISTRATION</t>
  </si>
  <si>
    <t>512000</t>
  </si>
  <si>
    <t>SUPERINTENDENT - TECH INST DIR</t>
  </si>
  <si>
    <t xml:space="preserve">   GENERAL ADMINISTRATION Total</t>
  </si>
  <si>
    <t xml:space="preserve">   SCHOOL ADMINISTRATION</t>
  </si>
  <si>
    <t xml:space="preserve">   SCHOOL ADMINISTRATION Total</t>
  </si>
  <si>
    <t xml:space="preserve">   SUPPORT SERVICES - BUSINESS</t>
  </si>
  <si>
    <t>514800</t>
  </si>
  <si>
    <t>ACCOUNTANT</t>
  </si>
  <si>
    <t xml:space="preserve">   SUPPORT SERVICES - BUSINESS Total</t>
  </si>
  <si>
    <t xml:space="preserve">   MAINTENANCE AND OPERATION OF PLANT SERVICES</t>
  </si>
  <si>
    <t>518600</t>
  </si>
  <si>
    <t>CUSTODIAL PERSONNEL</t>
  </si>
  <si>
    <t>541000</t>
  </si>
  <si>
    <t>WATER-SEWER &amp; CLEANING SERVIC</t>
  </si>
  <si>
    <t>562000</t>
  </si>
  <si>
    <t>ENERGY / ELECTRICITY</t>
  </si>
  <si>
    <t xml:space="preserve">   MAINTENANCE AND OPERATION OF PLANT SERVICES Total</t>
  </si>
  <si>
    <t xml:space="preserve">   STUDENT TRANSPORTATION SERVICE</t>
  </si>
  <si>
    <t>518000</t>
  </si>
  <si>
    <t>BUS DRIVERS</t>
  </si>
  <si>
    <t>599000</t>
  </si>
  <si>
    <t>OTHER USES</t>
  </si>
  <si>
    <t xml:space="preserve">   STUDENT TRANSPORTATION SERVICE Total</t>
  </si>
  <si>
    <t xml:space="preserve">   SUPPORT SERVICES - CENTRAL</t>
  </si>
  <si>
    <t xml:space="preserve">   SUPPORT SERVICES - CENTRAL Total</t>
  </si>
  <si>
    <t xml:space="preserve">   OTHER SUPPORT SERVICES</t>
  </si>
  <si>
    <t xml:space="preserve">   OTHER SUPPORT SERVICES Total</t>
  </si>
  <si>
    <t xml:space="preserve">   SCHOOL NUTRITION PROGRAM</t>
  </si>
  <si>
    <t xml:space="preserve">   SCHOOL NUTRITION PROGRAM Total</t>
  </si>
  <si>
    <t xml:space="preserve">   TRANSFERS &amp; OTHER OUTLAYS</t>
  </si>
  <si>
    <t>593000</t>
  </si>
  <si>
    <t>OPERATING TRANSFER TO OTH FUND</t>
  </si>
  <si>
    <t xml:space="preserve">   TRANSFERS &amp; OTHER OUTLAYS Total</t>
  </si>
  <si>
    <t xml:space="preserve">   DEBT SERVICE</t>
  </si>
  <si>
    <t>583000</t>
  </si>
  <si>
    <t>INTEREST</t>
  </si>
  <si>
    <t xml:space="preserve">   DEBT SERVICE Total</t>
  </si>
  <si>
    <t xml:space="preserve">   LOCAL REVENUES</t>
  </si>
  <si>
    <t>412200</t>
  </si>
  <si>
    <t>DONATIONS</t>
  </si>
  <si>
    <t>413500</t>
  </si>
  <si>
    <t>SUMMER SCHOOL TUITION</t>
  </si>
  <si>
    <t>419200</t>
  </si>
  <si>
    <t>CONTRIBUTIONS-PRIVATE SOURCES</t>
  </si>
  <si>
    <t>419950</t>
  </si>
  <si>
    <t>OTHER LOCAL REVENUES</t>
  </si>
  <si>
    <t>419951</t>
  </si>
  <si>
    <t>10% - OTHER LOCAL REVENUES</t>
  </si>
  <si>
    <t xml:space="preserve">   LOCAL REVENUES Total</t>
  </si>
  <si>
    <t xml:space="preserve">   INTEREST</t>
  </si>
  <si>
    <t>415000</t>
  </si>
  <si>
    <t>INVESTMENT INCOME</t>
  </si>
  <si>
    <t xml:space="preserve">   INTEREST Total</t>
  </si>
  <si>
    <t xml:space="preserve">   STATE SOURCES</t>
  </si>
  <si>
    <t>434000</t>
  </si>
  <si>
    <t>GRANTS FROM PRE-K LOTTERY</t>
  </si>
  <si>
    <t>438000</t>
  </si>
  <si>
    <t>OTHER GRANTS FROM GEORGIA DOE</t>
  </si>
  <si>
    <t xml:space="preserve">   STATE SOURCES Total</t>
  </si>
  <si>
    <t xml:space="preserve">   FEDERAL SOURCES</t>
  </si>
  <si>
    <t>445200</t>
  </si>
  <si>
    <t>OTH FED GRANTS THRU GA DOE</t>
  </si>
  <si>
    <t>445300</t>
  </si>
  <si>
    <t>ALL OTHER FEDERAL GRANTS</t>
  </si>
  <si>
    <t xml:space="preserve">   FEDERAL SOURCES Total</t>
  </si>
  <si>
    <t xml:space="preserve">   TRANSFERS AND OTHER LOCAL</t>
  </si>
  <si>
    <t>452000</t>
  </si>
  <si>
    <t>OPER TRANSFERS FROM OTH FUND</t>
  </si>
  <si>
    <t xml:space="preserve">   TRANSFERS AND OTHER LOCAL Total</t>
  </si>
  <si>
    <t>431200</t>
  </si>
  <si>
    <t>TOTAL QBE FORMULA EARNINGS</t>
  </si>
  <si>
    <t>TOTAL EXPENDITURES</t>
  </si>
  <si>
    <t>TOTAL REVENUE</t>
  </si>
  <si>
    <t>532100</t>
  </si>
  <si>
    <t>CONTRACTED SERV-TEACHERS</t>
  </si>
  <si>
    <t xml:space="preserve">   FEDERAL GRANT ADMINISTRATION</t>
  </si>
  <si>
    <t xml:space="preserve">   FEDERAL GRANT ADMINISTRATION Total</t>
  </si>
  <si>
    <t>588000</t>
  </si>
  <si>
    <t>FEDERAL INDIRECT COST CHARGES</t>
  </si>
  <si>
    <t>572000</t>
  </si>
  <si>
    <t>BUILDING ACQUISIT/CNSTR/IMPRV</t>
  </si>
  <si>
    <t>573200</t>
  </si>
  <si>
    <t>PURCHASE/LEASE - BUSES</t>
  </si>
  <si>
    <t xml:space="preserve">   ENTERPRISE OPERATIONS</t>
  </si>
  <si>
    <t xml:space="preserve">   ENTERPRISE OPERATIONS Total</t>
  </si>
  <si>
    <t xml:space="preserve">   FACILITIES ACQUISITION AND CONSTRUCTION SERVICES</t>
  </si>
  <si>
    <t xml:space="preserve">   FACILITIES ACQUISITION AND CONSTRUCTION SERVICES Total</t>
  </si>
  <si>
    <t>583100</t>
  </si>
  <si>
    <t>REDEMPTION OF PRINCIPAL</t>
  </si>
  <si>
    <t>530001</t>
  </si>
  <si>
    <t>ARCHITECT/ENGINEER</t>
  </si>
  <si>
    <t>518400</t>
  </si>
  <si>
    <t>SCHOOL NUTR PROGRAM CAFETERIA</t>
  </si>
  <si>
    <t>563000</t>
  </si>
  <si>
    <t>PURCHASED FOOD</t>
  </si>
  <si>
    <t>MONTHLY VARIANCE</t>
  </si>
  <si>
    <t>YTD VARIANCE</t>
  </si>
  <si>
    <t>543001</t>
  </si>
  <si>
    <t>MAINTENANCE-BUILDING-REGION 1</t>
  </si>
  <si>
    <t>543005</t>
  </si>
  <si>
    <t>MAINTENANCE-BUILDING-REGION 5</t>
  </si>
  <si>
    <t>543013</t>
  </si>
  <si>
    <t>SUPT. DEFERRED MAINTENANCE</t>
  </si>
  <si>
    <t>Description</t>
  </si>
  <si>
    <t>411100</t>
  </si>
  <si>
    <t>AD VALOREM TAXES</t>
  </si>
  <si>
    <t>411210</t>
  </si>
  <si>
    <t>OTHER SALES TAXES</t>
  </si>
  <si>
    <t>411900</t>
  </si>
  <si>
    <t>OTHER TAXES</t>
  </si>
  <si>
    <t>411910</t>
  </si>
  <si>
    <t>TITLE AD VALOREM TAX (TAVT)</t>
  </si>
  <si>
    <t>413100</t>
  </si>
  <si>
    <t>TUITION FROM INDIVIDUALS</t>
  </si>
  <si>
    <t>414000</t>
  </si>
  <si>
    <t>TRANSPORTATION FEES</t>
  </si>
  <si>
    <t>419400</t>
  </si>
  <si>
    <t>TEXTBOOK SALES</t>
  </si>
  <si>
    <t>419900</t>
  </si>
  <si>
    <t>FED INDIRECT COST REIMBURSEMNT</t>
  </si>
  <si>
    <t>431220</t>
  </si>
  <si>
    <t>QBE ALLOTMENT (OPER COSTS)</t>
  </si>
  <si>
    <t>431250</t>
  </si>
  <si>
    <t>TOTAL STATE CATEGORICAL GRANTS</t>
  </si>
  <si>
    <t>431400</t>
  </si>
  <si>
    <t>QBE CONTRA ACCOUNT (DEBIT)</t>
  </si>
  <si>
    <t>453000</t>
  </si>
  <si>
    <t>SALE/COMP - FIXED ASSETS LOSS</t>
  </si>
  <si>
    <t>511800</t>
  </si>
  <si>
    <t>ART - MUSIC - PE</t>
  </si>
  <si>
    <t>517200</t>
  </si>
  <si>
    <t>ELEMENTARY COUNSELOR</t>
  </si>
  <si>
    <t>530010</t>
  </si>
  <si>
    <t>PURCHASED SERVICES-OTHER FEES</t>
  </si>
  <si>
    <t>544200</t>
  </si>
  <si>
    <t>RENTAL OF EQUIPMENT &amp; VEHICLES</t>
  </si>
  <si>
    <t>559400</t>
  </si>
  <si>
    <t>PAYMENTS TO CHARTER SCHOOLS</t>
  </si>
  <si>
    <t>514600</t>
  </si>
  <si>
    <t>ATHLETICS PERSONNEL</t>
  </si>
  <si>
    <t>530003</t>
  </si>
  <si>
    <t>OTHER COST-PROFESSIONAL TECH</t>
  </si>
  <si>
    <t>516500</t>
  </si>
  <si>
    <t>LIBRARIAN/MEDIA SPECIALIST</t>
  </si>
  <si>
    <t>511100</t>
  </si>
  <si>
    <t>SCHOOL BOARD MEMBERS SALARIES</t>
  </si>
  <si>
    <t>512100</t>
  </si>
  <si>
    <t>DEPUTY - AREA SUPERINTENDENT</t>
  </si>
  <si>
    <t>530002</t>
  </si>
  <si>
    <t>533200</t>
  </si>
  <si>
    <t>DRUG&amp;ALCOHOL TEST-FINGERPRINT</t>
  </si>
  <si>
    <t>552000</t>
  </si>
  <si>
    <t>INSURANCE (OTHR THAN EMPL BEN)</t>
  </si>
  <si>
    <t>558017</t>
  </si>
  <si>
    <t>TRAVEL-BD MEMBER, M. ORSON</t>
  </si>
  <si>
    <t>558021</t>
  </si>
  <si>
    <t>TRAVEL-BD MEMBER, J. MORLEY</t>
  </si>
  <si>
    <t>558025</t>
  </si>
  <si>
    <t>TRAVEL-BD MEMBER, V. TURNER</t>
  </si>
  <si>
    <t>558026</t>
  </si>
  <si>
    <t>TRAVEL-BD MEMBER, A. GEVERTZ</t>
  </si>
  <si>
    <t>558027</t>
  </si>
  <si>
    <t>TRAVEL-BD MEMBER, D. DACOSTA</t>
  </si>
  <si>
    <t>558099</t>
  </si>
  <si>
    <t>TRAVEL-ANNUAL BOARD RETREAT</t>
  </si>
  <si>
    <t>513100</t>
  </si>
  <si>
    <t>ASSISTANT PRINCIPAL</t>
  </si>
  <si>
    <t>518100</t>
  </si>
  <si>
    <t>MAINT PERSONNEL-TRANS MECHANIC</t>
  </si>
  <si>
    <t>543002</t>
  </si>
  <si>
    <t>MAINTENANCE-BUILDING-REGION 2</t>
  </si>
  <si>
    <t>543003</t>
  </si>
  <si>
    <t>MAINTENANCE-BUILDING-REGION 3</t>
  </si>
  <si>
    <t>543004</t>
  </si>
  <si>
    <t>MAINTENANCE-BUILDING- REGION 4</t>
  </si>
  <si>
    <t>543006</t>
  </si>
  <si>
    <t>MAINTENANCE-BUILDING-REGION 6</t>
  </si>
  <si>
    <t>543007</t>
  </si>
  <si>
    <t>MAINTENANCE-BUILDING-REGION 7</t>
  </si>
  <si>
    <t>514300</t>
  </si>
  <si>
    <t>RESEARCH PERSONNEL</t>
  </si>
  <si>
    <t>524000</t>
  </si>
  <si>
    <t>EMPLOYEES RETIREMENT SYSTEM</t>
  </si>
  <si>
    <t>530070</t>
  </si>
  <si>
    <t>ADA-PURCHASED PROF/TECH SERVIC</t>
  </si>
  <si>
    <t>526002</t>
  </si>
  <si>
    <t>WORKERS COMP-STATE FEE</t>
  </si>
  <si>
    <t>530300</t>
  </si>
  <si>
    <t>530400</t>
  </si>
  <si>
    <t>AWARDS &amp; PRINTING/BINDING-ATHL</t>
  </si>
  <si>
    <t>530500</t>
  </si>
  <si>
    <t>ATHLETIC EVENT STAFF</t>
  </si>
  <si>
    <t>558100</t>
  </si>
  <si>
    <t>558200</t>
  </si>
  <si>
    <t>561001</t>
  </si>
  <si>
    <t>561510</t>
  </si>
  <si>
    <t>561520</t>
  </si>
  <si>
    <t>445350</t>
  </si>
  <si>
    <t>CARES ACT-ESSER</t>
  </si>
  <si>
    <t>449950</t>
  </si>
  <si>
    <t>REV - FED SRCES NOT CLASSIFIED</t>
  </si>
  <si>
    <t>516400</t>
  </si>
  <si>
    <t>PHYS/OCCUP/SPEECH THERAPIST</t>
  </si>
  <si>
    <t>COMMERCIAL CARRIERS-ATHLETICS</t>
  </si>
  <si>
    <t>SCHOOL REIMBURSE-ATHLET TRAVEL</t>
  </si>
  <si>
    <t>PLAYOFF PAYOUT</t>
  </si>
  <si>
    <t>FIRST AID SUPPLIES-ATHLETICS</t>
  </si>
  <si>
    <t>ATHLETICS UNIFORMS</t>
  </si>
  <si>
    <t>ATHLETICS EQUIPMENT&lt;$5K/UNIT</t>
  </si>
  <si>
    <t>ORIGINAL BUDGET</t>
  </si>
  <si>
    <t>AMENDED BUDGET</t>
  </si>
  <si>
    <t>ORIGINAL
BUDGET</t>
  </si>
  <si>
    <t>AMENDED
BUDGET</t>
  </si>
  <si>
    <t>514100</t>
  </si>
  <si>
    <t>SALARY OF SERETARIAL STAFF</t>
  </si>
  <si>
    <t>516100</t>
  </si>
  <si>
    <t>TECHNOLOGY SPECIALIST</t>
  </si>
  <si>
    <t>564000</t>
  </si>
  <si>
    <t>DIGITAL/ELECTRONIC TEXTBOOKS</t>
  </si>
  <si>
    <t>573500</t>
  </si>
  <si>
    <t>PURCHASE - SOFTWARE (CAPITAL)</t>
  </si>
  <si>
    <t>544101</t>
  </si>
  <si>
    <t>PORTABLES</t>
  </si>
  <si>
    <t>558028</t>
  </si>
  <si>
    <t>TRAVEL-BD MEMBER, A. HILL</t>
  </si>
  <si>
    <t>558029</t>
  </si>
  <si>
    <t>TRAVEL-BD MEMBER, D. PIERCE</t>
  </si>
  <si>
    <t>527000</t>
  </si>
  <si>
    <t>ON BEHALF PAYMENTS</t>
  </si>
  <si>
    <t>530012</t>
  </si>
  <si>
    <t>OTHER COST- FIRE LIFE SAFETY</t>
  </si>
  <si>
    <t>541001</t>
  </si>
  <si>
    <t>HAZMAT/ABATEMENT</t>
  </si>
  <si>
    <t>541002</t>
  </si>
  <si>
    <t>WASTE DISPOSAL(SANITATION)</t>
  </si>
  <si>
    <t>543010</t>
  </si>
  <si>
    <t>MAINT-SYS(YELLOWST-SSC CONTRAC</t>
  </si>
  <si>
    <t>562001</t>
  </si>
  <si>
    <t>ENERGY-NATURAL GAS</t>
  </si>
  <si>
    <t>573001</t>
  </si>
  <si>
    <t>SMALL EQUIPMENT(HAND TOOLS ETC</t>
  </si>
  <si>
    <t>573002</t>
  </si>
  <si>
    <t>EQUIPMENT-PLAYGROUND MAINT-REP</t>
  </si>
  <si>
    <t>SPECIAL ITEMS</t>
  </si>
  <si>
    <t>519910</t>
  </si>
  <si>
    <t>595000</t>
  </si>
  <si>
    <t>EXTRA ACTIVITY SALARIES</t>
  </si>
  <si>
    <t>530100</t>
  </si>
  <si>
    <t>CONTRACTED SECURITY-ATHLETICS</t>
  </si>
  <si>
    <t>530200</t>
  </si>
  <si>
    <t>EMT AMBULANCE SERVICE-ATHLETIC</t>
  </si>
  <si>
    <t>581300</t>
  </si>
  <si>
    <t>ATHLETICS-HOTEL</t>
  </si>
  <si>
    <t>599001</t>
  </si>
  <si>
    <t>OTHER-FICA</t>
  </si>
  <si>
    <t>599002</t>
  </si>
  <si>
    <t>OTHER-MEDICARE</t>
  </si>
  <si>
    <t>599003</t>
  </si>
  <si>
    <t>OTHER-GRP TAX SHELTER ANNUITY</t>
  </si>
  <si>
    <t>599004</t>
  </si>
  <si>
    <t>OTHER-GRP INS LT DISABILITY</t>
  </si>
  <si>
    <t>599005</t>
  </si>
  <si>
    <t>OTHER-SURVIVOR'S INCOME BENEFI</t>
  </si>
  <si>
    <t>534000</t>
  </si>
  <si>
    <t>PROFESSIONAL LEGAL SERVICES</t>
  </si>
  <si>
    <t>561099</t>
  </si>
  <si>
    <t>SURPLUS</t>
  </si>
  <si>
    <t>549000</t>
  </si>
  <si>
    <t>OTHER PURCHASED PROPERTY SERVI</t>
  </si>
  <si>
    <t>543200</t>
  </si>
  <si>
    <t>REPAIR &amp; MAINT SERVICE-TECH</t>
  </si>
  <si>
    <t>551900</t>
  </si>
  <si>
    <t>STUD TRANSP PURCHASED-OTH SRCE</t>
  </si>
  <si>
    <t>571500</t>
  </si>
  <si>
    <t>LAND IMPROVEMENTS</t>
  </si>
  <si>
    <t>556900</t>
  </si>
  <si>
    <t>OTHER TUITION</t>
  </si>
  <si>
    <t>530011</t>
  </si>
  <si>
    <t>OTHER COST/CONTRACTS(WATER FOG</t>
  </si>
  <si>
    <t>543008</t>
  </si>
  <si>
    <t>MAINT-SYS(ENVIRONMENTAL &amp; ROOF</t>
  </si>
  <si>
    <t>543009</t>
  </si>
  <si>
    <t>MAINT-SYS-PARTS &amp; MAJOR WORK</t>
  </si>
  <si>
    <t>543011</t>
  </si>
  <si>
    <t>MAINT-LAWN EQUIPMENT</t>
  </si>
  <si>
    <t>543012</t>
  </si>
  <si>
    <t>MAINT-FLEET TRUCKS</t>
  </si>
  <si>
    <t>543016</t>
  </si>
  <si>
    <t>MAINTENANCE-EMERGENCY GENERATO</t>
  </si>
  <si>
    <t>439120</t>
  </si>
  <si>
    <t>ON BEHALF PAYMENTS - TRS</t>
  </si>
  <si>
    <t>439130</t>
  </si>
  <si>
    <t>ON BEHALF PAYMENTS - PSERS</t>
  </si>
  <si>
    <t>530056</t>
  </si>
  <si>
    <t>PURCHASED SERVICES-TEMPORARY</t>
  </si>
  <si>
    <t>FY2023 GENERAL FUND (DETAIL)</t>
  </si>
  <si>
    <t>FY2023 SPECIAL REVENUE (DETAIL)</t>
  </si>
  <si>
    <t>FY2023 DEBT SERVICE (DETAIL)</t>
  </si>
  <si>
    <t>FY2023 CAPITAL PROJECTS (DETAIL)</t>
  </si>
  <si>
    <t>FY2023 SCHOOL NUTRITION (DETAIL)</t>
  </si>
  <si>
    <t>411300</t>
  </si>
  <si>
    <t>SPLOST - TAX</t>
  </si>
  <si>
    <t>571000</t>
  </si>
  <si>
    <t>LAND ACQUISITION &amp; DEVELOPMENT</t>
  </si>
  <si>
    <t>436000</t>
  </si>
  <si>
    <t>CAPITAL OUTLAY GRANTS</t>
  </si>
  <si>
    <t>461000</t>
  </si>
  <si>
    <t>CAPITAL CONTRIBUTIONS</t>
  </si>
  <si>
    <t>451000</t>
  </si>
  <si>
    <t>ISSUANCE OF BONDS</t>
  </si>
  <si>
    <t>463000</t>
  </si>
  <si>
    <t>464000</t>
  </si>
  <si>
    <t>EXTRAORDINARY ITEMS</t>
  </si>
  <si>
    <t>563500</t>
  </si>
  <si>
    <t>FOOD ACQUISITIONS - USDA</t>
  </si>
  <si>
    <t>416110</t>
  </si>
  <si>
    <t>STUDENT SALES-BRKF-LUNCH PROG</t>
  </si>
  <si>
    <t>416120</t>
  </si>
  <si>
    <t>STUDENT SALES-BRKF PROGRAMS</t>
  </si>
  <si>
    <t>416210</t>
  </si>
  <si>
    <t>SUPPL SALES - BRKF-LUNCH PROG</t>
  </si>
  <si>
    <t>416220</t>
  </si>
  <si>
    <t>ADULT SALES - BRKF-LUNCH PROG</t>
  </si>
  <si>
    <t>416230</t>
  </si>
  <si>
    <t>CONTR SALES - BRKF-LUNCH PROG</t>
  </si>
  <si>
    <t>435100</t>
  </si>
  <si>
    <t>SCHOOL NUTR SERVICE GRANTS(ST)</t>
  </si>
  <si>
    <t>445100</t>
  </si>
  <si>
    <t>CHILD NUTR PROG SERVICE GRANTS</t>
  </si>
  <si>
    <t>445110</t>
  </si>
  <si>
    <t>CHILD NUTR PROG GRANTS</t>
  </si>
  <si>
    <t>445120</t>
  </si>
  <si>
    <t>(CACFP) FEDERAL GRANTS</t>
  </si>
  <si>
    <t>445130</t>
  </si>
  <si>
    <t>FED REIMB - AFTER-SCHOOL SNACK</t>
  </si>
  <si>
    <t>449000</t>
  </si>
  <si>
    <t>REV ATTRIB - USDA COMMODITIES</t>
  </si>
  <si>
    <t>451300</t>
  </si>
  <si>
    <t>ACCR INTEREST-ISSUANCE OF BOND</t>
  </si>
  <si>
    <t>411990</t>
  </si>
  <si>
    <t>CHARTER COMMISSION LOCAL REV</t>
  </si>
  <si>
    <t>419500</t>
  </si>
  <si>
    <t>SERVICES PROVIDED OTHER LUAS</t>
  </si>
  <si>
    <t>419955</t>
  </si>
  <si>
    <t>REVENUE CLEARING ACCT</t>
  </si>
  <si>
    <t>431240</t>
  </si>
  <si>
    <t>QBE CONTRA ACCT-AUSTERITY REDN</t>
  </si>
  <si>
    <t>439950</t>
  </si>
  <si>
    <t>FUNDS - OTHER STATE AGENCIES</t>
  </si>
  <si>
    <t>439110</t>
  </si>
  <si>
    <t>OB PAYMENTS - HEALTH INSURANCE</t>
  </si>
  <si>
    <t>459951</t>
  </si>
  <si>
    <t>SCHOOL RESTITUTION</t>
  </si>
  <si>
    <t>459950</t>
  </si>
  <si>
    <t>OTHER SOURCE</t>
  </si>
  <si>
    <t>517800</t>
  </si>
  <si>
    <t>GRADUATION COACH</t>
  </si>
  <si>
    <t>520000</t>
  </si>
  <si>
    <t>EMPLOYEE BENEFITS</t>
  </si>
  <si>
    <t>526001</t>
  </si>
  <si>
    <t>WORKERS COMP- INSURANCE PREMIU</t>
  </si>
  <si>
    <t>526003</t>
  </si>
  <si>
    <t>WORKERS COMP- STATE ASSESSMENT</t>
  </si>
  <si>
    <t>514900</t>
  </si>
  <si>
    <t>#N/A</t>
  </si>
  <si>
    <t>533000</t>
  </si>
  <si>
    <t>CONTRACTED SERV-NURSING</t>
  </si>
  <si>
    <t>544400</t>
  </si>
  <si>
    <t>OTHER RENTALS</t>
  </si>
  <si>
    <t>558015</t>
  </si>
  <si>
    <t>TRAVEL-BD MEMBER, M. JOHNSON</t>
  </si>
  <si>
    <t>558016</t>
  </si>
  <si>
    <t>TRAVEL-BD MEMBER, J. MCMAHAN</t>
  </si>
  <si>
    <t>558019</t>
  </si>
  <si>
    <t>TRAVEL-BD MEMBER, M. ERWIN</t>
  </si>
  <si>
    <t>558024</t>
  </si>
  <si>
    <t>TRAVEL-BD MEMBER, S. JESTER</t>
  </si>
  <si>
    <t>530013</t>
  </si>
  <si>
    <t>OTHER COST/GREEN CLEANING</t>
  </si>
  <si>
    <t>530014</t>
  </si>
  <si>
    <t>OTHER COST/ OPERATIONS</t>
  </si>
  <si>
    <t>530015</t>
  </si>
  <si>
    <t>OTHER/OUTSIDE RESOURCES-CONSUL</t>
  </si>
  <si>
    <t>543014</t>
  </si>
  <si>
    <t>MAINTENANCE-VEHICLE</t>
  </si>
  <si>
    <t>543015</t>
  </si>
  <si>
    <t>MAINTENANCE-CONTINGENCY</t>
  </si>
  <si>
    <t>562003</t>
  </si>
  <si>
    <t>ENERGY-REFUNDS/REBATES</t>
  </si>
  <si>
    <t>511200</t>
  </si>
  <si>
    <t>PREKINDERGARTEN TEACHER</t>
  </si>
  <si>
    <t>532200</t>
  </si>
  <si>
    <t>CONTRACTED SERV-ART-MUSIC-P.E.</t>
  </si>
  <si>
    <t>544300</t>
  </si>
  <si>
    <t>RENTAL OF COMPUTER EQUIPMENT</t>
  </si>
  <si>
    <t>556100</t>
  </si>
  <si>
    <t>TUITION TO OTHER GEORGIA LUAS</t>
  </si>
  <si>
    <t>556300</t>
  </si>
  <si>
    <t>TUITION TO PRIVATE SOURCES</t>
  </si>
  <si>
    <t>517900</t>
  </si>
  <si>
    <t>REHABILITATION COUNSELOR</t>
  </si>
  <si>
    <t>536100</t>
  </si>
  <si>
    <t>PER DIEM AND FEES</t>
  </si>
  <si>
    <t>536200</t>
  </si>
  <si>
    <t>PER DIEM AND FEES - EXPENSES</t>
  </si>
  <si>
    <t>531000</t>
  </si>
  <si>
    <t>CONTRACTED SERVICE -ADMIN</t>
  </si>
  <si>
    <t>522000</t>
  </si>
  <si>
    <t>FICA</t>
  </si>
  <si>
    <t xml:space="preserve">   COMMUNITY SERVICES OPERATIONS</t>
  </si>
  <si>
    <t xml:space="preserve">   COMMUNITY SERVICES OPERATIONS Total</t>
  </si>
  <si>
    <t>413200</t>
  </si>
  <si>
    <t>TUITION - OTHER GEORGIA LUAS</t>
  </si>
  <si>
    <t>413400</t>
  </si>
  <si>
    <t>TUITION FROM OTHER SOURCES</t>
  </si>
  <si>
    <t>412100</t>
  </si>
  <si>
    <t>CONCESSION SALES</t>
  </si>
  <si>
    <t>412150</t>
  </si>
  <si>
    <t>CLUB DUES AND FEES</t>
  </si>
  <si>
    <t>412250</t>
  </si>
  <si>
    <t>FUNDRAISING/MISC. SALES</t>
  </si>
  <si>
    <t>412300</t>
  </si>
  <si>
    <t>GATE RECEIPTS</t>
  </si>
  <si>
    <t>417000</t>
  </si>
  <si>
    <t>STUDENT ACTIVITIES-CENTRALIZED</t>
  </si>
  <si>
    <t>418000</t>
  </si>
  <si>
    <t>COMMUNITY SERVICE ACTIVITIES</t>
  </si>
  <si>
    <t>419100</t>
  </si>
  <si>
    <t>RENTAL OF PROPERTY</t>
  </si>
  <si>
    <t>419850</t>
  </si>
  <si>
    <t>STUDENT SUPPLY FEES</t>
  </si>
  <si>
    <t>443000</t>
  </si>
  <si>
    <t>CAT GRANTS - DIRECT FED GOVT</t>
  </si>
  <si>
    <t>445210</t>
  </si>
  <si>
    <t>OTH FED GRANTS THRU GDOE-ARRA</t>
  </si>
  <si>
    <t>574000</t>
  </si>
  <si>
    <t>DEPN EXPENSE-LAND IMPROVEMENTS</t>
  </si>
  <si>
    <t>574200</t>
  </si>
  <si>
    <t>DEPRECIATION EXPENSE-BUILDINGS</t>
  </si>
  <si>
    <t>574400</t>
  </si>
  <si>
    <t>DEPRECIATION EXPENSE-EQUIPMENT</t>
  </si>
  <si>
    <t>574800</t>
  </si>
  <si>
    <t>DEPRECIATION EXPENSE-COMPUTERS</t>
  </si>
  <si>
    <t>574600</t>
  </si>
  <si>
    <t>DEPRECIATION EXPENSE-BUSES</t>
  </si>
  <si>
    <t>562008</t>
  </si>
  <si>
    <t>ENERGY-FIELD TRIP GENERIC</t>
  </si>
  <si>
    <t>445101</t>
  </si>
  <si>
    <t>FED LUNCH REIMB - FREE</t>
  </si>
  <si>
    <t>445104</t>
  </si>
  <si>
    <t>FED LUNCH REIMB - REDUCED</t>
  </si>
  <si>
    <t>445108</t>
  </si>
  <si>
    <t>FED LUNCH REIMB - PAID</t>
  </si>
  <si>
    <t>445111</t>
  </si>
  <si>
    <t>FED BREAKFAST REIMB - FREE</t>
  </si>
  <si>
    <t>445114</t>
  </si>
  <si>
    <t>FED BREAKFAST REIMB - REDUCED</t>
  </si>
  <si>
    <t>445118</t>
  </si>
  <si>
    <t>FED BREAKFAST REIMB - PAID</t>
  </si>
  <si>
    <t>445131</t>
  </si>
  <si>
    <t>FED SNACK REIMB - FREE</t>
  </si>
  <si>
    <t>445134</t>
  </si>
  <si>
    <t>FED SNACK REIMB - REDUCED</t>
  </si>
  <si>
    <t>445138</t>
  </si>
  <si>
    <t>FED SNACK REIMB - PAID</t>
  </si>
  <si>
    <t>OTHER COST-BOARD LEGAL FEES **</t>
  </si>
  <si>
    <t>**</t>
  </si>
  <si>
    <t>Gold Case Payment $22,500,000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</si>
</sst>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5" x14ac:knownFonts="1">
    <font>
      <sz val="10"/>
      <color theme="1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4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sz val="10"/>
      <name val="Calibri"/>
      <family val="2"/>
    </font>
    <font>
      <b/>
      <i/>
      <sz val="11"/>
      <color theme="1"/>
      <name val="Calibri"/>
      <family val="2"/>
    </font>
    <font>
      <sz val="11"/>
      <color theme="0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9"/>
      <color theme="1"/>
      <name val="Calibri"/>
      <family val="2"/>
    </font>
    <font>
      <b/>
      <sz val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79">
    <xf numFmtId="0" fontId="0" fillId="0" borderId="0" xfId="0"/>
    <xf numFmtId="0" fontId="4" fillId="0" borderId="0" xfId="0" applyFont="1"/>
    <xf numFmtId="0" fontId="4" fillId="0" borderId="0" xfId="0" applyFont="1" applyAlignment="1">
      <alignment vertical="center"/>
    </xf>
    <xf numFmtId="38" fontId="4" fillId="0" borderId="0" xfId="0" applyNumberFormat="1" applyFont="1"/>
    <xf numFmtId="38" fontId="3" fillId="2" borderId="2" xfId="0" applyNumberFormat="1" applyFont="1" applyFill="1" applyBorder="1" applyAlignment="1">
      <alignment horizontal="center" vertical="center" wrapText="1"/>
    </xf>
    <xf numFmtId="38" fontId="0" fillId="0" borderId="0" xfId="0" applyNumberFormat="1"/>
    <xf numFmtId="38" fontId="6" fillId="3" borderId="0" xfId="0" applyNumberFormat="1" applyFont="1" applyFill="1"/>
    <xf numFmtId="0" fontId="7" fillId="0" borderId="0" xfId="0" applyFont="1"/>
    <xf numFmtId="10" fontId="4" fillId="0" borderId="0" xfId="1" applyNumberFormat="1" applyFont="1"/>
    <xf numFmtId="10" fontId="3" fillId="2" borderId="3" xfId="1" applyNumberFormat="1" applyFont="1" applyFill="1" applyBorder="1" applyAlignment="1">
      <alignment horizontal="center" vertical="center" wrapText="1"/>
    </xf>
    <xf numFmtId="0" fontId="0" fillId="0" borderId="0" xfId="0" applyFill="1"/>
    <xf numFmtId="0" fontId="4" fillId="0" borderId="0" xfId="0" applyFont="1" applyFill="1"/>
    <xf numFmtId="0" fontId="4" fillId="0" borderId="0" xfId="0" applyFont="1" applyFill="1" applyAlignment="1">
      <alignment vertical="center"/>
    </xf>
    <xf numFmtId="0" fontId="7" fillId="0" borderId="0" xfId="0" applyFont="1" applyFill="1"/>
    <xf numFmtId="38" fontId="0" fillId="0" borderId="0" xfId="0" applyNumberFormat="1" applyFill="1"/>
    <xf numFmtId="10" fontId="0" fillId="0" borderId="0" xfId="1" applyNumberFormat="1" applyFont="1" applyFill="1"/>
    <xf numFmtId="0" fontId="8" fillId="0" borderId="0" xfId="0" applyFont="1" applyFill="1"/>
    <xf numFmtId="0" fontId="0" fillId="0" borderId="0" xfId="0" applyFont="1" applyFill="1"/>
    <xf numFmtId="38" fontId="0" fillId="0" borderId="0" xfId="0" applyNumberFormat="1" applyFont="1" applyFill="1"/>
    <xf numFmtId="40" fontId="0" fillId="0" borderId="0" xfId="0" applyNumberFormat="1" applyFill="1"/>
    <xf numFmtId="10" fontId="0" fillId="0" borderId="0" xfId="1" applyNumberFormat="1" applyFont="1"/>
    <xf numFmtId="40" fontId="0" fillId="0" borderId="0" xfId="0" applyNumberFormat="1"/>
    <xf numFmtId="40" fontId="2" fillId="4" borderId="0" xfId="0" applyNumberFormat="1" applyFont="1" applyFill="1"/>
    <xf numFmtId="38" fontId="2" fillId="4" borderId="0" xfId="0" applyNumberFormat="1" applyFont="1" applyFill="1"/>
    <xf numFmtId="40" fontId="4" fillId="0" borderId="0" xfId="0" applyNumberFormat="1" applyFont="1"/>
    <xf numFmtId="40" fontId="0" fillId="0" borderId="0" xfId="0" applyNumberFormat="1" applyFont="1" applyFill="1"/>
    <xf numFmtId="40" fontId="2" fillId="0" borderId="0" xfId="0" applyNumberFormat="1" applyFont="1" applyFill="1"/>
    <xf numFmtId="40" fontId="6" fillId="3" borderId="0" xfId="0" applyNumberFormat="1" applyFont="1" applyFill="1"/>
    <xf numFmtId="40" fontId="3" fillId="0" borderId="0" xfId="0" applyNumberFormat="1" applyFont="1"/>
    <xf numFmtId="40" fontId="4" fillId="0" borderId="0" xfId="0" applyNumberFormat="1" applyFont="1" applyAlignment="1">
      <alignment horizontal="center"/>
    </xf>
    <xf numFmtId="40" fontId="3" fillId="2" borderId="1" xfId="0" applyNumberFormat="1" applyFont="1" applyFill="1" applyBorder="1" applyAlignment="1">
      <alignment horizontal="center" vertical="center" wrapText="1"/>
    </xf>
    <xf numFmtId="40" fontId="3" fillId="2" borderId="4" xfId="0" applyNumberFormat="1" applyFont="1" applyFill="1" applyBorder="1" applyAlignment="1">
      <alignment horizontal="center" vertical="center" wrapText="1"/>
    </xf>
    <xf numFmtId="40" fontId="2" fillId="0" borderId="0" xfId="0" applyNumberFormat="1" applyFont="1"/>
    <xf numFmtId="40" fontId="0" fillId="0" borderId="0" xfId="0" applyNumberFormat="1" applyFont="1" applyFill="1" applyAlignment="1">
      <alignment horizontal="center"/>
    </xf>
    <xf numFmtId="40" fontId="6" fillId="3" borderId="0" xfId="0" applyNumberFormat="1" applyFont="1" applyFill="1" applyAlignment="1">
      <alignment horizontal="center"/>
    </xf>
    <xf numFmtId="40" fontId="0" fillId="0" borderId="0" xfId="0" applyNumberFormat="1" applyFill="1" applyAlignment="1">
      <alignment horizontal="center"/>
    </xf>
    <xf numFmtId="40" fontId="0" fillId="0" borderId="0" xfId="0" applyNumberFormat="1" applyAlignment="1">
      <alignment horizontal="center"/>
    </xf>
    <xf numFmtId="40" fontId="9" fillId="0" borderId="0" xfId="0" applyNumberFormat="1" applyFont="1" applyAlignment="1">
      <alignment vertical="center"/>
    </xf>
    <xf numFmtId="10" fontId="3" fillId="3" borderId="3" xfId="1" applyNumberFormat="1" applyFont="1" applyFill="1" applyBorder="1" applyAlignment="1">
      <alignment horizontal="center" vertical="center" wrapText="1"/>
    </xf>
    <xf numFmtId="10" fontId="1" fillId="0" borderId="0" xfId="1" applyNumberFormat="1" applyFont="1" applyFill="1" applyAlignment="1">
      <alignment horizontal="right"/>
    </xf>
    <xf numFmtId="10" fontId="6" fillId="3" borderId="0" xfId="1" applyNumberFormat="1" applyFont="1" applyFill="1" applyBorder="1" applyAlignment="1">
      <alignment horizontal="right" vertical="center"/>
    </xf>
    <xf numFmtId="10" fontId="0" fillId="0" borderId="0" xfId="1" applyNumberFormat="1" applyFont="1" applyFill="1" applyAlignment="1">
      <alignment horizontal="right"/>
    </xf>
    <xf numFmtId="10" fontId="0" fillId="0" borderId="0" xfId="1" applyNumberFormat="1" applyFont="1" applyAlignment="1">
      <alignment horizontal="right"/>
    </xf>
    <xf numFmtId="10" fontId="2" fillId="4" borderId="0" xfId="1" applyNumberFormat="1" applyFont="1" applyFill="1" applyAlignment="1">
      <alignment horizontal="right"/>
    </xf>
    <xf numFmtId="10" fontId="8" fillId="0" borderId="0" xfId="1" applyNumberFormat="1" applyFont="1" applyFill="1" applyAlignment="1">
      <alignment horizontal="right"/>
    </xf>
    <xf numFmtId="0" fontId="10" fillId="0" borderId="0" xfId="2" applyNumberFormat="1" applyFont="1" applyAlignment="1">
      <alignment horizontal="right"/>
    </xf>
    <xf numFmtId="40" fontId="2" fillId="4" borderId="0" xfId="0" applyNumberFormat="1" applyFont="1" applyFill="1" applyAlignment="1">
      <alignment horizontal="center"/>
    </xf>
    <xf numFmtId="0" fontId="2" fillId="4" borderId="0" xfId="0" applyFont="1" applyFill="1"/>
    <xf numFmtId="0" fontId="0" fillId="0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40" fontId="8" fillId="0" borderId="0" xfId="0" applyNumberFormat="1" applyFont="1" applyFill="1"/>
    <xf numFmtId="40" fontId="8" fillId="0" borderId="0" xfId="0" applyNumberFormat="1" applyFont="1" applyFill="1" applyAlignment="1">
      <alignment horizontal="center"/>
    </xf>
    <xf numFmtId="38" fontId="8" fillId="0" borderId="0" xfId="0" applyNumberFormat="1" applyFont="1" applyFill="1"/>
    <xf numFmtId="10" fontId="1" fillId="0" borderId="0" xfId="1" applyNumberFormat="1" applyFont="1" applyFill="1"/>
    <xf numFmtId="0" fontId="4" fillId="0" borderId="0" xfId="0" applyFont="1" applyFill="1" applyBorder="1"/>
    <xf numFmtId="0" fontId="4" fillId="0" borderId="0" xfId="0" applyFont="1" applyFill="1" applyBorder="1" applyAlignment="1">
      <alignment vertical="center"/>
    </xf>
    <xf numFmtId="0" fontId="0" fillId="0" borderId="0" xfId="0" applyFill="1" applyBorder="1"/>
    <xf numFmtId="0" fontId="0" fillId="0" borderId="0" xfId="0" applyFont="1" applyFill="1" applyBorder="1"/>
    <xf numFmtId="40" fontId="13" fillId="0" borderId="0" xfId="0" applyNumberFormat="1" applyFont="1" applyFill="1" applyAlignment="1">
      <alignment horizontal="right"/>
    </xf>
    <xf numFmtId="40" fontId="13" fillId="0" borderId="0" xfId="0" applyNumberFormat="1" applyFont="1" applyFill="1"/>
    <xf numFmtId="40" fontId="0" fillId="0" borderId="0" xfId="0" applyNumberFormat="1" applyFont="1" applyFill="1" applyBorder="1"/>
    <xf numFmtId="0" fontId="2" fillId="0" borderId="0" xfId="0" applyFont="1" applyFill="1"/>
    <xf numFmtId="0" fontId="2" fillId="0" borderId="0" xfId="0" applyFont="1" applyFill="1" applyBorder="1"/>
    <xf numFmtId="38" fontId="0" fillId="0" borderId="0" xfId="0" applyNumberFormat="1" applyFont="1" applyFill="1" applyBorder="1"/>
    <xf numFmtId="10" fontId="1" fillId="0" borderId="0" xfId="1" applyNumberFormat="1" applyFont="1" applyFill="1" applyBorder="1" applyAlignment="1">
      <alignment horizontal="right"/>
    </xf>
    <xf numFmtId="0" fontId="2" fillId="4" borderId="0" xfId="0" applyFont="1" applyFill="1" applyBorder="1"/>
    <xf numFmtId="38" fontId="2" fillId="4" borderId="0" xfId="0" applyNumberFormat="1" applyFont="1" applyFill="1" applyBorder="1"/>
    <xf numFmtId="10" fontId="2" fillId="4" borderId="0" xfId="1" applyNumberFormat="1" applyFont="1" applyFill="1" applyBorder="1" applyAlignment="1">
      <alignment horizontal="right"/>
    </xf>
    <xf numFmtId="0" fontId="14" fillId="4" borderId="0" xfId="0" applyFont="1" applyFill="1"/>
    <xf numFmtId="38" fontId="14" fillId="4" borderId="0" xfId="0" applyNumberFormat="1" applyFont="1" applyFill="1"/>
    <xf numFmtId="10" fontId="14" fillId="4" borderId="0" xfId="1" applyNumberFormat="1" applyFont="1" applyFill="1" applyAlignment="1">
      <alignment horizontal="right"/>
    </xf>
    <xf numFmtId="38" fontId="0" fillId="4" borderId="0" xfId="0" applyNumberFormat="1" applyFont="1" applyFill="1"/>
    <xf numFmtId="10" fontId="1" fillId="4" borderId="0" xfId="1" applyNumberFormat="1" applyFont="1" applyFill="1" applyAlignment="1">
      <alignment horizontal="right"/>
    </xf>
    <xf numFmtId="40" fontId="0" fillId="4" borderId="0" xfId="0" applyNumberFormat="1" applyFont="1" applyFill="1"/>
    <xf numFmtId="40" fontId="0" fillId="4" borderId="0" xfId="0" applyNumberFormat="1" applyFont="1" applyFill="1" applyAlignment="1">
      <alignment horizontal="center"/>
    </xf>
    <xf numFmtId="38" fontId="0" fillId="0" borderId="0" xfId="0" applyNumberFormat="1" applyFont="1" applyFill="1" applyAlignment="1">
      <alignment horizontal="center"/>
    </xf>
    <xf numFmtId="40" fontId="3" fillId="0" borderId="0" xfId="0" applyNumberFormat="1" applyFont="1" applyAlignment="1">
      <alignment horizontal="center"/>
    </xf>
    <xf numFmtId="40" fontId="5" fillId="0" borderId="0" xfId="0" applyNumberFormat="1" applyFont="1" applyAlignment="1">
      <alignment horizontal="center"/>
    </xf>
    <xf numFmtId="14" fontId="3" fillId="0" borderId="0" xfId="0" applyNumberFormat="1" applyFont="1" applyAlignment="1">
      <alignment horizontal="center"/>
    </xf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504"/>
  <sheetViews>
    <sheetView tabSelected="1" workbookViewId="0">
      <pane ySplit="7" topLeftCell="A8" activePane="bottomLeft" state="frozen"/>
      <selection activeCell="A4" sqref="A4:M4"/>
      <selection pane="bottomLeft" activeCell="A8" sqref="A8"/>
    </sheetView>
  </sheetViews>
  <sheetFormatPr defaultRowHeight="12.75" x14ac:dyDescent="0.2"/>
  <cols>
    <col min="1" max="1" width="48.7109375" style="26" bestFit="1" customWidth="1"/>
    <col min="2" max="2" width="9.42578125" style="35" customWidth="1"/>
    <col min="3" max="3" width="31.85546875" style="19" customWidth="1"/>
    <col min="4" max="4" width="15.85546875" style="14" customWidth="1"/>
    <col min="5" max="5" width="16.140625" style="14" customWidth="1"/>
    <col min="6" max="6" width="15.28515625" style="14" customWidth="1"/>
    <col min="7" max="7" width="16" style="14" customWidth="1"/>
    <col min="8" max="8" width="15.28515625" style="14" customWidth="1"/>
    <col min="9" max="9" width="18" style="14" bestFit="1" customWidth="1"/>
    <col min="10" max="10" width="16.5703125" style="14" customWidth="1"/>
    <col min="11" max="11" width="13" style="15" customWidth="1"/>
    <col min="12" max="13" width="11.85546875" style="41" customWidth="1"/>
    <col min="14" max="14" width="9.140625" style="10"/>
    <col min="15" max="15" width="30.28515625" style="57" bestFit="1" customWidth="1"/>
    <col min="16" max="16" width="9.140625" style="57"/>
    <col min="17" max="17" width="29.42578125" style="57" bestFit="1" customWidth="1"/>
    <col min="18" max="19" width="14.5703125" style="57" bestFit="1" customWidth="1"/>
    <col min="20" max="20" width="14" style="57" bestFit="1" customWidth="1"/>
    <col min="21" max="21" width="14.5703125" style="57" bestFit="1" customWidth="1"/>
    <col min="22" max="22" width="5" style="57" bestFit="1" customWidth="1"/>
    <col min="23" max="25" width="9.140625" style="56"/>
    <col min="26" max="16384" width="9.140625" style="10"/>
  </cols>
  <sheetData>
    <row r="1" spans="1:25" s="11" customFormat="1" ht="15" x14ac:dyDescent="0.25">
      <c r="A1" s="76" t="s">
        <v>0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</row>
    <row r="2" spans="1:25" s="11" customFormat="1" ht="18.75" x14ac:dyDescent="0.3">
      <c r="A2" s="77" t="s">
        <v>400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</row>
    <row r="3" spans="1:25" s="11" customFormat="1" ht="15" x14ac:dyDescent="0.25">
      <c r="A3" s="76" t="s">
        <v>1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</row>
    <row r="4" spans="1:25" s="11" customFormat="1" ht="15" x14ac:dyDescent="0.25">
      <c r="A4" s="78">
        <v>44865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O4" s="54"/>
      <c r="P4" s="54"/>
      <c r="Q4" s="54"/>
      <c r="R4" s="54"/>
      <c r="S4" s="54"/>
      <c r="T4" s="54"/>
      <c r="U4" s="54"/>
      <c r="V4" s="54"/>
      <c r="W4" s="54"/>
      <c r="X4" s="54"/>
      <c r="Y4" s="54"/>
    </row>
    <row r="5" spans="1:25" s="11" customFormat="1" ht="15" x14ac:dyDescent="0.25">
      <c r="A5" s="76" t="s">
        <v>2</v>
      </c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O5" s="54"/>
      <c r="P5" s="54"/>
      <c r="Q5" s="54"/>
      <c r="R5" s="54"/>
      <c r="S5" s="54"/>
      <c r="T5" s="54"/>
      <c r="U5" s="54"/>
      <c r="V5" s="54"/>
      <c r="W5" s="54"/>
      <c r="X5" s="54"/>
      <c r="Y5" s="54"/>
    </row>
    <row r="6" spans="1:25" s="11" customFormat="1" ht="15.75" thickBot="1" x14ac:dyDescent="0.3">
      <c r="A6" s="28"/>
      <c r="B6" s="29"/>
      <c r="C6" s="24"/>
      <c r="D6" s="3"/>
      <c r="E6" s="3"/>
      <c r="F6" s="3"/>
      <c r="G6" s="3"/>
      <c r="H6" s="3"/>
      <c r="I6" s="3"/>
      <c r="J6" s="3"/>
      <c r="K6" s="8"/>
      <c r="L6" s="45">
        <v>1</v>
      </c>
      <c r="M6" s="45">
        <v>4</v>
      </c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</row>
    <row r="7" spans="1:25" s="12" customFormat="1" ht="45.75" thickBot="1" x14ac:dyDescent="0.25">
      <c r="A7" s="30" t="s">
        <v>208</v>
      </c>
      <c r="B7" s="31" t="s">
        <v>9</v>
      </c>
      <c r="C7" s="31" t="s">
        <v>10</v>
      </c>
      <c r="D7" s="4" t="s">
        <v>316</v>
      </c>
      <c r="E7" s="4" t="s">
        <v>317</v>
      </c>
      <c r="F7" s="4" t="s">
        <v>3</v>
      </c>
      <c r="G7" s="4" t="s">
        <v>4</v>
      </c>
      <c r="H7" s="4" t="s">
        <v>5</v>
      </c>
      <c r="I7" s="4" t="s">
        <v>6</v>
      </c>
      <c r="J7" s="4" t="s">
        <v>7</v>
      </c>
      <c r="K7" s="9" t="s">
        <v>8</v>
      </c>
      <c r="L7" s="38" t="s">
        <v>200</v>
      </c>
      <c r="M7" s="38" t="s">
        <v>201</v>
      </c>
      <c r="O7" s="55"/>
      <c r="P7" s="55"/>
      <c r="Q7" s="55"/>
      <c r="R7" s="55"/>
      <c r="S7" s="55"/>
      <c r="T7" s="55"/>
      <c r="U7" s="55"/>
      <c r="V7" s="55"/>
      <c r="W7" s="55"/>
      <c r="X7" s="55"/>
      <c r="Y7" s="55"/>
    </row>
    <row r="8" spans="1:25" s="57" customFormat="1" x14ac:dyDescent="0.2">
      <c r="A8" s="57" t="s">
        <v>142</v>
      </c>
      <c r="B8" s="57" t="s">
        <v>209</v>
      </c>
      <c r="C8" s="57" t="s">
        <v>210</v>
      </c>
      <c r="D8" s="63">
        <v>745921752</v>
      </c>
      <c r="E8" s="63">
        <v>745921752</v>
      </c>
      <c r="F8" s="63">
        <v>171919314.19</v>
      </c>
      <c r="G8" s="63">
        <v>417513244.08999997</v>
      </c>
      <c r="H8" s="63">
        <v>0</v>
      </c>
      <c r="I8" s="63">
        <f t="shared" ref="I8" si="0">SUM(G8:H8)</f>
        <v>417513244.08999997</v>
      </c>
      <c r="J8" s="63">
        <f t="shared" ref="J8:J14" si="1">E8-I8</f>
        <v>328408507.91000003</v>
      </c>
      <c r="K8" s="64">
        <f t="shared" ref="K8:K14" si="2">IF(E8=0,"NA",J8/E8)</f>
        <v>0.44027206208889325</v>
      </c>
      <c r="L8" s="64">
        <f t="shared" ref="L8:L14" si="3">IF(E8=0,"NA",(  ( F8 - (E8/$L$6)) / (E8/$L$6)))</f>
        <v>-0.76952098027837101</v>
      </c>
      <c r="M8" s="64">
        <f t="shared" ref="M8:M14" si="4">IF(E8=0,"NA",(  ( G8 - ($M$6*(E8/12))) / ($M$6*(E8/12))))</f>
        <v>0.67918381373332026</v>
      </c>
      <c r="R8" s="60"/>
      <c r="S8" s="60"/>
      <c r="T8" s="60"/>
      <c r="U8" s="60"/>
      <c r="V8" s="60"/>
    </row>
    <row r="9" spans="1:25" s="57" customFormat="1" x14ac:dyDescent="0.2">
      <c r="B9" s="57" t="s">
        <v>211</v>
      </c>
      <c r="C9" s="57" t="s">
        <v>212</v>
      </c>
      <c r="D9" s="63">
        <v>15000000</v>
      </c>
      <c r="E9" s="63">
        <v>15000000</v>
      </c>
      <c r="F9" s="63">
        <v>0</v>
      </c>
      <c r="G9" s="63">
        <v>2378824.98</v>
      </c>
      <c r="H9" s="63">
        <v>0</v>
      </c>
      <c r="I9" s="63">
        <f t="shared" ref="I9:I10" si="5">SUM(G9:H9)</f>
        <v>2378824.98</v>
      </c>
      <c r="J9" s="63">
        <f t="shared" si="1"/>
        <v>12621175.02</v>
      </c>
      <c r="K9" s="64">
        <f t="shared" si="2"/>
        <v>0.841411668</v>
      </c>
      <c r="L9" s="64">
        <f t="shared" si="3"/>
        <v>-1</v>
      </c>
      <c r="M9" s="64">
        <f t="shared" si="4"/>
        <v>-0.524235004</v>
      </c>
      <c r="R9" s="60"/>
      <c r="S9" s="60"/>
      <c r="T9" s="60"/>
      <c r="U9" s="60"/>
      <c r="V9" s="60"/>
    </row>
    <row r="10" spans="1:25" s="57" customFormat="1" x14ac:dyDescent="0.2">
      <c r="B10" s="57" t="s">
        <v>213</v>
      </c>
      <c r="C10" s="57" t="s">
        <v>214</v>
      </c>
      <c r="D10" s="63">
        <v>2800000</v>
      </c>
      <c r="E10" s="63">
        <v>2800000</v>
      </c>
      <c r="F10" s="63">
        <v>0</v>
      </c>
      <c r="G10" s="63">
        <v>1134420.8700000001</v>
      </c>
      <c r="H10" s="63">
        <v>0</v>
      </c>
      <c r="I10" s="63">
        <f t="shared" si="5"/>
        <v>1134420.8700000001</v>
      </c>
      <c r="J10" s="63">
        <f t="shared" si="1"/>
        <v>1665579.13</v>
      </c>
      <c r="K10" s="64">
        <f t="shared" si="2"/>
        <v>0.59484968928571424</v>
      </c>
      <c r="L10" s="64">
        <f t="shared" si="3"/>
        <v>-1</v>
      </c>
      <c r="M10" s="64">
        <f t="shared" si="4"/>
        <v>0.21545093214285721</v>
      </c>
      <c r="R10" s="60"/>
      <c r="S10" s="60"/>
      <c r="T10" s="60"/>
      <c r="U10" s="60"/>
      <c r="V10" s="60"/>
    </row>
    <row r="11" spans="1:25" s="57" customFormat="1" x14ac:dyDescent="0.2">
      <c r="B11" s="57" t="s">
        <v>215</v>
      </c>
      <c r="C11" s="57" t="s">
        <v>216</v>
      </c>
      <c r="D11" s="63">
        <v>29000000</v>
      </c>
      <c r="E11" s="63">
        <v>29000000</v>
      </c>
      <c r="F11" s="63">
        <v>3061068.18</v>
      </c>
      <c r="G11" s="63">
        <v>9194405.2400000002</v>
      </c>
      <c r="H11" s="63">
        <v>0</v>
      </c>
      <c r="I11" s="63">
        <f t="shared" ref="I11:I12" si="6">SUM(G11:H11)</f>
        <v>9194405.2400000002</v>
      </c>
      <c r="J11" s="63">
        <f t="shared" si="1"/>
        <v>19805594.759999998</v>
      </c>
      <c r="K11" s="64">
        <f t="shared" si="2"/>
        <v>0.6829515434482758</v>
      </c>
      <c r="L11" s="64">
        <f t="shared" si="3"/>
        <v>-0.89444592482758623</v>
      </c>
      <c r="M11" s="64">
        <f t="shared" si="4"/>
        <v>-4.8854630344827503E-2</v>
      </c>
      <c r="R11" s="60"/>
      <c r="S11" s="60"/>
      <c r="T11" s="60"/>
      <c r="U11" s="60"/>
      <c r="V11" s="60"/>
    </row>
    <row r="12" spans="1:25" s="57" customFormat="1" x14ac:dyDescent="0.2">
      <c r="B12" s="57" t="s">
        <v>143</v>
      </c>
      <c r="C12" s="57" t="s">
        <v>144</v>
      </c>
      <c r="D12" s="63">
        <v>10600</v>
      </c>
      <c r="E12" s="63">
        <v>19222.39</v>
      </c>
      <c r="F12" s="63">
        <v>0</v>
      </c>
      <c r="G12" s="63">
        <v>0</v>
      </c>
      <c r="H12" s="63">
        <v>0</v>
      </c>
      <c r="I12" s="63">
        <f t="shared" si="6"/>
        <v>0</v>
      </c>
      <c r="J12" s="63">
        <f t="shared" si="1"/>
        <v>19222.39</v>
      </c>
      <c r="K12" s="64">
        <f t="shared" si="2"/>
        <v>1</v>
      </c>
      <c r="L12" s="64">
        <f t="shared" si="3"/>
        <v>-1</v>
      </c>
      <c r="M12" s="64">
        <f t="shared" si="4"/>
        <v>-1</v>
      </c>
      <c r="R12" s="60"/>
      <c r="S12" s="60"/>
      <c r="T12" s="60"/>
      <c r="U12" s="60"/>
      <c r="V12" s="60"/>
    </row>
    <row r="13" spans="1:25" s="57" customFormat="1" x14ac:dyDescent="0.2">
      <c r="B13" s="57" t="s">
        <v>217</v>
      </c>
      <c r="C13" s="57" t="s">
        <v>218</v>
      </c>
      <c r="D13" s="63">
        <v>30000</v>
      </c>
      <c r="E13" s="63">
        <v>30000</v>
      </c>
      <c r="F13" s="63">
        <v>0</v>
      </c>
      <c r="G13" s="63">
        <v>0</v>
      </c>
      <c r="H13" s="63">
        <v>0</v>
      </c>
      <c r="I13" s="63">
        <f t="shared" ref="I13:I14" si="7">SUM(G13:H13)</f>
        <v>0</v>
      </c>
      <c r="J13" s="63">
        <f t="shared" si="1"/>
        <v>30000</v>
      </c>
      <c r="K13" s="64">
        <f t="shared" si="2"/>
        <v>1</v>
      </c>
      <c r="L13" s="64">
        <f t="shared" si="3"/>
        <v>-1</v>
      </c>
      <c r="M13" s="64">
        <f t="shared" si="4"/>
        <v>-1</v>
      </c>
      <c r="R13" s="60"/>
      <c r="S13" s="60"/>
      <c r="T13" s="60"/>
      <c r="U13" s="60"/>
      <c r="V13" s="60"/>
    </row>
    <row r="14" spans="1:25" s="57" customFormat="1" ht="13.5" customHeight="1" x14ac:dyDescent="0.2">
      <c r="B14" s="57" t="s">
        <v>145</v>
      </c>
      <c r="C14" s="57" t="s">
        <v>146</v>
      </c>
      <c r="D14" s="63"/>
      <c r="E14" s="63"/>
      <c r="F14" s="63">
        <v>0</v>
      </c>
      <c r="G14" s="63">
        <v>0</v>
      </c>
      <c r="H14" s="63">
        <v>0</v>
      </c>
      <c r="I14" s="63">
        <f t="shared" si="7"/>
        <v>0</v>
      </c>
      <c r="J14" s="63">
        <f t="shared" si="1"/>
        <v>0</v>
      </c>
      <c r="K14" s="64" t="str">
        <f t="shared" si="2"/>
        <v>NA</v>
      </c>
      <c r="L14" s="64" t="str">
        <f t="shared" si="3"/>
        <v>NA</v>
      </c>
      <c r="M14" s="64" t="str">
        <f t="shared" si="4"/>
        <v>NA</v>
      </c>
      <c r="R14" s="60"/>
      <c r="S14" s="60"/>
      <c r="T14" s="60"/>
      <c r="U14" s="60"/>
      <c r="V14" s="60"/>
    </row>
    <row r="15" spans="1:25" s="57" customFormat="1" x14ac:dyDescent="0.2">
      <c r="B15" s="57" t="s">
        <v>219</v>
      </c>
      <c r="C15" s="57" t="s">
        <v>220</v>
      </c>
      <c r="D15" s="63">
        <v>75000</v>
      </c>
      <c r="E15" s="63">
        <v>75000</v>
      </c>
      <c r="F15" s="63">
        <v>96871.72</v>
      </c>
      <c r="G15" s="63">
        <v>431881.73</v>
      </c>
      <c r="H15" s="63">
        <v>0</v>
      </c>
      <c r="I15" s="63">
        <f t="shared" ref="I15:I28" si="8">SUM(G15:H15)</f>
        <v>431881.73</v>
      </c>
      <c r="J15" s="63">
        <f t="shared" ref="J15:J37" si="9">E15-I15</f>
        <v>-356881.73</v>
      </c>
      <c r="K15" s="64">
        <f t="shared" ref="K15:K37" si="10">IF(E15=0,"NA",J15/E15)</f>
        <v>-4.7584230666666665</v>
      </c>
      <c r="L15" s="64">
        <f t="shared" ref="L15:L37" si="11">IF(E15=0,"NA",(  ( F15 - (E15/$L$6)) / (E15/$L$6)))</f>
        <v>0.29162293333333333</v>
      </c>
      <c r="M15" s="64">
        <f t="shared" ref="M15:M37" si="12">IF(E15=0,"NA",(  ( G15 - ($M$6*(E15/12))) / ($M$6*(E15/12))))</f>
        <v>16.2752692</v>
      </c>
      <c r="R15" s="60"/>
      <c r="S15" s="60"/>
      <c r="T15" s="60"/>
      <c r="U15" s="60"/>
      <c r="V15" s="60"/>
    </row>
    <row r="16" spans="1:25" s="57" customFormat="1" x14ac:dyDescent="0.2">
      <c r="B16" s="57" t="s">
        <v>147</v>
      </c>
      <c r="C16" s="57" t="s">
        <v>148</v>
      </c>
      <c r="D16" s="63">
        <v>0</v>
      </c>
      <c r="E16" s="63">
        <v>0</v>
      </c>
      <c r="F16" s="63">
        <v>0</v>
      </c>
      <c r="G16" s="63">
        <v>565</v>
      </c>
      <c r="H16" s="63">
        <v>0</v>
      </c>
      <c r="I16" s="63">
        <f t="shared" si="8"/>
        <v>565</v>
      </c>
      <c r="J16" s="63">
        <f t="shared" si="9"/>
        <v>-565</v>
      </c>
      <c r="K16" s="64" t="str">
        <f t="shared" si="10"/>
        <v>NA</v>
      </c>
      <c r="L16" s="64" t="str">
        <f t="shared" si="11"/>
        <v>NA</v>
      </c>
      <c r="M16" s="64" t="str">
        <f t="shared" si="12"/>
        <v>NA</v>
      </c>
      <c r="R16" s="60"/>
      <c r="S16" s="60"/>
      <c r="T16" s="60"/>
      <c r="U16" s="60"/>
      <c r="V16" s="60"/>
    </row>
    <row r="17" spans="1:22" s="57" customFormat="1" x14ac:dyDescent="0.2">
      <c r="B17" s="57" t="s">
        <v>221</v>
      </c>
      <c r="C17" s="57" t="s">
        <v>222</v>
      </c>
      <c r="D17" s="63">
        <v>1000</v>
      </c>
      <c r="E17" s="63">
        <v>1000</v>
      </c>
      <c r="F17" s="63">
        <v>300</v>
      </c>
      <c r="G17" s="63">
        <v>2300</v>
      </c>
      <c r="H17" s="63">
        <v>0</v>
      </c>
      <c r="I17" s="63">
        <f t="shared" si="8"/>
        <v>2300</v>
      </c>
      <c r="J17" s="63">
        <f t="shared" si="9"/>
        <v>-1300</v>
      </c>
      <c r="K17" s="64">
        <f t="shared" si="10"/>
        <v>-1.3</v>
      </c>
      <c r="L17" s="64">
        <f t="shared" si="11"/>
        <v>-0.7</v>
      </c>
      <c r="M17" s="64">
        <f t="shared" si="12"/>
        <v>5.9</v>
      </c>
      <c r="R17" s="60"/>
      <c r="S17" s="60"/>
      <c r="T17" s="60"/>
      <c r="U17" s="60"/>
      <c r="V17" s="60"/>
    </row>
    <row r="18" spans="1:22" s="57" customFormat="1" x14ac:dyDescent="0.2">
      <c r="B18" s="57" t="s">
        <v>223</v>
      </c>
      <c r="C18" s="57" t="s">
        <v>224</v>
      </c>
      <c r="D18" s="63">
        <v>5758518.4800000004</v>
      </c>
      <c r="E18" s="63">
        <v>5758518.4800000004</v>
      </c>
      <c r="F18" s="63">
        <v>0</v>
      </c>
      <c r="G18" s="63">
        <v>0</v>
      </c>
      <c r="H18" s="63">
        <v>0</v>
      </c>
      <c r="I18" s="63">
        <f t="shared" si="8"/>
        <v>0</v>
      </c>
      <c r="J18" s="63">
        <f t="shared" si="9"/>
        <v>5758518.4800000004</v>
      </c>
      <c r="K18" s="64">
        <f t="shared" si="10"/>
        <v>1</v>
      </c>
      <c r="L18" s="64">
        <f t="shared" si="11"/>
        <v>-1</v>
      </c>
      <c r="M18" s="64">
        <f t="shared" si="12"/>
        <v>-1</v>
      </c>
      <c r="R18" s="60"/>
      <c r="S18" s="60"/>
      <c r="T18" s="60"/>
      <c r="U18" s="60"/>
      <c r="V18" s="60"/>
    </row>
    <row r="19" spans="1:22" s="57" customFormat="1" x14ac:dyDescent="0.2">
      <c r="B19" s="57" t="s">
        <v>149</v>
      </c>
      <c r="C19" s="57" t="s">
        <v>150</v>
      </c>
      <c r="D19" s="63">
        <v>1849392.2</v>
      </c>
      <c r="E19" s="63">
        <v>1849392.2</v>
      </c>
      <c r="F19" s="63">
        <v>68008.639999999999</v>
      </c>
      <c r="G19" s="63">
        <v>461008.04</v>
      </c>
      <c r="H19" s="63">
        <v>0</v>
      </c>
      <c r="I19" s="63">
        <f t="shared" si="8"/>
        <v>461008.04</v>
      </c>
      <c r="J19" s="63">
        <f t="shared" si="9"/>
        <v>1388384.16</v>
      </c>
      <c r="K19" s="64">
        <f t="shared" si="10"/>
        <v>0.75072456777961971</v>
      </c>
      <c r="L19" s="64">
        <f t="shared" si="11"/>
        <v>-0.96322649138457495</v>
      </c>
      <c r="M19" s="64">
        <f t="shared" si="12"/>
        <v>-0.25217370333885913</v>
      </c>
      <c r="R19" s="60"/>
      <c r="S19" s="60"/>
      <c r="T19" s="60"/>
      <c r="U19" s="60"/>
      <c r="V19" s="60"/>
    </row>
    <row r="20" spans="1:22" s="57" customFormat="1" x14ac:dyDescent="0.2">
      <c r="B20" s="57" t="s">
        <v>444</v>
      </c>
      <c r="C20" s="57" t="s">
        <v>445</v>
      </c>
      <c r="D20" s="63"/>
      <c r="E20" s="63"/>
      <c r="F20" s="63">
        <v>0</v>
      </c>
      <c r="G20" s="63">
        <v>0</v>
      </c>
      <c r="H20" s="63">
        <v>0</v>
      </c>
      <c r="I20" s="63">
        <f t="shared" si="8"/>
        <v>0</v>
      </c>
      <c r="J20" s="63">
        <f t="shared" si="9"/>
        <v>0</v>
      </c>
      <c r="K20" s="64" t="str">
        <f t="shared" si="10"/>
        <v>NA</v>
      </c>
      <c r="L20" s="64" t="str">
        <f t="shared" si="11"/>
        <v>NA</v>
      </c>
      <c r="M20" s="64" t="str">
        <f t="shared" si="12"/>
        <v>NA</v>
      </c>
      <c r="R20" s="60"/>
      <c r="S20" s="60"/>
      <c r="T20" s="60"/>
      <c r="U20" s="60"/>
      <c r="V20" s="60"/>
    </row>
    <row r="21" spans="1:22" s="57" customFormat="1" x14ac:dyDescent="0.2">
      <c r="B21" s="57" t="s">
        <v>446</v>
      </c>
      <c r="C21" s="57" t="s">
        <v>447</v>
      </c>
      <c r="D21" s="63">
        <v>0</v>
      </c>
      <c r="E21" s="63">
        <v>0</v>
      </c>
      <c r="F21" s="63">
        <v>1855.3</v>
      </c>
      <c r="G21" s="63">
        <v>2237.59</v>
      </c>
      <c r="H21" s="63">
        <v>0</v>
      </c>
      <c r="I21" s="63">
        <f t="shared" si="8"/>
        <v>2237.59</v>
      </c>
      <c r="J21" s="63">
        <f t="shared" si="9"/>
        <v>-2237.59</v>
      </c>
      <c r="K21" s="64" t="str">
        <f t="shared" si="10"/>
        <v>NA</v>
      </c>
      <c r="L21" s="64" t="str">
        <f t="shared" si="11"/>
        <v>NA</v>
      </c>
      <c r="M21" s="64" t="str">
        <f t="shared" si="12"/>
        <v>NA</v>
      </c>
      <c r="R21" s="60"/>
      <c r="S21" s="60"/>
      <c r="T21" s="60"/>
      <c r="U21" s="60"/>
      <c r="V21" s="60"/>
    </row>
    <row r="22" spans="1:22" s="57" customFormat="1" x14ac:dyDescent="0.2">
      <c r="B22" s="57" t="s">
        <v>448</v>
      </c>
      <c r="C22" s="57" t="s">
        <v>449</v>
      </c>
      <c r="D22" s="63">
        <v>0</v>
      </c>
      <c r="E22" s="63">
        <v>0</v>
      </c>
      <c r="F22" s="63">
        <v>10000</v>
      </c>
      <c r="G22" s="63">
        <v>10000</v>
      </c>
      <c r="H22" s="63">
        <v>0</v>
      </c>
      <c r="I22" s="63">
        <f t="shared" si="8"/>
        <v>10000</v>
      </c>
      <c r="J22" s="63">
        <f t="shared" si="9"/>
        <v>-10000</v>
      </c>
      <c r="K22" s="64" t="str">
        <f t="shared" si="10"/>
        <v>NA</v>
      </c>
      <c r="L22" s="64" t="str">
        <f t="shared" si="11"/>
        <v>NA</v>
      </c>
      <c r="M22" s="64" t="str">
        <f t="shared" si="12"/>
        <v>NA</v>
      </c>
      <c r="R22" s="60"/>
      <c r="S22" s="60"/>
      <c r="T22" s="60"/>
      <c r="U22" s="60"/>
      <c r="V22" s="60"/>
    </row>
    <row r="23" spans="1:22" s="57" customFormat="1" x14ac:dyDescent="0.2">
      <c r="A23" s="65" t="s">
        <v>153</v>
      </c>
      <c r="B23" s="65"/>
      <c r="C23" s="65"/>
      <c r="D23" s="66">
        <v>800446262.68000007</v>
      </c>
      <c r="E23" s="66">
        <v>800454885.07000005</v>
      </c>
      <c r="F23" s="66">
        <v>175157418.03</v>
      </c>
      <c r="G23" s="66">
        <v>431128887.54000002</v>
      </c>
      <c r="H23" s="66">
        <v>0</v>
      </c>
      <c r="I23" s="66">
        <f t="shared" si="8"/>
        <v>431128887.54000002</v>
      </c>
      <c r="J23" s="66">
        <f t="shared" si="9"/>
        <v>369325997.53000003</v>
      </c>
      <c r="K23" s="67">
        <f t="shared" si="10"/>
        <v>0.46139514470912668</v>
      </c>
      <c r="L23" s="67">
        <f t="shared" si="11"/>
        <v>-0.78117765123679339</v>
      </c>
      <c r="M23" s="67">
        <f t="shared" si="12"/>
        <v>0.61581456587262007</v>
      </c>
      <c r="R23" s="60"/>
      <c r="S23" s="60"/>
      <c r="T23" s="60"/>
      <c r="U23" s="60"/>
      <c r="V23" s="60"/>
    </row>
    <row r="24" spans="1:22" s="57" customFormat="1" x14ac:dyDescent="0.2">
      <c r="A24" s="57" t="s">
        <v>154</v>
      </c>
      <c r="B24" s="57" t="s">
        <v>155</v>
      </c>
      <c r="C24" s="57" t="s">
        <v>156</v>
      </c>
      <c r="D24" s="63">
        <v>90000</v>
      </c>
      <c r="E24" s="63">
        <v>90000</v>
      </c>
      <c r="F24" s="63">
        <v>614426.56999999995</v>
      </c>
      <c r="G24" s="63">
        <v>1305059.69</v>
      </c>
      <c r="H24" s="63">
        <v>0</v>
      </c>
      <c r="I24" s="63">
        <f t="shared" si="8"/>
        <v>1305059.69</v>
      </c>
      <c r="J24" s="63">
        <f t="shared" si="9"/>
        <v>-1215059.69</v>
      </c>
      <c r="K24" s="64">
        <f t="shared" si="10"/>
        <v>-13.500663222222222</v>
      </c>
      <c r="L24" s="64">
        <f t="shared" si="11"/>
        <v>5.8269618888888886</v>
      </c>
      <c r="M24" s="64">
        <f t="shared" si="12"/>
        <v>42.501989666666667</v>
      </c>
      <c r="R24" s="60"/>
      <c r="S24" s="60"/>
      <c r="T24" s="60"/>
      <c r="U24" s="60"/>
      <c r="V24" s="60"/>
    </row>
    <row r="25" spans="1:22" s="57" customFormat="1" x14ac:dyDescent="0.2">
      <c r="A25" s="65" t="s">
        <v>157</v>
      </c>
      <c r="B25" s="65"/>
      <c r="C25" s="65"/>
      <c r="D25" s="66">
        <v>90000</v>
      </c>
      <c r="E25" s="66">
        <v>90000</v>
      </c>
      <c r="F25" s="66">
        <v>614426.56999999995</v>
      </c>
      <c r="G25" s="66">
        <v>1305059.69</v>
      </c>
      <c r="H25" s="66">
        <v>0</v>
      </c>
      <c r="I25" s="66">
        <f t="shared" si="8"/>
        <v>1305059.69</v>
      </c>
      <c r="J25" s="66">
        <f t="shared" si="9"/>
        <v>-1215059.69</v>
      </c>
      <c r="K25" s="67">
        <f t="shared" si="10"/>
        <v>-13.500663222222222</v>
      </c>
      <c r="L25" s="67">
        <f t="shared" si="11"/>
        <v>5.8269618888888886</v>
      </c>
      <c r="M25" s="67">
        <f t="shared" si="12"/>
        <v>42.501989666666667</v>
      </c>
      <c r="R25" s="60"/>
      <c r="S25" s="60"/>
      <c r="T25" s="60"/>
      <c r="U25" s="60"/>
      <c r="V25" s="60"/>
    </row>
    <row r="26" spans="1:22" s="57" customFormat="1" x14ac:dyDescent="0.2">
      <c r="A26" s="57" t="s">
        <v>158</v>
      </c>
      <c r="B26" s="57" t="s">
        <v>174</v>
      </c>
      <c r="C26" s="57" t="s">
        <v>175</v>
      </c>
      <c r="D26" s="63">
        <v>597024602</v>
      </c>
      <c r="E26" s="63">
        <v>597024602</v>
      </c>
      <c r="F26" s="63">
        <v>56996069</v>
      </c>
      <c r="G26" s="63">
        <v>140844553</v>
      </c>
      <c r="H26" s="63">
        <v>0</v>
      </c>
      <c r="I26" s="63">
        <f t="shared" si="8"/>
        <v>140844553</v>
      </c>
      <c r="J26" s="63">
        <f t="shared" si="9"/>
        <v>456180049</v>
      </c>
      <c r="K26" s="64">
        <f t="shared" si="10"/>
        <v>0.76408919744985648</v>
      </c>
      <c r="L26" s="64">
        <f t="shared" si="11"/>
        <v>-0.90453313178541339</v>
      </c>
      <c r="M26" s="64">
        <f t="shared" si="12"/>
        <v>-0.2922675923495695</v>
      </c>
      <c r="R26" s="60"/>
      <c r="S26" s="60"/>
      <c r="T26" s="60"/>
      <c r="U26" s="60"/>
      <c r="V26" s="60"/>
    </row>
    <row r="27" spans="1:22" s="57" customFormat="1" x14ac:dyDescent="0.2">
      <c r="B27" s="57" t="s">
        <v>225</v>
      </c>
      <c r="C27" s="57" t="s">
        <v>226</v>
      </c>
      <c r="D27" s="63">
        <v>40638153</v>
      </c>
      <c r="E27" s="63">
        <v>40638153</v>
      </c>
      <c r="F27" s="63">
        <v>3380527</v>
      </c>
      <c r="G27" s="63">
        <v>13540144</v>
      </c>
      <c r="H27" s="63">
        <v>0</v>
      </c>
      <c r="I27" s="63">
        <f t="shared" si="8"/>
        <v>13540144</v>
      </c>
      <c r="J27" s="63">
        <f t="shared" si="9"/>
        <v>27098009</v>
      </c>
      <c r="K27" s="64">
        <f t="shared" si="10"/>
        <v>0.66681202268223161</v>
      </c>
      <c r="L27" s="64">
        <f t="shared" si="11"/>
        <v>-0.91681396051636499</v>
      </c>
      <c r="M27" s="64">
        <f t="shared" si="12"/>
        <v>-4.3606804669493716E-4</v>
      </c>
      <c r="R27" s="60"/>
      <c r="S27" s="60"/>
      <c r="T27" s="60"/>
      <c r="U27" s="60"/>
      <c r="V27" s="60"/>
    </row>
    <row r="28" spans="1:22" s="57" customFormat="1" x14ac:dyDescent="0.2">
      <c r="B28" s="57" t="s">
        <v>450</v>
      </c>
      <c r="C28" s="57" t="s">
        <v>451</v>
      </c>
      <c r="D28" s="63">
        <v>0</v>
      </c>
      <c r="E28" s="63">
        <v>0</v>
      </c>
      <c r="F28" s="63">
        <v>0</v>
      </c>
      <c r="G28" s="63">
        <v>0</v>
      </c>
      <c r="H28" s="63">
        <v>0</v>
      </c>
      <c r="I28" s="63">
        <f t="shared" si="8"/>
        <v>0</v>
      </c>
      <c r="J28" s="63">
        <f t="shared" si="9"/>
        <v>0</v>
      </c>
      <c r="K28" s="64" t="str">
        <f t="shared" si="10"/>
        <v>NA</v>
      </c>
      <c r="L28" s="64" t="str">
        <f t="shared" si="11"/>
        <v>NA</v>
      </c>
      <c r="M28" s="64" t="str">
        <f t="shared" si="12"/>
        <v>NA</v>
      </c>
      <c r="R28" s="60"/>
      <c r="S28" s="60"/>
      <c r="T28" s="60"/>
      <c r="U28" s="60"/>
      <c r="V28" s="60"/>
    </row>
    <row r="29" spans="1:22" s="57" customFormat="1" x14ac:dyDescent="0.2">
      <c r="B29" s="57" t="s">
        <v>227</v>
      </c>
      <c r="C29" s="57" t="s">
        <v>228</v>
      </c>
      <c r="D29" s="63">
        <v>11415602</v>
      </c>
      <c r="E29" s="63">
        <v>11415602</v>
      </c>
      <c r="F29" s="63">
        <v>963939</v>
      </c>
      <c r="G29" s="63">
        <v>3333439</v>
      </c>
      <c r="H29" s="63">
        <v>0</v>
      </c>
      <c r="I29" s="63">
        <f t="shared" ref="I29:I33" si="13">SUM(G29:H29)</f>
        <v>3333439</v>
      </c>
      <c r="J29" s="63">
        <f t="shared" si="9"/>
        <v>8082163</v>
      </c>
      <c r="K29" s="64">
        <f t="shared" si="10"/>
        <v>0.70799271032749744</v>
      </c>
      <c r="L29" s="64">
        <f t="shared" si="11"/>
        <v>-0.91555951232357258</v>
      </c>
      <c r="M29" s="64">
        <f t="shared" si="12"/>
        <v>-0.12397813098249218</v>
      </c>
      <c r="R29" s="60"/>
      <c r="S29" s="60"/>
      <c r="T29" s="60"/>
      <c r="U29" s="60"/>
      <c r="V29" s="60"/>
    </row>
    <row r="30" spans="1:22" s="57" customFormat="1" x14ac:dyDescent="0.2">
      <c r="B30" s="57" t="s">
        <v>229</v>
      </c>
      <c r="C30" s="57" t="s">
        <v>230</v>
      </c>
      <c r="D30" s="63">
        <v>-152200413</v>
      </c>
      <c r="E30" s="63">
        <v>-152200413</v>
      </c>
      <c r="F30" s="63">
        <v>-12683443</v>
      </c>
      <c r="G30" s="63">
        <v>-50733634</v>
      </c>
      <c r="H30" s="63">
        <v>0</v>
      </c>
      <c r="I30" s="63">
        <f t="shared" si="13"/>
        <v>-50733634</v>
      </c>
      <c r="J30" s="63">
        <f t="shared" si="9"/>
        <v>-101466779</v>
      </c>
      <c r="K30" s="64">
        <f t="shared" si="10"/>
        <v>0.66666559571030859</v>
      </c>
      <c r="L30" s="64">
        <f t="shared" si="11"/>
        <v>-0.91666617225276514</v>
      </c>
      <c r="M30" s="64">
        <f t="shared" si="12"/>
        <v>3.2128690741463364E-6</v>
      </c>
      <c r="R30" s="60"/>
      <c r="S30" s="60"/>
      <c r="T30" s="60"/>
      <c r="U30" s="60"/>
      <c r="V30" s="60"/>
    </row>
    <row r="31" spans="1:22" s="57" customFormat="1" x14ac:dyDescent="0.2">
      <c r="B31" s="57" t="s">
        <v>161</v>
      </c>
      <c r="C31" s="57" t="s">
        <v>162</v>
      </c>
      <c r="D31" s="63">
        <v>6082483.7699999996</v>
      </c>
      <c r="E31" s="63">
        <v>4278342.7299999995</v>
      </c>
      <c r="F31" s="63">
        <v>75696</v>
      </c>
      <c r="G31" s="63">
        <v>1466007.27</v>
      </c>
      <c r="H31" s="63">
        <v>0</v>
      </c>
      <c r="I31" s="63">
        <f t="shared" si="13"/>
        <v>1466007.27</v>
      </c>
      <c r="J31" s="63">
        <f t="shared" si="9"/>
        <v>2812335.4599999995</v>
      </c>
      <c r="K31" s="64">
        <f t="shared" si="10"/>
        <v>0.65734225551397085</v>
      </c>
      <c r="L31" s="64">
        <f t="shared" si="11"/>
        <v>-0.98230716780373506</v>
      </c>
      <c r="M31" s="64">
        <f t="shared" si="12"/>
        <v>2.7973233458087297E-2</v>
      </c>
      <c r="R31" s="60"/>
      <c r="S31" s="60"/>
      <c r="T31" s="60"/>
      <c r="U31" s="60"/>
      <c r="V31" s="60"/>
    </row>
    <row r="32" spans="1:22" s="57" customFormat="1" x14ac:dyDescent="0.2">
      <c r="B32" s="57" t="s">
        <v>452</v>
      </c>
      <c r="C32" s="57" t="s">
        <v>453</v>
      </c>
      <c r="D32" s="63">
        <v>254532</v>
      </c>
      <c r="E32" s="63">
        <v>254532</v>
      </c>
      <c r="F32" s="63">
        <v>0</v>
      </c>
      <c r="G32" s="63">
        <v>0</v>
      </c>
      <c r="H32" s="63">
        <v>0</v>
      </c>
      <c r="I32" s="63">
        <f t="shared" si="13"/>
        <v>0</v>
      </c>
      <c r="J32" s="63">
        <f t="shared" si="9"/>
        <v>254532</v>
      </c>
      <c r="K32" s="64">
        <f t="shared" si="10"/>
        <v>1</v>
      </c>
      <c r="L32" s="64">
        <f t="shared" si="11"/>
        <v>-1</v>
      </c>
      <c r="M32" s="64">
        <f t="shared" si="12"/>
        <v>-1</v>
      </c>
      <c r="R32" s="60"/>
      <c r="S32" s="60"/>
      <c r="T32" s="60"/>
      <c r="U32" s="60"/>
      <c r="V32" s="60"/>
    </row>
    <row r="33" spans="1:25" s="57" customFormat="1" x14ac:dyDescent="0.2">
      <c r="B33" s="57" t="s">
        <v>394</v>
      </c>
      <c r="C33" s="57" t="s">
        <v>395</v>
      </c>
      <c r="D33" s="63">
        <v>0</v>
      </c>
      <c r="E33" s="63">
        <v>188228.14</v>
      </c>
      <c r="F33" s="63">
        <v>0</v>
      </c>
      <c r="G33" s="63">
        <v>0</v>
      </c>
      <c r="H33" s="63">
        <v>0</v>
      </c>
      <c r="I33" s="63">
        <f t="shared" si="13"/>
        <v>0</v>
      </c>
      <c r="J33" s="63">
        <f t="shared" si="9"/>
        <v>188228.14</v>
      </c>
      <c r="K33" s="64">
        <f t="shared" si="10"/>
        <v>1</v>
      </c>
      <c r="L33" s="64">
        <f t="shared" si="11"/>
        <v>-1</v>
      </c>
      <c r="M33" s="64">
        <f t="shared" si="12"/>
        <v>-1</v>
      </c>
      <c r="R33" s="60"/>
      <c r="S33" s="60"/>
      <c r="T33" s="60"/>
      <c r="U33" s="60"/>
      <c r="V33" s="60"/>
    </row>
    <row r="34" spans="1:25" s="57" customFormat="1" x14ac:dyDescent="0.2">
      <c r="B34" s="57" t="s">
        <v>396</v>
      </c>
      <c r="C34" s="57" t="s">
        <v>397</v>
      </c>
      <c r="D34" s="63">
        <v>0</v>
      </c>
      <c r="E34" s="63">
        <v>1917413</v>
      </c>
      <c r="F34" s="63">
        <v>0</v>
      </c>
      <c r="G34" s="63">
        <v>0</v>
      </c>
      <c r="H34" s="63">
        <v>0</v>
      </c>
      <c r="I34" s="63">
        <f t="shared" ref="I34:I43" si="14">SUM(G34:H34)</f>
        <v>0</v>
      </c>
      <c r="J34" s="63">
        <f t="shared" si="9"/>
        <v>1917413</v>
      </c>
      <c r="K34" s="64">
        <f t="shared" si="10"/>
        <v>1</v>
      </c>
      <c r="L34" s="64">
        <f t="shared" si="11"/>
        <v>-1</v>
      </c>
      <c r="M34" s="64">
        <f t="shared" si="12"/>
        <v>-1</v>
      </c>
      <c r="R34" s="60"/>
      <c r="S34" s="60"/>
      <c r="T34" s="60"/>
      <c r="U34" s="60"/>
      <c r="V34" s="60"/>
    </row>
    <row r="35" spans="1:25" s="57" customFormat="1" x14ac:dyDescent="0.2">
      <c r="B35" s="57" t="s">
        <v>454</v>
      </c>
      <c r="C35" s="57" t="s">
        <v>455</v>
      </c>
      <c r="D35" s="63"/>
      <c r="E35" s="63"/>
      <c r="F35" s="63">
        <v>0</v>
      </c>
      <c r="G35" s="63">
        <v>0</v>
      </c>
      <c r="H35" s="63">
        <v>0</v>
      </c>
      <c r="I35" s="63">
        <f t="shared" si="14"/>
        <v>0</v>
      </c>
      <c r="J35" s="63">
        <f t="shared" si="9"/>
        <v>0</v>
      </c>
      <c r="K35" s="64" t="str">
        <f t="shared" si="10"/>
        <v>NA</v>
      </c>
      <c r="L35" s="64" t="str">
        <f t="shared" si="11"/>
        <v>NA</v>
      </c>
      <c r="M35" s="64" t="str">
        <f t="shared" si="12"/>
        <v>NA</v>
      </c>
      <c r="R35" s="60"/>
      <c r="S35" s="60"/>
      <c r="T35" s="60"/>
      <c r="U35" s="60"/>
      <c r="V35" s="60"/>
    </row>
    <row r="36" spans="1:25" s="57" customFormat="1" x14ac:dyDescent="0.2">
      <c r="A36" s="65" t="s">
        <v>163</v>
      </c>
      <c r="B36" s="65"/>
      <c r="C36" s="65"/>
      <c r="D36" s="66">
        <v>503214959.76999998</v>
      </c>
      <c r="E36" s="66">
        <v>503516459.87</v>
      </c>
      <c r="F36" s="66">
        <v>48732788</v>
      </c>
      <c r="G36" s="66">
        <v>108450509.27</v>
      </c>
      <c r="H36" s="66">
        <v>0</v>
      </c>
      <c r="I36" s="66">
        <f t="shared" si="14"/>
        <v>108450509.27</v>
      </c>
      <c r="J36" s="66">
        <f t="shared" si="9"/>
        <v>395065950.60000002</v>
      </c>
      <c r="K36" s="67">
        <f t="shared" si="10"/>
        <v>0.78461377549007993</v>
      </c>
      <c r="L36" s="67">
        <f t="shared" si="11"/>
        <v>-0.90321510440277952</v>
      </c>
      <c r="M36" s="67">
        <f t="shared" si="12"/>
        <v>-0.35384132647023975</v>
      </c>
      <c r="R36" s="60"/>
      <c r="S36" s="60"/>
      <c r="T36" s="60"/>
      <c r="U36" s="60"/>
      <c r="V36" s="60"/>
    </row>
    <row r="37" spans="1:25" s="57" customFormat="1" ht="13.5" customHeight="1" x14ac:dyDescent="0.2">
      <c r="A37" s="57" t="s">
        <v>170</v>
      </c>
      <c r="B37" s="57" t="s">
        <v>171</v>
      </c>
      <c r="C37" s="57" t="s">
        <v>172</v>
      </c>
      <c r="D37" s="63">
        <v>1448256</v>
      </c>
      <c r="E37" s="63">
        <v>1448256</v>
      </c>
      <c r="F37" s="63">
        <v>0</v>
      </c>
      <c r="G37" s="63">
        <v>0</v>
      </c>
      <c r="H37" s="63">
        <v>0</v>
      </c>
      <c r="I37" s="63">
        <f t="shared" si="14"/>
        <v>0</v>
      </c>
      <c r="J37" s="63">
        <f t="shared" si="9"/>
        <v>1448256</v>
      </c>
      <c r="K37" s="64">
        <f t="shared" si="10"/>
        <v>1</v>
      </c>
      <c r="L37" s="64">
        <f t="shared" si="11"/>
        <v>-1</v>
      </c>
      <c r="M37" s="64">
        <f t="shared" si="12"/>
        <v>-1</v>
      </c>
      <c r="R37" s="60"/>
      <c r="S37" s="60"/>
      <c r="T37" s="60"/>
      <c r="U37" s="60"/>
      <c r="V37" s="60"/>
    </row>
    <row r="38" spans="1:25" s="57" customFormat="1" x14ac:dyDescent="0.2">
      <c r="B38" s="57" t="s">
        <v>231</v>
      </c>
      <c r="C38" s="57" t="s">
        <v>232</v>
      </c>
      <c r="D38" s="63">
        <v>0</v>
      </c>
      <c r="E38" s="63">
        <v>0</v>
      </c>
      <c r="F38" s="63">
        <v>0</v>
      </c>
      <c r="G38" s="63">
        <v>9801</v>
      </c>
      <c r="H38" s="63">
        <v>0</v>
      </c>
      <c r="I38" s="63">
        <f t="shared" si="14"/>
        <v>9801</v>
      </c>
      <c r="J38" s="63">
        <f t="shared" ref="J38:J43" si="15">E38-I38</f>
        <v>-9801</v>
      </c>
      <c r="K38" s="64" t="str">
        <f t="shared" ref="K38:K43" si="16">IF(E38=0,"NA",J38/E38)</f>
        <v>NA</v>
      </c>
      <c r="L38" s="64" t="str">
        <f t="shared" ref="L38:L43" si="17">IF(E38=0,"NA",(  ( F38 - (E38/$L$6)) / (E38/$L$6)))</f>
        <v>NA</v>
      </c>
      <c r="M38" s="64" t="str">
        <f t="shared" ref="M38:M43" si="18">IF(E38=0,"NA",(  ( G38 - ($M$6*(E38/12))) / ($M$6*(E38/12))))</f>
        <v>NA</v>
      </c>
      <c r="R38" s="60"/>
      <c r="S38" s="60"/>
      <c r="T38" s="60"/>
      <c r="U38" s="60"/>
      <c r="V38" s="60"/>
    </row>
    <row r="39" spans="1:25" s="57" customFormat="1" x14ac:dyDescent="0.2">
      <c r="B39" s="57" t="s">
        <v>456</v>
      </c>
      <c r="C39" s="57" t="s">
        <v>457</v>
      </c>
      <c r="D39" s="63">
        <v>0</v>
      </c>
      <c r="E39" s="63">
        <v>0</v>
      </c>
      <c r="F39" s="63">
        <v>0</v>
      </c>
      <c r="G39" s="63">
        <v>0</v>
      </c>
      <c r="H39" s="63">
        <v>0</v>
      </c>
      <c r="I39" s="63">
        <f t="shared" si="14"/>
        <v>0</v>
      </c>
      <c r="J39" s="63">
        <f t="shared" si="15"/>
        <v>0</v>
      </c>
      <c r="K39" s="64" t="str">
        <f t="shared" si="16"/>
        <v>NA</v>
      </c>
      <c r="L39" s="64" t="str">
        <f t="shared" si="17"/>
        <v>NA</v>
      </c>
      <c r="M39" s="64" t="str">
        <f t="shared" si="18"/>
        <v>NA</v>
      </c>
      <c r="R39" s="60"/>
      <c r="S39" s="60"/>
      <c r="T39" s="60"/>
      <c r="U39" s="60"/>
      <c r="V39" s="60"/>
    </row>
    <row r="40" spans="1:25" s="57" customFormat="1" x14ac:dyDescent="0.2">
      <c r="B40" s="57" t="s">
        <v>415</v>
      </c>
      <c r="C40" s="57" t="s">
        <v>348</v>
      </c>
      <c r="D40" s="63"/>
      <c r="E40" s="63"/>
      <c r="F40" s="63">
        <v>0</v>
      </c>
      <c r="G40" s="63">
        <v>0</v>
      </c>
      <c r="H40" s="63">
        <v>0</v>
      </c>
      <c r="I40" s="63">
        <f t="shared" si="14"/>
        <v>0</v>
      </c>
      <c r="J40" s="63">
        <f t="shared" si="15"/>
        <v>0</v>
      </c>
      <c r="K40" s="64" t="str">
        <f t="shared" si="16"/>
        <v>NA</v>
      </c>
      <c r="L40" s="64" t="str">
        <f t="shared" si="17"/>
        <v>NA</v>
      </c>
      <c r="M40" s="64" t="str">
        <f t="shared" si="18"/>
        <v>NA</v>
      </c>
      <c r="R40" s="60"/>
      <c r="S40" s="60"/>
      <c r="T40" s="60"/>
      <c r="U40" s="60"/>
      <c r="V40" s="60"/>
    </row>
    <row r="41" spans="1:25" s="57" customFormat="1" x14ac:dyDescent="0.2">
      <c r="B41" s="57" t="s">
        <v>416</v>
      </c>
      <c r="C41" s="57" t="s">
        <v>417</v>
      </c>
      <c r="D41" s="63"/>
      <c r="E41" s="63"/>
      <c r="F41" s="63">
        <v>0</v>
      </c>
      <c r="G41" s="63">
        <v>0</v>
      </c>
      <c r="H41" s="63">
        <v>0</v>
      </c>
      <c r="I41" s="63">
        <f t="shared" si="14"/>
        <v>0</v>
      </c>
      <c r="J41" s="63">
        <f t="shared" si="15"/>
        <v>0</v>
      </c>
      <c r="K41" s="64" t="str">
        <f t="shared" si="16"/>
        <v>NA</v>
      </c>
      <c r="L41" s="64" t="str">
        <f t="shared" si="17"/>
        <v>NA</v>
      </c>
      <c r="M41" s="64" t="str">
        <f t="shared" si="18"/>
        <v>NA</v>
      </c>
      <c r="R41" s="60"/>
      <c r="S41" s="60"/>
      <c r="T41" s="60"/>
      <c r="U41" s="60"/>
      <c r="V41" s="60"/>
    </row>
    <row r="42" spans="1:25" s="57" customFormat="1" x14ac:dyDescent="0.2">
      <c r="B42" s="57" t="s">
        <v>458</v>
      </c>
      <c r="C42" s="57" t="s">
        <v>459</v>
      </c>
      <c r="D42" s="63">
        <v>0</v>
      </c>
      <c r="E42" s="63">
        <v>0</v>
      </c>
      <c r="F42" s="63">
        <v>0</v>
      </c>
      <c r="G42" s="63">
        <v>0</v>
      </c>
      <c r="H42" s="63">
        <v>0</v>
      </c>
      <c r="I42" s="63">
        <f t="shared" si="14"/>
        <v>0</v>
      </c>
      <c r="J42" s="63">
        <f t="shared" si="15"/>
        <v>0</v>
      </c>
      <c r="K42" s="64" t="str">
        <f t="shared" si="16"/>
        <v>NA</v>
      </c>
      <c r="L42" s="64" t="str">
        <f t="shared" si="17"/>
        <v>NA</v>
      </c>
      <c r="M42" s="64" t="str">
        <f t="shared" si="18"/>
        <v>NA</v>
      </c>
      <c r="R42" s="60"/>
      <c r="S42" s="60"/>
      <c r="T42" s="60"/>
      <c r="U42" s="60"/>
      <c r="V42" s="60"/>
    </row>
    <row r="43" spans="1:25" s="57" customFormat="1" x14ac:dyDescent="0.2">
      <c r="A43" s="65" t="s">
        <v>173</v>
      </c>
      <c r="B43" s="65"/>
      <c r="C43" s="65"/>
      <c r="D43" s="66">
        <v>1448256</v>
      </c>
      <c r="E43" s="66">
        <v>1448256</v>
      </c>
      <c r="F43" s="66">
        <v>0</v>
      </c>
      <c r="G43" s="66">
        <v>9801</v>
      </c>
      <c r="H43" s="66">
        <v>0</v>
      </c>
      <c r="I43" s="66">
        <f t="shared" si="14"/>
        <v>9801</v>
      </c>
      <c r="J43" s="66">
        <f t="shared" si="15"/>
        <v>1438455</v>
      </c>
      <c r="K43" s="67">
        <f t="shared" si="16"/>
        <v>0.99323255004640065</v>
      </c>
      <c r="L43" s="67">
        <f t="shared" si="17"/>
        <v>-1</v>
      </c>
      <c r="M43" s="67">
        <f t="shared" si="18"/>
        <v>-0.97969765013920196</v>
      </c>
      <c r="R43" s="60"/>
      <c r="S43" s="60"/>
      <c r="T43" s="60"/>
      <c r="U43" s="60"/>
      <c r="V43" s="60"/>
    </row>
    <row r="44" spans="1:25" s="17" customFormat="1" ht="12" customHeight="1" x14ac:dyDescent="0.2">
      <c r="B44" s="48"/>
      <c r="D44" s="18"/>
      <c r="E44" s="18"/>
      <c r="F44" s="18"/>
      <c r="G44" s="18"/>
      <c r="H44" s="18"/>
      <c r="I44" s="18"/>
      <c r="J44" s="18"/>
      <c r="K44" s="39"/>
      <c r="L44" s="39"/>
      <c r="M44" s="39"/>
      <c r="O44" s="57"/>
      <c r="P44" s="57"/>
      <c r="Q44" s="57"/>
      <c r="R44" s="57"/>
      <c r="S44" s="57"/>
      <c r="T44" s="57"/>
      <c r="U44" s="57"/>
      <c r="V44" s="57"/>
      <c r="W44" s="57"/>
      <c r="X44" s="57"/>
      <c r="Y44" s="57"/>
    </row>
    <row r="45" spans="1:25" s="61" customFormat="1" ht="15.75" x14ac:dyDescent="0.25">
      <c r="A45" s="27" t="s">
        <v>177</v>
      </c>
      <c r="B45" s="34"/>
      <c r="C45" s="27"/>
      <c r="D45" s="6">
        <f>+D23+D25+D36+D43</f>
        <v>1305199478.45</v>
      </c>
      <c r="E45" s="6">
        <f t="shared" ref="E45:J45" si="19">+E23+E25+E36+E43</f>
        <v>1305509600.9400001</v>
      </c>
      <c r="F45" s="6">
        <f t="shared" si="19"/>
        <v>224504632.59999999</v>
      </c>
      <c r="G45" s="6">
        <f t="shared" si="19"/>
        <v>540894257.5</v>
      </c>
      <c r="H45" s="6">
        <f t="shared" si="19"/>
        <v>0</v>
      </c>
      <c r="I45" s="6">
        <f t="shared" si="19"/>
        <v>540894257.5</v>
      </c>
      <c r="J45" s="6">
        <f t="shared" si="19"/>
        <v>764615343.44000006</v>
      </c>
      <c r="K45" s="40">
        <f>IF(E45=0,"NA",J45/E45)</f>
        <v>0.58568343188702532</v>
      </c>
      <c r="L45" s="40">
        <f>IF(E45=0,"NA",(  ( F45 - (E45/12)) / (E45/12)))</f>
        <v>1.0636045795911508</v>
      </c>
      <c r="M45" s="40">
        <f>IF(E45=0,"NA",(  ( G45 - ($M$6*(E45/12))) / ($M$6*(E45/12))))</f>
        <v>0.24294970433892421</v>
      </c>
      <c r="O45" s="62"/>
      <c r="P45" s="62"/>
      <c r="Q45" s="62"/>
      <c r="R45" s="62"/>
      <c r="S45" s="62"/>
      <c r="T45" s="62"/>
      <c r="U45" s="62"/>
      <c r="V45" s="62"/>
      <c r="W45" s="62"/>
      <c r="X45" s="62"/>
      <c r="Y45" s="62"/>
    </row>
    <row r="46" spans="1:25" s="17" customFormat="1" ht="12" customHeight="1" x14ac:dyDescent="0.2">
      <c r="B46" s="48"/>
      <c r="D46" s="18"/>
      <c r="E46" s="18"/>
      <c r="F46" s="18"/>
      <c r="G46" s="18"/>
      <c r="H46" s="18"/>
      <c r="I46" s="18"/>
      <c r="J46" s="18"/>
      <c r="K46" s="39"/>
      <c r="L46" s="39"/>
      <c r="M46" s="39"/>
      <c r="O46" s="57"/>
      <c r="P46" s="57"/>
      <c r="Q46" s="57"/>
      <c r="R46" s="57"/>
      <c r="S46" s="57"/>
      <c r="T46" s="57"/>
      <c r="U46" s="57"/>
      <c r="V46" s="57"/>
      <c r="W46" s="57"/>
      <c r="X46" s="57"/>
      <c r="Y46" s="57"/>
    </row>
    <row r="47" spans="1:25" s="17" customFormat="1" ht="12" customHeight="1" x14ac:dyDescent="0.2">
      <c r="A47" s="17" t="s">
        <v>11</v>
      </c>
      <c r="B47" s="48" t="s">
        <v>12</v>
      </c>
      <c r="C47" s="17" t="s">
        <v>13</v>
      </c>
      <c r="D47" s="18">
        <v>376680183.65000015</v>
      </c>
      <c r="E47" s="18">
        <v>376631115.65000015</v>
      </c>
      <c r="F47" s="18">
        <v>39477521.589999996</v>
      </c>
      <c r="G47" s="18">
        <v>81388548.099999964</v>
      </c>
      <c r="H47" s="18">
        <v>258.93</v>
      </c>
      <c r="I47" s="18">
        <f t="shared" ref="I47" si="20">SUM(G47:H47)</f>
        <v>81388807.029999971</v>
      </c>
      <c r="J47" s="18">
        <f t="shared" ref="J47" si="21">E47-I47</f>
        <v>295242308.62000018</v>
      </c>
      <c r="K47" s="39">
        <f t="shared" ref="K47" si="22">IF(E47=0,"NA",J47/E47)</f>
        <v>0.78390312523824013</v>
      </c>
      <c r="L47" s="39">
        <f t="shared" ref="L47" si="23">IF(E47=0,"NA",(  ( F47 - (E47/$L$6)) / (E47/$L$6)))</f>
        <v>-0.89518252754590233</v>
      </c>
      <c r="M47" s="39">
        <f t="shared" ref="M47" si="24">IF(E47=0,"NA",(  ( G47 - ($M$6*(E47/12))) / ($M$6*(E47/12))))</f>
        <v>-0.35171143818371925</v>
      </c>
      <c r="O47" s="57"/>
      <c r="P47" s="57"/>
      <c r="Q47" s="57"/>
      <c r="R47" s="57"/>
      <c r="S47" s="57"/>
      <c r="T47" s="57"/>
      <c r="U47" s="57"/>
      <c r="V47" s="57"/>
      <c r="W47" s="57"/>
      <c r="X47" s="57"/>
      <c r="Y47" s="57"/>
    </row>
    <row r="48" spans="1:25" s="17" customFormat="1" ht="12" customHeight="1" x14ac:dyDescent="0.2">
      <c r="B48" s="48" t="s">
        <v>14</v>
      </c>
      <c r="C48" s="17" t="s">
        <v>15</v>
      </c>
      <c r="D48" s="18">
        <v>35000</v>
      </c>
      <c r="E48" s="18">
        <v>35000</v>
      </c>
      <c r="F48" s="18">
        <v>1323302.5599999998</v>
      </c>
      <c r="G48" s="18">
        <v>2972898.65</v>
      </c>
      <c r="H48" s="18">
        <v>0</v>
      </c>
      <c r="I48" s="18">
        <f t="shared" ref="I48:I91" si="25">SUM(G48:H48)</f>
        <v>2972898.65</v>
      </c>
      <c r="J48" s="18">
        <f t="shared" ref="J48:J91" si="26">E48-I48</f>
        <v>-2937898.65</v>
      </c>
      <c r="K48" s="39">
        <f t="shared" ref="K48:K91" si="27">IF(E48=0,"NA",J48/E48)</f>
        <v>-83.939961428571422</v>
      </c>
      <c r="L48" s="39">
        <f t="shared" ref="L48:L91" si="28">IF(E48=0,"NA",(  ( F48 - (E48/$L$6)) / (E48/$L$6)))</f>
        <v>36.808644571428566</v>
      </c>
      <c r="M48" s="39">
        <f t="shared" ref="M48:M91" si="29">IF(E48=0,"NA",(  ( G48 - ($M$6*(E48/12))) / ($M$6*(E48/12))))</f>
        <v>253.81988428571429</v>
      </c>
      <c r="O48" s="57"/>
      <c r="P48" s="57"/>
      <c r="Q48" s="57"/>
      <c r="R48" s="57"/>
      <c r="S48" s="57"/>
      <c r="T48" s="57"/>
      <c r="U48" s="57"/>
      <c r="V48" s="57"/>
      <c r="W48" s="57"/>
      <c r="X48" s="57"/>
      <c r="Y48" s="57"/>
    </row>
    <row r="49" spans="2:25" s="17" customFormat="1" ht="12" customHeight="1" x14ac:dyDescent="0.2">
      <c r="B49" s="48" t="s">
        <v>16</v>
      </c>
      <c r="C49" s="17" t="s">
        <v>15</v>
      </c>
      <c r="D49" s="18">
        <v>0</v>
      </c>
      <c r="E49" s="18">
        <v>0</v>
      </c>
      <c r="F49" s="18">
        <v>25421.64</v>
      </c>
      <c r="G49" s="18">
        <v>79212.03</v>
      </c>
      <c r="H49" s="18">
        <v>0</v>
      </c>
      <c r="I49" s="18">
        <f t="shared" si="25"/>
        <v>79212.03</v>
      </c>
      <c r="J49" s="18">
        <f t="shared" si="26"/>
        <v>-79212.03</v>
      </c>
      <c r="K49" s="39" t="str">
        <f t="shared" si="27"/>
        <v>NA</v>
      </c>
      <c r="L49" s="39" t="str">
        <f t="shared" si="28"/>
        <v>NA</v>
      </c>
      <c r="M49" s="39" t="str">
        <f t="shared" si="29"/>
        <v>NA</v>
      </c>
      <c r="O49" s="57"/>
      <c r="P49" s="57"/>
      <c r="Q49" s="57"/>
      <c r="R49" s="57"/>
      <c r="S49" s="57"/>
      <c r="T49" s="57"/>
      <c r="U49" s="57"/>
      <c r="V49" s="57"/>
      <c r="W49" s="57"/>
      <c r="X49" s="57"/>
      <c r="Y49" s="57"/>
    </row>
    <row r="50" spans="2:25" s="17" customFormat="1" ht="12" customHeight="1" x14ac:dyDescent="0.2">
      <c r="B50" s="48" t="s">
        <v>17</v>
      </c>
      <c r="C50" s="17" t="s">
        <v>18</v>
      </c>
      <c r="D50" s="18">
        <v>0</v>
      </c>
      <c r="E50" s="18">
        <v>0</v>
      </c>
      <c r="F50" s="18">
        <v>75495.55</v>
      </c>
      <c r="G50" s="18">
        <v>76505.47</v>
      </c>
      <c r="H50" s="18">
        <v>0</v>
      </c>
      <c r="I50" s="18">
        <f t="shared" si="25"/>
        <v>76505.47</v>
      </c>
      <c r="J50" s="18">
        <f t="shared" si="26"/>
        <v>-76505.47</v>
      </c>
      <c r="K50" s="39" t="str">
        <f t="shared" si="27"/>
        <v>NA</v>
      </c>
      <c r="L50" s="39" t="str">
        <f t="shared" si="28"/>
        <v>NA</v>
      </c>
      <c r="M50" s="39" t="str">
        <f t="shared" si="29"/>
        <v>NA</v>
      </c>
      <c r="O50" s="57"/>
      <c r="P50" s="57"/>
      <c r="Q50" s="57"/>
      <c r="R50" s="57"/>
      <c r="S50" s="57"/>
      <c r="T50" s="57"/>
      <c r="U50" s="57"/>
      <c r="V50" s="57"/>
      <c r="W50" s="57"/>
      <c r="X50" s="57"/>
      <c r="Y50" s="57"/>
    </row>
    <row r="51" spans="2:25" s="17" customFormat="1" ht="12" customHeight="1" x14ac:dyDescent="0.2">
      <c r="B51" s="48" t="s">
        <v>97</v>
      </c>
      <c r="C51" s="17" t="s">
        <v>98</v>
      </c>
      <c r="D51" s="18">
        <v>0</v>
      </c>
      <c r="E51" s="18">
        <v>0</v>
      </c>
      <c r="F51" s="18">
        <v>0</v>
      </c>
      <c r="G51" s="18">
        <v>7997.04</v>
      </c>
      <c r="H51" s="18">
        <v>0</v>
      </c>
      <c r="I51" s="18">
        <f t="shared" si="25"/>
        <v>7997.04</v>
      </c>
      <c r="J51" s="18">
        <f t="shared" si="26"/>
        <v>-7997.04</v>
      </c>
      <c r="K51" s="39" t="str">
        <f t="shared" si="27"/>
        <v>NA</v>
      </c>
      <c r="L51" s="39" t="str">
        <f t="shared" si="28"/>
        <v>NA</v>
      </c>
      <c r="M51" s="39" t="str">
        <f t="shared" si="29"/>
        <v>NA</v>
      </c>
      <c r="O51" s="57"/>
      <c r="P51" s="57"/>
      <c r="Q51" s="57"/>
      <c r="R51" s="57"/>
      <c r="S51" s="57"/>
      <c r="T51" s="57"/>
      <c r="U51" s="57"/>
      <c r="V51" s="57"/>
      <c r="W51" s="57"/>
      <c r="X51" s="57"/>
      <c r="Y51" s="57"/>
    </row>
    <row r="52" spans="2:25" s="17" customFormat="1" ht="12" customHeight="1" x14ac:dyDescent="0.2">
      <c r="B52" s="48" t="s">
        <v>19</v>
      </c>
      <c r="C52" s="17" t="s">
        <v>20</v>
      </c>
      <c r="D52" s="18">
        <v>18675</v>
      </c>
      <c r="E52" s="18">
        <v>18675</v>
      </c>
      <c r="F52" s="18">
        <v>0</v>
      </c>
      <c r="G52" s="18">
        <v>0</v>
      </c>
      <c r="H52" s="18">
        <v>0</v>
      </c>
      <c r="I52" s="18">
        <f t="shared" si="25"/>
        <v>0</v>
      </c>
      <c r="J52" s="18">
        <f t="shared" si="26"/>
        <v>18675</v>
      </c>
      <c r="K52" s="39">
        <f t="shared" si="27"/>
        <v>1</v>
      </c>
      <c r="L52" s="39">
        <f t="shared" si="28"/>
        <v>-1</v>
      </c>
      <c r="M52" s="39">
        <f t="shared" si="29"/>
        <v>-1</v>
      </c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</row>
    <row r="53" spans="2:25" s="17" customFormat="1" ht="12" customHeight="1" x14ac:dyDescent="0.2">
      <c r="B53" s="48" t="s">
        <v>233</v>
      </c>
      <c r="C53" s="17" t="s">
        <v>234</v>
      </c>
      <c r="D53" s="18">
        <v>33072174.259999994</v>
      </c>
      <c r="E53" s="18">
        <v>33072174.259999994</v>
      </c>
      <c r="F53" s="18">
        <v>2800331.4600000009</v>
      </c>
      <c r="G53" s="18">
        <v>5713777.8799999999</v>
      </c>
      <c r="H53" s="18">
        <v>0</v>
      </c>
      <c r="I53" s="18">
        <f t="shared" si="25"/>
        <v>5713777.8799999999</v>
      </c>
      <c r="J53" s="18">
        <f t="shared" si="26"/>
        <v>27358396.379999995</v>
      </c>
      <c r="K53" s="39">
        <f t="shared" si="27"/>
        <v>0.82723307409181512</v>
      </c>
      <c r="L53" s="39">
        <f t="shared" si="28"/>
        <v>-0.9153266598686578</v>
      </c>
      <c r="M53" s="39">
        <f t="shared" si="29"/>
        <v>-0.48169922227544515</v>
      </c>
      <c r="O53" s="57"/>
      <c r="P53" s="57"/>
      <c r="Q53" s="57"/>
      <c r="R53" s="57"/>
      <c r="S53" s="57"/>
      <c r="T53" s="57"/>
      <c r="U53" s="57"/>
      <c r="V53" s="57"/>
      <c r="W53" s="57"/>
      <c r="X53" s="57"/>
      <c r="Y53" s="57"/>
    </row>
    <row r="54" spans="2:25" s="17" customFormat="1" ht="12" customHeight="1" x14ac:dyDescent="0.2">
      <c r="B54" s="48" t="s">
        <v>21</v>
      </c>
      <c r="C54" s="17" t="s">
        <v>22</v>
      </c>
      <c r="D54" s="18">
        <v>0</v>
      </c>
      <c r="E54" s="18">
        <v>0</v>
      </c>
      <c r="F54" s="18">
        <v>0</v>
      </c>
      <c r="G54" s="18">
        <v>0</v>
      </c>
      <c r="H54" s="18">
        <v>0</v>
      </c>
      <c r="I54" s="18">
        <f t="shared" si="25"/>
        <v>0</v>
      </c>
      <c r="J54" s="18">
        <f t="shared" si="26"/>
        <v>0</v>
      </c>
      <c r="K54" s="39" t="str">
        <f t="shared" si="27"/>
        <v>NA</v>
      </c>
      <c r="L54" s="39" t="str">
        <f t="shared" si="28"/>
        <v>NA</v>
      </c>
      <c r="M54" s="39" t="str">
        <f t="shared" si="29"/>
        <v>NA</v>
      </c>
      <c r="O54" s="57"/>
      <c r="P54" s="57"/>
      <c r="Q54" s="57"/>
      <c r="R54" s="57"/>
      <c r="S54" s="57"/>
      <c r="T54" s="57"/>
      <c r="U54" s="57"/>
      <c r="V54" s="57"/>
      <c r="W54" s="57"/>
      <c r="X54" s="57"/>
      <c r="Y54" s="57"/>
    </row>
    <row r="55" spans="2:25" s="17" customFormat="1" ht="12" customHeight="1" x14ac:dyDescent="0.2">
      <c r="B55" s="48" t="s">
        <v>23</v>
      </c>
      <c r="C55" s="17" t="s">
        <v>24</v>
      </c>
      <c r="D55" s="18">
        <v>27584428.190000013</v>
      </c>
      <c r="E55" s="18">
        <v>27443430.730000012</v>
      </c>
      <c r="F55" s="18">
        <v>1973981.3199999998</v>
      </c>
      <c r="G55" s="18">
        <v>4968002.24</v>
      </c>
      <c r="H55" s="18">
        <v>0</v>
      </c>
      <c r="I55" s="18">
        <f t="shared" si="25"/>
        <v>4968002.24</v>
      </c>
      <c r="J55" s="18">
        <f t="shared" si="26"/>
        <v>22475428.49000001</v>
      </c>
      <c r="K55" s="39">
        <f t="shared" si="27"/>
        <v>0.81897298887747338</v>
      </c>
      <c r="L55" s="39">
        <f t="shared" si="28"/>
        <v>-0.92807089829909184</v>
      </c>
      <c r="M55" s="39">
        <f t="shared" si="29"/>
        <v>-0.45691896663242026</v>
      </c>
      <c r="O55" s="57"/>
      <c r="P55" s="57"/>
      <c r="Q55" s="57"/>
      <c r="R55" s="57"/>
      <c r="S55" s="57"/>
      <c r="T55" s="57"/>
      <c r="U55" s="57"/>
      <c r="V55" s="57"/>
      <c r="W55" s="57"/>
      <c r="X55" s="57"/>
      <c r="Y55" s="57"/>
    </row>
    <row r="56" spans="2:25" s="17" customFormat="1" ht="12" customHeight="1" x14ac:dyDescent="0.2">
      <c r="B56" s="48" t="s">
        <v>77</v>
      </c>
      <c r="C56" s="17" t="s">
        <v>78</v>
      </c>
      <c r="D56" s="18">
        <v>0</v>
      </c>
      <c r="E56" s="18">
        <v>0</v>
      </c>
      <c r="F56" s="18">
        <v>9346.3700000000008</v>
      </c>
      <c r="G56" s="18">
        <v>9346.3700000000008</v>
      </c>
      <c r="H56" s="18">
        <v>0</v>
      </c>
      <c r="I56" s="18">
        <f t="shared" si="25"/>
        <v>9346.3700000000008</v>
      </c>
      <c r="J56" s="18">
        <f t="shared" si="26"/>
        <v>-9346.3700000000008</v>
      </c>
      <c r="K56" s="39" t="str">
        <f t="shared" si="27"/>
        <v>NA</v>
      </c>
      <c r="L56" s="39" t="str">
        <f t="shared" si="28"/>
        <v>NA</v>
      </c>
      <c r="M56" s="39" t="str">
        <f t="shared" si="29"/>
        <v>NA</v>
      </c>
      <c r="O56" s="57"/>
      <c r="P56" s="57"/>
      <c r="Q56" s="57"/>
      <c r="R56" s="57"/>
      <c r="S56" s="57"/>
      <c r="T56" s="57"/>
      <c r="U56" s="57"/>
      <c r="V56" s="57"/>
      <c r="W56" s="57"/>
      <c r="X56" s="57"/>
      <c r="Y56" s="57"/>
    </row>
    <row r="57" spans="2:25" s="17" customFormat="1" ht="12" customHeight="1" x14ac:dyDescent="0.2">
      <c r="B57" s="48" t="s">
        <v>25</v>
      </c>
      <c r="C57" s="17" t="s">
        <v>26</v>
      </c>
      <c r="D57" s="18">
        <v>238320.26</v>
      </c>
      <c r="E57" s="18">
        <v>238320.26</v>
      </c>
      <c r="F57" s="18">
        <v>14446.080000000002</v>
      </c>
      <c r="G57" s="18">
        <v>28892.160000000003</v>
      </c>
      <c r="H57" s="18">
        <v>0</v>
      </c>
      <c r="I57" s="18">
        <f t="shared" si="25"/>
        <v>28892.160000000003</v>
      </c>
      <c r="J57" s="18">
        <f t="shared" si="26"/>
        <v>209428.1</v>
      </c>
      <c r="K57" s="39">
        <f t="shared" si="27"/>
        <v>0.87876750386223978</v>
      </c>
      <c r="L57" s="39">
        <f t="shared" si="28"/>
        <v>-0.93938375193111989</v>
      </c>
      <c r="M57" s="39">
        <f t="shared" si="29"/>
        <v>-0.63630251158671947</v>
      </c>
      <c r="O57" s="57"/>
      <c r="P57" s="57"/>
      <c r="Q57" s="57"/>
      <c r="R57" s="57"/>
      <c r="S57" s="57"/>
      <c r="T57" s="57"/>
      <c r="U57" s="57"/>
      <c r="V57" s="57"/>
      <c r="W57" s="57"/>
      <c r="X57" s="57"/>
      <c r="Y57" s="57"/>
    </row>
    <row r="58" spans="2:25" s="17" customFormat="1" ht="12" customHeight="1" x14ac:dyDescent="0.2">
      <c r="B58" s="48" t="s">
        <v>320</v>
      </c>
      <c r="C58" s="17" t="s">
        <v>321</v>
      </c>
      <c r="D58" s="18">
        <v>146094</v>
      </c>
      <c r="E58" s="18">
        <v>146094</v>
      </c>
      <c r="F58" s="18">
        <v>6463.34</v>
      </c>
      <c r="G58" s="18">
        <v>12926.68</v>
      </c>
      <c r="H58" s="18">
        <v>0</v>
      </c>
      <c r="I58" s="18">
        <f t="shared" si="25"/>
        <v>12926.68</v>
      </c>
      <c r="J58" s="18">
        <f t="shared" si="26"/>
        <v>133167.32</v>
      </c>
      <c r="K58" s="39">
        <f t="shared" si="27"/>
        <v>0.9115180637124044</v>
      </c>
      <c r="L58" s="39">
        <f t="shared" si="28"/>
        <v>-0.95575903185620215</v>
      </c>
      <c r="M58" s="39">
        <f t="shared" si="29"/>
        <v>-0.73455419113721299</v>
      </c>
      <c r="O58" s="57"/>
      <c r="P58" s="57"/>
      <c r="Q58" s="57"/>
      <c r="R58" s="57"/>
      <c r="S58" s="57"/>
      <c r="T58" s="57"/>
      <c r="U58" s="57"/>
      <c r="V58" s="57"/>
      <c r="W58" s="57"/>
      <c r="X58" s="57"/>
      <c r="Y58" s="57"/>
    </row>
    <row r="59" spans="2:25" s="17" customFormat="1" ht="12" customHeight="1" x14ac:dyDescent="0.2">
      <c r="B59" s="48" t="s">
        <v>306</v>
      </c>
      <c r="C59" s="17" t="s">
        <v>307</v>
      </c>
      <c r="D59" s="18">
        <v>8158637.9799999995</v>
      </c>
      <c r="E59" s="18">
        <v>8158637.9799999995</v>
      </c>
      <c r="F59" s="18">
        <v>587231.64999999991</v>
      </c>
      <c r="G59" s="18">
        <v>1216642.8599999999</v>
      </c>
      <c r="H59" s="18">
        <v>0</v>
      </c>
      <c r="I59" s="18">
        <f t="shared" si="25"/>
        <v>1216642.8599999999</v>
      </c>
      <c r="J59" s="18">
        <f t="shared" si="26"/>
        <v>6941995.1199999992</v>
      </c>
      <c r="K59" s="39">
        <f t="shared" si="27"/>
        <v>0.85087671949871213</v>
      </c>
      <c r="L59" s="39">
        <f t="shared" si="28"/>
        <v>-0.92802332307922808</v>
      </c>
      <c r="M59" s="39">
        <f t="shared" si="29"/>
        <v>-0.55263015849613661</v>
      </c>
      <c r="O59" s="57"/>
      <c r="P59" s="57"/>
      <c r="Q59" s="57"/>
      <c r="R59" s="57"/>
      <c r="S59" s="57"/>
      <c r="T59" s="57"/>
      <c r="U59" s="57"/>
      <c r="V59" s="57"/>
      <c r="W59" s="57"/>
      <c r="X59" s="57"/>
      <c r="Y59" s="57"/>
    </row>
    <row r="60" spans="2:25" s="17" customFormat="1" ht="12" customHeight="1" x14ac:dyDescent="0.2">
      <c r="B60" s="48" t="s">
        <v>235</v>
      </c>
      <c r="C60" s="17" t="s">
        <v>236</v>
      </c>
      <c r="D60" s="18">
        <v>79287</v>
      </c>
      <c r="E60" s="18">
        <v>79287</v>
      </c>
      <c r="F60" s="18">
        <v>4484.2</v>
      </c>
      <c r="G60" s="18">
        <v>11210.5</v>
      </c>
      <c r="H60" s="18">
        <v>0</v>
      </c>
      <c r="I60" s="18">
        <f t="shared" si="25"/>
        <v>11210.5</v>
      </c>
      <c r="J60" s="18">
        <f t="shared" si="26"/>
        <v>68076.5</v>
      </c>
      <c r="K60" s="39">
        <f t="shared" si="27"/>
        <v>0.85860859913983378</v>
      </c>
      <c r="L60" s="39">
        <f t="shared" si="28"/>
        <v>-0.94344343965593358</v>
      </c>
      <c r="M60" s="39">
        <f t="shared" si="29"/>
        <v>-0.57582579741950135</v>
      </c>
      <c r="O60" s="57"/>
      <c r="P60" s="57"/>
      <c r="Q60" s="57"/>
      <c r="R60" s="57"/>
      <c r="S60" s="57"/>
      <c r="T60" s="57"/>
      <c r="U60" s="57"/>
      <c r="V60" s="57"/>
      <c r="W60" s="57"/>
      <c r="X60" s="57"/>
      <c r="Y60" s="57"/>
    </row>
    <row r="61" spans="2:25" s="17" customFormat="1" ht="12" customHeight="1" x14ac:dyDescent="0.2">
      <c r="B61" s="48" t="s">
        <v>83</v>
      </c>
      <c r="C61" s="17" t="s">
        <v>84</v>
      </c>
      <c r="D61" s="18"/>
      <c r="E61" s="18"/>
      <c r="F61" s="18">
        <v>0</v>
      </c>
      <c r="G61" s="18">
        <v>0</v>
      </c>
      <c r="H61" s="18">
        <v>0</v>
      </c>
      <c r="I61" s="18">
        <f t="shared" si="25"/>
        <v>0</v>
      </c>
      <c r="J61" s="18">
        <f t="shared" si="26"/>
        <v>0</v>
      </c>
      <c r="K61" s="39" t="str">
        <f t="shared" si="27"/>
        <v>NA</v>
      </c>
      <c r="L61" s="39" t="str">
        <f t="shared" si="28"/>
        <v>NA</v>
      </c>
      <c r="M61" s="39" t="str">
        <f t="shared" si="29"/>
        <v>NA</v>
      </c>
      <c r="O61" s="57"/>
      <c r="P61" s="57"/>
      <c r="Q61" s="57"/>
      <c r="R61" s="57"/>
      <c r="S61" s="57"/>
      <c r="T61" s="57"/>
      <c r="U61" s="57"/>
      <c r="V61" s="57"/>
      <c r="W61" s="57"/>
      <c r="X61" s="57"/>
      <c r="Y61" s="57"/>
    </row>
    <row r="62" spans="2:25" s="17" customFormat="1" ht="12" customHeight="1" x14ac:dyDescent="0.2">
      <c r="B62" s="48" t="s">
        <v>460</v>
      </c>
      <c r="C62" s="17" t="s">
        <v>461</v>
      </c>
      <c r="D62" s="18"/>
      <c r="E62" s="18"/>
      <c r="F62" s="18">
        <v>0</v>
      </c>
      <c r="G62" s="18">
        <v>0</v>
      </c>
      <c r="H62" s="18">
        <v>0</v>
      </c>
      <c r="I62" s="18">
        <f t="shared" si="25"/>
        <v>0</v>
      </c>
      <c r="J62" s="18">
        <f t="shared" si="26"/>
        <v>0</v>
      </c>
      <c r="K62" s="39" t="str">
        <f t="shared" si="27"/>
        <v>NA</v>
      </c>
      <c r="L62" s="39" t="str">
        <f t="shared" si="28"/>
        <v>NA</v>
      </c>
      <c r="M62" s="39" t="str">
        <f t="shared" si="29"/>
        <v>NA</v>
      </c>
      <c r="O62" s="57"/>
      <c r="P62" s="57"/>
      <c r="Q62" s="57"/>
      <c r="R62" s="57"/>
      <c r="S62" s="57"/>
      <c r="T62" s="57"/>
      <c r="U62" s="57"/>
      <c r="V62" s="57"/>
      <c r="W62" s="57"/>
      <c r="X62" s="57"/>
      <c r="Y62" s="57"/>
    </row>
    <row r="63" spans="2:25" s="17" customFormat="1" ht="12" customHeight="1" x14ac:dyDescent="0.2">
      <c r="B63" s="48" t="s">
        <v>27</v>
      </c>
      <c r="C63" s="17" t="s">
        <v>28</v>
      </c>
      <c r="D63" s="18">
        <v>0</v>
      </c>
      <c r="E63" s="18">
        <v>0</v>
      </c>
      <c r="F63" s="18">
        <v>0</v>
      </c>
      <c r="G63" s="18">
        <v>0</v>
      </c>
      <c r="H63" s="18">
        <v>0</v>
      </c>
      <c r="I63" s="18">
        <f t="shared" si="25"/>
        <v>0</v>
      </c>
      <c r="J63" s="18">
        <f t="shared" si="26"/>
        <v>0</v>
      </c>
      <c r="K63" s="39" t="str">
        <f t="shared" si="27"/>
        <v>NA</v>
      </c>
      <c r="L63" s="39" t="str">
        <f t="shared" si="28"/>
        <v>NA</v>
      </c>
      <c r="M63" s="39" t="str">
        <f t="shared" si="29"/>
        <v>NA</v>
      </c>
      <c r="O63" s="57"/>
      <c r="P63" s="57"/>
      <c r="Q63" s="57"/>
      <c r="R63" s="57"/>
      <c r="S63" s="57"/>
      <c r="T63" s="57"/>
      <c r="U63" s="57"/>
      <c r="V63" s="57"/>
      <c r="W63" s="57"/>
      <c r="X63" s="57"/>
      <c r="Y63" s="57"/>
    </row>
    <row r="64" spans="2:25" s="17" customFormat="1" ht="12" customHeight="1" x14ac:dyDescent="0.2">
      <c r="B64" s="48" t="s">
        <v>29</v>
      </c>
      <c r="C64" s="17" t="s">
        <v>30</v>
      </c>
      <c r="D64" s="18">
        <v>-29503101.789999999</v>
      </c>
      <c r="E64" s="18">
        <v>-29493101.789999999</v>
      </c>
      <c r="F64" s="18">
        <v>770</v>
      </c>
      <c r="G64" s="18">
        <v>6148.75</v>
      </c>
      <c r="H64" s="18">
        <v>0</v>
      </c>
      <c r="I64" s="18">
        <f t="shared" si="25"/>
        <v>6148.75</v>
      </c>
      <c r="J64" s="18">
        <f t="shared" si="26"/>
        <v>-29499250.539999999</v>
      </c>
      <c r="K64" s="39">
        <f t="shared" si="27"/>
        <v>1.0002084809540814</v>
      </c>
      <c r="L64" s="39">
        <f t="shared" si="28"/>
        <v>-1.0000261077999013</v>
      </c>
      <c r="M64" s="39">
        <f t="shared" si="29"/>
        <v>-1.0006254428622443</v>
      </c>
      <c r="O64" s="57"/>
      <c r="P64" s="57"/>
      <c r="Q64" s="57"/>
      <c r="R64" s="57"/>
      <c r="S64" s="57"/>
      <c r="T64" s="57"/>
      <c r="U64" s="57"/>
      <c r="V64" s="57"/>
      <c r="W64" s="57"/>
      <c r="X64" s="57"/>
      <c r="Y64" s="57"/>
    </row>
    <row r="65" spans="2:25" s="17" customFormat="1" ht="12" customHeight="1" x14ac:dyDescent="0.2">
      <c r="B65" s="48" t="s">
        <v>349</v>
      </c>
      <c r="C65" s="17" t="s">
        <v>351</v>
      </c>
      <c r="D65" s="18">
        <v>575000</v>
      </c>
      <c r="E65" s="18">
        <v>575000</v>
      </c>
      <c r="F65" s="18">
        <v>0</v>
      </c>
      <c r="G65" s="18">
        <v>0</v>
      </c>
      <c r="H65" s="18">
        <v>0</v>
      </c>
      <c r="I65" s="18">
        <f t="shared" si="25"/>
        <v>0</v>
      </c>
      <c r="J65" s="18">
        <f t="shared" si="26"/>
        <v>575000</v>
      </c>
      <c r="K65" s="39">
        <f t="shared" si="27"/>
        <v>1</v>
      </c>
      <c r="L65" s="39">
        <f t="shared" si="28"/>
        <v>-1</v>
      </c>
      <c r="M65" s="39">
        <f t="shared" si="29"/>
        <v>-1</v>
      </c>
      <c r="O65" s="57"/>
      <c r="P65" s="57"/>
      <c r="Q65" s="57"/>
      <c r="R65" s="57"/>
      <c r="S65" s="57"/>
      <c r="T65" s="57"/>
      <c r="U65" s="57"/>
      <c r="V65" s="57"/>
      <c r="W65" s="57"/>
      <c r="X65" s="57"/>
      <c r="Y65" s="57"/>
    </row>
    <row r="66" spans="2:25" s="17" customFormat="1" ht="12" customHeight="1" x14ac:dyDescent="0.2">
      <c r="B66" s="48" t="s">
        <v>462</v>
      </c>
      <c r="C66" s="17" t="s">
        <v>463</v>
      </c>
      <c r="D66" s="18">
        <v>0</v>
      </c>
      <c r="E66" s="18">
        <v>0</v>
      </c>
      <c r="F66" s="18">
        <v>0</v>
      </c>
      <c r="G66" s="18">
        <v>0</v>
      </c>
      <c r="H66" s="18">
        <v>0</v>
      </c>
      <c r="I66" s="18">
        <f t="shared" si="25"/>
        <v>0</v>
      </c>
      <c r="J66" s="18">
        <f t="shared" si="26"/>
        <v>0</v>
      </c>
      <c r="K66" s="39" t="str">
        <f t="shared" si="27"/>
        <v>NA</v>
      </c>
      <c r="L66" s="39" t="str">
        <f t="shared" si="28"/>
        <v>NA</v>
      </c>
      <c r="M66" s="39" t="str">
        <f t="shared" si="29"/>
        <v>NA</v>
      </c>
      <c r="O66" s="57"/>
      <c r="P66" s="57"/>
      <c r="Q66" s="57"/>
      <c r="R66" s="57"/>
      <c r="S66" s="57"/>
      <c r="T66" s="57"/>
      <c r="U66" s="57"/>
      <c r="V66" s="57"/>
      <c r="W66" s="57"/>
      <c r="X66" s="57"/>
      <c r="Y66" s="57"/>
    </row>
    <row r="67" spans="2:25" s="17" customFormat="1" ht="12" customHeight="1" x14ac:dyDescent="0.2">
      <c r="B67" s="48" t="s">
        <v>31</v>
      </c>
      <c r="C67" s="17" t="s">
        <v>32</v>
      </c>
      <c r="D67" s="18">
        <v>74940781.129999995</v>
      </c>
      <c r="E67" s="18">
        <v>74872741.129999995</v>
      </c>
      <c r="F67" s="18">
        <v>5772699.6700000018</v>
      </c>
      <c r="G67" s="18">
        <v>11157811.810000002</v>
      </c>
      <c r="H67" s="18">
        <v>0</v>
      </c>
      <c r="I67" s="18">
        <f t="shared" si="25"/>
        <v>11157811.810000002</v>
      </c>
      <c r="J67" s="18">
        <f t="shared" si="26"/>
        <v>63714929.319999993</v>
      </c>
      <c r="K67" s="39">
        <f t="shared" si="27"/>
        <v>0.85097631472277846</v>
      </c>
      <c r="L67" s="39">
        <f t="shared" si="28"/>
        <v>-0.92289984869156882</v>
      </c>
      <c r="M67" s="39">
        <f t="shared" si="29"/>
        <v>-0.55292894416833527</v>
      </c>
      <c r="O67" s="57"/>
      <c r="P67" s="57"/>
      <c r="Q67" s="57"/>
      <c r="R67" s="57"/>
      <c r="S67" s="57"/>
      <c r="T67" s="57"/>
      <c r="U67" s="57"/>
      <c r="V67" s="57"/>
      <c r="W67" s="57"/>
      <c r="X67" s="57"/>
      <c r="Y67" s="57"/>
    </row>
    <row r="68" spans="2:25" s="17" customFormat="1" ht="12" customHeight="1" x14ac:dyDescent="0.2">
      <c r="B68" s="48" t="s">
        <v>33</v>
      </c>
      <c r="C68" s="17" t="s">
        <v>34</v>
      </c>
      <c r="D68" s="18">
        <v>89833422.180000052</v>
      </c>
      <c r="E68" s="18">
        <v>89766949.590000033</v>
      </c>
      <c r="F68" s="18">
        <v>7254108.300000011</v>
      </c>
      <c r="G68" s="18">
        <v>15355369.340000015</v>
      </c>
      <c r="H68" s="18">
        <v>0</v>
      </c>
      <c r="I68" s="18">
        <f t="shared" si="25"/>
        <v>15355369.340000015</v>
      </c>
      <c r="J68" s="18">
        <f t="shared" si="26"/>
        <v>74411580.250000015</v>
      </c>
      <c r="K68" s="39">
        <f t="shared" si="27"/>
        <v>0.82894183872645932</v>
      </c>
      <c r="L68" s="39">
        <f t="shared" si="28"/>
        <v>-0.91918954210728676</v>
      </c>
      <c r="M68" s="39">
        <f t="shared" si="29"/>
        <v>-0.48682551617937825</v>
      </c>
      <c r="O68" s="57"/>
      <c r="P68" s="57"/>
      <c r="Q68" s="57"/>
      <c r="R68" s="57"/>
      <c r="S68" s="57"/>
      <c r="T68" s="57"/>
      <c r="U68" s="57"/>
      <c r="V68" s="57"/>
      <c r="W68" s="57"/>
      <c r="X68" s="57"/>
      <c r="Y68" s="57"/>
    </row>
    <row r="69" spans="2:25" s="17" customFormat="1" ht="12" customHeight="1" x14ac:dyDescent="0.2">
      <c r="B69" s="48" t="s">
        <v>35</v>
      </c>
      <c r="C69" s="17" t="s">
        <v>36</v>
      </c>
      <c r="D69" s="18">
        <v>40350</v>
      </c>
      <c r="E69" s="18">
        <v>40350</v>
      </c>
      <c r="F69" s="18">
        <v>0</v>
      </c>
      <c r="G69" s="18">
        <v>0</v>
      </c>
      <c r="H69" s="18">
        <v>0</v>
      </c>
      <c r="I69" s="18">
        <f t="shared" si="25"/>
        <v>0</v>
      </c>
      <c r="J69" s="18">
        <f t="shared" si="26"/>
        <v>40350</v>
      </c>
      <c r="K69" s="39">
        <f t="shared" si="27"/>
        <v>1</v>
      </c>
      <c r="L69" s="39">
        <f t="shared" si="28"/>
        <v>-1</v>
      </c>
      <c r="M69" s="39">
        <f t="shared" si="29"/>
        <v>-1</v>
      </c>
      <c r="O69" s="57"/>
      <c r="P69" s="57"/>
      <c r="Q69" s="57"/>
      <c r="R69" s="57"/>
      <c r="S69" s="57"/>
      <c r="T69" s="57"/>
      <c r="U69" s="57"/>
      <c r="V69" s="57"/>
      <c r="W69" s="57"/>
      <c r="X69" s="57"/>
      <c r="Y69" s="57"/>
    </row>
    <row r="70" spans="2:25" s="17" customFormat="1" ht="12" customHeight="1" x14ac:dyDescent="0.2">
      <c r="B70" s="48" t="s">
        <v>37</v>
      </c>
      <c r="C70" s="17" t="s">
        <v>38</v>
      </c>
      <c r="D70" s="18">
        <v>9245000</v>
      </c>
      <c r="E70" s="18">
        <v>9245000</v>
      </c>
      <c r="F70" s="18">
        <v>624711.24</v>
      </c>
      <c r="G70" s="18">
        <v>2741876</v>
      </c>
      <c r="H70" s="18">
        <v>40046.18</v>
      </c>
      <c r="I70" s="18">
        <f t="shared" si="25"/>
        <v>2781922.18</v>
      </c>
      <c r="J70" s="18">
        <f t="shared" si="26"/>
        <v>6463077.8200000003</v>
      </c>
      <c r="K70" s="39">
        <f t="shared" si="27"/>
        <v>0.69908900162249865</v>
      </c>
      <c r="L70" s="39">
        <f t="shared" si="28"/>
        <v>-0.93242712385073012</v>
      </c>
      <c r="M70" s="39">
        <f t="shared" si="29"/>
        <v>-0.11026197944835041</v>
      </c>
      <c r="O70" s="57"/>
      <c r="P70" s="57"/>
      <c r="Q70" s="57"/>
      <c r="R70" s="57"/>
      <c r="S70" s="57"/>
      <c r="T70" s="57"/>
      <c r="U70" s="57"/>
      <c r="V70" s="57"/>
      <c r="W70" s="57"/>
      <c r="X70" s="57"/>
      <c r="Y70" s="57"/>
    </row>
    <row r="71" spans="2:25" s="17" customFormat="1" ht="12" customHeight="1" x14ac:dyDescent="0.2">
      <c r="B71" s="48" t="s">
        <v>464</v>
      </c>
      <c r="C71" s="17" t="s">
        <v>465</v>
      </c>
      <c r="D71" s="18">
        <v>0</v>
      </c>
      <c r="E71" s="18">
        <v>0</v>
      </c>
      <c r="F71" s="18">
        <v>0</v>
      </c>
      <c r="G71" s="18">
        <v>0</v>
      </c>
      <c r="H71" s="18">
        <v>0</v>
      </c>
      <c r="I71" s="18">
        <f t="shared" si="25"/>
        <v>0</v>
      </c>
      <c r="J71" s="18">
        <f t="shared" si="26"/>
        <v>0</v>
      </c>
      <c r="K71" s="39" t="str">
        <f t="shared" si="27"/>
        <v>NA</v>
      </c>
      <c r="L71" s="39" t="str">
        <f t="shared" si="28"/>
        <v>NA</v>
      </c>
      <c r="M71" s="39" t="str">
        <f t="shared" si="29"/>
        <v>NA</v>
      </c>
      <c r="O71" s="57"/>
      <c r="P71" s="57"/>
      <c r="Q71" s="57"/>
      <c r="R71" s="57"/>
      <c r="S71" s="57"/>
      <c r="T71" s="57"/>
      <c r="U71" s="57"/>
      <c r="V71" s="57"/>
      <c r="W71" s="57"/>
      <c r="X71" s="57"/>
      <c r="Y71" s="57"/>
    </row>
    <row r="72" spans="2:25" s="17" customFormat="1" ht="12" customHeight="1" x14ac:dyDescent="0.2">
      <c r="B72" s="48" t="s">
        <v>290</v>
      </c>
      <c r="C72" s="17" t="s">
        <v>291</v>
      </c>
      <c r="D72" s="18">
        <v>62000</v>
      </c>
      <c r="E72" s="18">
        <v>62000</v>
      </c>
      <c r="F72" s="18">
        <v>0</v>
      </c>
      <c r="G72" s="18">
        <v>0</v>
      </c>
      <c r="H72" s="18">
        <v>0</v>
      </c>
      <c r="I72" s="18">
        <f t="shared" si="25"/>
        <v>0</v>
      </c>
      <c r="J72" s="18">
        <f t="shared" si="26"/>
        <v>62000</v>
      </c>
      <c r="K72" s="39">
        <f t="shared" si="27"/>
        <v>1</v>
      </c>
      <c r="L72" s="39">
        <f t="shared" si="28"/>
        <v>-1</v>
      </c>
      <c r="M72" s="39">
        <f t="shared" si="29"/>
        <v>-1</v>
      </c>
      <c r="O72" s="57"/>
      <c r="P72" s="57"/>
      <c r="Q72" s="57"/>
      <c r="R72" s="57"/>
      <c r="S72" s="57"/>
      <c r="T72" s="57"/>
      <c r="U72" s="57"/>
      <c r="V72" s="57"/>
      <c r="W72" s="57"/>
      <c r="X72" s="57"/>
      <c r="Y72" s="57"/>
    </row>
    <row r="73" spans="2:25" s="17" customFormat="1" ht="12" customHeight="1" x14ac:dyDescent="0.2">
      <c r="B73" s="48" t="s">
        <v>466</v>
      </c>
      <c r="C73" s="17" t="s">
        <v>467</v>
      </c>
      <c r="D73" s="18">
        <v>0</v>
      </c>
      <c r="E73" s="18">
        <v>0</v>
      </c>
      <c r="F73" s="18">
        <v>0</v>
      </c>
      <c r="G73" s="18">
        <v>0</v>
      </c>
      <c r="H73" s="18">
        <v>0</v>
      </c>
      <c r="I73" s="18">
        <f t="shared" si="25"/>
        <v>0</v>
      </c>
      <c r="J73" s="18">
        <f t="shared" si="26"/>
        <v>0</v>
      </c>
      <c r="K73" s="39" t="str">
        <f t="shared" si="27"/>
        <v>NA</v>
      </c>
      <c r="L73" s="39" t="str">
        <f t="shared" si="28"/>
        <v>NA</v>
      </c>
      <c r="M73" s="39" t="str">
        <f t="shared" si="29"/>
        <v>NA</v>
      </c>
      <c r="O73" s="57"/>
      <c r="P73" s="57"/>
      <c r="Q73" s="57"/>
      <c r="R73" s="57"/>
      <c r="S73" s="57"/>
      <c r="T73" s="57"/>
      <c r="U73" s="57"/>
      <c r="V73" s="57"/>
      <c r="W73" s="57"/>
      <c r="X73" s="57"/>
      <c r="Y73" s="57"/>
    </row>
    <row r="74" spans="2:25" s="17" customFormat="1" ht="12" customHeight="1" x14ac:dyDescent="0.2">
      <c r="B74" s="48" t="s">
        <v>39</v>
      </c>
      <c r="C74" s="17" t="s">
        <v>40</v>
      </c>
      <c r="D74" s="18">
        <v>18104778.629999992</v>
      </c>
      <c r="E74" s="18">
        <v>18097272.27999999</v>
      </c>
      <c r="F74" s="18">
        <v>5313129.9299999988</v>
      </c>
      <c r="G74" s="18">
        <v>10633216.18</v>
      </c>
      <c r="H74" s="18">
        <v>0</v>
      </c>
      <c r="I74" s="18">
        <f t="shared" si="25"/>
        <v>10633216.18</v>
      </c>
      <c r="J74" s="18">
        <f t="shared" si="26"/>
        <v>7464056.0999999903</v>
      </c>
      <c r="K74" s="39">
        <f t="shared" si="27"/>
        <v>0.41244094604515696</v>
      </c>
      <c r="L74" s="39">
        <f t="shared" si="28"/>
        <v>-0.70641266552243076</v>
      </c>
      <c r="M74" s="39">
        <f t="shared" si="29"/>
        <v>0.76267716186452916</v>
      </c>
      <c r="O74" s="57"/>
      <c r="P74" s="57"/>
      <c r="Q74" s="57"/>
      <c r="R74" s="57"/>
      <c r="S74" s="57"/>
      <c r="T74" s="57"/>
      <c r="U74" s="57"/>
      <c r="V74" s="57"/>
      <c r="W74" s="57"/>
      <c r="X74" s="57"/>
      <c r="Y74" s="57"/>
    </row>
    <row r="75" spans="2:25" s="17" customFormat="1" ht="12" customHeight="1" x14ac:dyDescent="0.2">
      <c r="B75" s="48" t="s">
        <v>41</v>
      </c>
      <c r="C75" s="17" t="s">
        <v>42</v>
      </c>
      <c r="D75" s="18">
        <v>16534785.17</v>
      </c>
      <c r="E75" s="18">
        <v>11195138.770000001</v>
      </c>
      <c r="F75" s="18">
        <v>621957.87</v>
      </c>
      <c r="G75" s="18">
        <v>1155719.56</v>
      </c>
      <c r="H75" s="18">
        <v>1854059.31</v>
      </c>
      <c r="I75" s="18">
        <f t="shared" si="25"/>
        <v>3009778.87</v>
      </c>
      <c r="J75" s="18">
        <f t="shared" si="26"/>
        <v>8185359.9000000013</v>
      </c>
      <c r="K75" s="39">
        <f t="shared" si="27"/>
        <v>0.7311530538535701</v>
      </c>
      <c r="L75" s="39">
        <f t="shared" si="28"/>
        <v>-0.94444393385576597</v>
      </c>
      <c r="M75" s="39">
        <f t="shared" si="29"/>
        <v>-0.69029783808566403</v>
      </c>
      <c r="O75" s="57"/>
      <c r="P75" s="57"/>
      <c r="Q75" s="57"/>
      <c r="R75" s="57"/>
      <c r="S75" s="57"/>
      <c r="T75" s="57"/>
      <c r="U75" s="57"/>
      <c r="V75" s="57"/>
      <c r="W75" s="57"/>
      <c r="X75" s="57"/>
      <c r="Y75" s="57"/>
    </row>
    <row r="76" spans="2:25" s="17" customFormat="1" ht="12" customHeight="1" x14ac:dyDescent="0.2">
      <c r="B76" s="48" t="s">
        <v>237</v>
      </c>
      <c r="C76" s="17" t="s">
        <v>238</v>
      </c>
      <c r="D76" s="18">
        <v>1994071.89</v>
      </c>
      <c r="E76" s="18">
        <v>1994071.89</v>
      </c>
      <c r="F76" s="18">
        <v>82703.679999999993</v>
      </c>
      <c r="G76" s="18">
        <v>1323776.68</v>
      </c>
      <c r="H76" s="18">
        <v>15836.02</v>
      </c>
      <c r="I76" s="18">
        <f t="shared" si="25"/>
        <v>1339612.7</v>
      </c>
      <c r="J76" s="18">
        <f t="shared" si="26"/>
        <v>654459.18999999994</v>
      </c>
      <c r="K76" s="39">
        <f t="shared" si="27"/>
        <v>0.32820240497949149</v>
      </c>
      <c r="L76" s="39">
        <f t="shared" si="28"/>
        <v>-0.95852522649020444</v>
      </c>
      <c r="M76" s="39">
        <f t="shared" si="29"/>
        <v>0.99156813749578498</v>
      </c>
      <c r="O76" s="57"/>
      <c r="P76" s="57"/>
      <c r="Q76" s="57"/>
      <c r="R76" s="57"/>
      <c r="S76" s="57"/>
      <c r="T76" s="57"/>
      <c r="U76" s="57"/>
      <c r="V76" s="57"/>
      <c r="W76" s="57"/>
      <c r="X76" s="57"/>
      <c r="Y76" s="57"/>
    </row>
    <row r="77" spans="2:25" s="17" customFormat="1" ht="12" customHeight="1" x14ac:dyDescent="0.2">
      <c r="B77" s="48" t="s">
        <v>288</v>
      </c>
      <c r="C77" s="17" t="s">
        <v>289</v>
      </c>
      <c r="D77" s="18">
        <v>35000</v>
      </c>
      <c r="E77" s="18">
        <v>35000</v>
      </c>
      <c r="F77" s="18">
        <v>0</v>
      </c>
      <c r="G77" s="18">
        <v>99.98</v>
      </c>
      <c r="H77" s="18">
        <v>0</v>
      </c>
      <c r="I77" s="18">
        <f t="shared" si="25"/>
        <v>99.98</v>
      </c>
      <c r="J77" s="18">
        <f t="shared" si="26"/>
        <v>34900.019999999997</v>
      </c>
      <c r="K77" s="39">
        <f t="shared" si="27"/>
        <v>0.99714342857142846</v>
      </c>
      <c r="L77" s="39">
        <f t="shared" si="28"/>
        <v>-1</v>
      </c>
      <c r="M77" s="39">
        <f t="shared" si="29"/>
        <v>-0.99143028571428571</v>
      </c>
      <c r="O77" s="57"/>
      <c r="P77" s="57"/>
      <c r="Q77" s="57"/>
      <c r="R77" s="60"/>
      <c r="S77" s="60"/>
      <c r="T77" s="60"/>
      <c r="U77" s="60"/>
      <c r="V77" s="60"/>
      <c r="W77" s="57"/>
      <c r="X77" s="57"/>
      <c r="Y77" s="57"/>
    </row>
    <row r="78" spans="2:25" s="17" customFormat="1" ht="12" customHeight="1" x14ac:dyDescent="0.2">
      <c r="B78" s="48" t="s">
        <v>178</v>
      </c>
      <c r="C78" s="17" t="s">
        <v>179</v>
      </c>
      <c r="D78" s="18">
        <v>0</v>
      </c>
      <c r="E78" s="18">
        <v>0</v>
      </c>
      <c r="F78" s="18">
        <v>0</v>
      </c>
      <c r="G78" s="18">
        <v>0</v>
      </c>
      <c r="H78" s="18">
        <v>0</v>
      </c>
      <c r="I78" s="18">
        <f t="shared" si="25"/>
        <v>0</v>
      </c>
      <c r="J78" s="18">
        <f t="shared" si="26"/>
        <v>0</v>
      </c>
      <c r="K78" s="39" t="str">
        <f t="shared" si="27"/>
        <v>NA</v>
      </c>
      <c r="L78" s="39" t="str">
        <f t="shared" si="28"/>
        <v>NA</v>
      </c>
      <c r="M78" s="39" t="str">
        <f t="shared" si="29"/>
        <v>NA</v>
      </c>
      <c r="O78" s="57"/>
      <c r="P78" s="57"/>
      <c r="Q78" s="57"/>
      <c r="R78" s="60"/>
      <c r="S78" s="60"/>
      <c r="T78" s="60"/>
      <c r="U78" s="60"/>
      <c r="V78" s="60"/>
      <c r="W78" s="57"/>
      <c r="X78" s="57"/>
      <c r="Y78" s="57"/>
    </row>
    <row r="79" spans="2:25" s="17" customFormat="1" ht="12" customHeight="1" x14ac:dyDescent="0.2">
      <c r="B79" s="48" t="s">
        <v>43</v>
      </c>
      <c r="C79" s="17" t="s">
        <v>44</v>
      </c>
      <c r="D79" s="18">
        <v>170000</v>
      </c>
      <c r="E79" s="18">
        <v>238950</v>
      </c>
      <c r="F79" s="18">
        <v>847.09</v>
      </c>
      <c r="G79" s="18">
        <v>6896.41</v>
      </c>
      <c r="H79" s="18">
        <v>28183.91</v>
      </c>
      <c r="I79" s="18">
        <f t="shared" si="25"/>
        <v>35080.32</v>
      </c>
      <c r="J79" s="18">
        <f t="shared" si="26"/>
        <v>203869.68</v>
      </c>
      <c r="K79" s="39">
        <f t="shared" si="27"/>
        <v>0.85318970495919644</v>
      </c>
      <c r="L79" s="39">
        <f t="shared" si="28"/>
        <v>-0.99645494873404483</v>
      </c>
      <c r="M79" s="39">
        <f t="shared" si="29"/>
        <v>-0.91341607030759564</v>
      </c>
      <c r="O79" s="57"/>
      <c r="P79" s="57"/>
      <c r="Q79" s="57"/>
      <c r="R79" s="60"/>
      <c r="S79" s="60"/>
      <c r="T79" s="60"/>
      <c r="U79" s="60"/>
      <c r="V79" s="60"/>
      <c r="W79" s="57"/>
      <c r="X79" s="57"/>
      <c r="Y79" s="57"/>
    </row>
    <row r="80" spans="2:25" s="17" customFormat="1" x14ac:dyDescent="0.2">
      <c r="B80" s="48" t="s">
        <v>93</v>
      </c>
      <c r="C80" s="17" t="s">
        <v>94</v>
      </c>
      <c r="D80" s="18">
        <v>30000</v>
      </c>
      <c r="E80" s="18">
        <v>48042</v>
      </c>
      <c r="F80" s="18">
        <v>0</v>
      </c>
      <c r="G80" s="18">
        <v>18042</v>
      </c>
      <c r="H80" s="18">
        <v>0</v>
      </c>
      <c r="I80" s="18">
        <f t="shared" si="25"/>
        <v>18042</v>
      </c>
      <c r="J80" s="18">
        <f t="shared" si="26"/>
        <v>30000</v>
      </c>
      <c r="K80" s="39">
        <f t="shared" si="27"/>
        <v>0.62445360309728992</v>
      </c>
      <c r="L80" s="39">
        <f t="shared" si="28"/>
        <v>-1</v>
      </c>
      <c r="M80" s="39">
        <f t="shared" si="29"/>
        <v>0.12663919070813037</v>
      </c>
      <c r="O80" s="57"/>
      <c r="P80" s="57"/>
      <c r="Q80" s="57"/>
      <c r="R80" s="60"/>
      <c r="S80" s="60"/>
      <c r="T80" s="60"/>
      <c r="U80" s="60"/>
      <c r="V80" s="60"/>
      <c r="W80" s="57"/>
      <c r="X80" s="57"/>
      <c r="Y80" s="57"/>
    </row>
    <row r="81" spans="2:25" s="17" customFormat="1" x14ac:dyDescent="0.2">
      <c r="B81" s="48" t="s">
        <v>239</v>
      </c>
      <c r="C81" s="17" t="s">
        <v>240</v>
      </c>
      <c r="D81" s="18">
        <v>99993</v>
      </c>
      <c r="E81" s="18">
        <v>99993</v>
      </c>
      <c r="F81" s="18">
        <v>0</v>
      </c>
      <c r="G81" s="18">
        <v>0</v>
      </c>
      <c r="H81" s="18">
        <v>14349.39</v>
      </c>
      <c r="I81" s="18">
        <f t="shared" si="25"/>
        <v>14349.39</v>
      </c>
      <c r="J81" s="18">
        <f t="shared" si="26"/>
        <v>85643.61</v>
      </c>
      <c r="K81" s="39">
        <f t="shared" si="27"/>
        <v>0.85649605472383072</v>
      </c>
      <c r="L81" s="39">
        <f t="shared" si="28"/>
        <v>-1</v>
      </c>
      <c r="M81" s="39">
        <f t="shared" si="29"/>
        <v>-1</v>
      </c>
      <c r="O81" s="57"/>
      <c r="P81" s="57"/>
      <c r="Q81" s="57"/>
      <c r="R81" s="60"/>
      <c r="S81" s="60"/>
      <c r="T81" s="60"/>
      <c r="U81" s="60"/>
      <c r="V81" s="60"/>
      <c r="W81" s="57"/>
      <c r="X81" s="57"/>
      <c r="Y81" s="57"/>
    </row>
    <row r="82" spans="2:25" s="17" customFormat="1" x14ac:dyDescent="0.2">
      <c r="B82" s="48" t="s">
        <v>45</v>
      </c>
      <c r="C82" s="17" t="s">
        <v>46</v>
      </c>
      <c r="D82" s="18">
        <v>43340</v>
      </c>
      <c r="E82" s="18">
        <v>45889</v>
      </c>
      <c r="F82" s="18">
        <v>-27937.63</v>
      </c>
      <c r="G82" s="18">
        <v>-27203.63</v>
      </c>
      <c r="H82" s="18">
        <v>1379.2</v>
      </c>
      <c r="I82" s="18">
        <f t="shared" si="25"/>
        <v>-25824.43</v>
      </c>
      <c r="J82" s="18">
        <f t="shared" si="26"/>
        <v>71713.429999999993</v>
      </c>
      <c r="K82" s="39">
        <f t="shared" si="27"/>
        <v>1.5627586131752706</v>
      </c>
      <c r="L82" s="39">
        <f t="shared" si="28"/>
        <v>-1.6088088648695766</v>
      </c>
      <c r="M82" s="39">
        <f t="shared" si="29"/>
        <v>-2.7784412386410686</v>
      </c>
      <c r="O82" s="57"/>
      <c r="P82" s="57"/>
      <c r="Q82" s="57"/>
      <c r="R82" s="60"/>
      <c r="S82" s="60"/>
      <c r="T82" s="60"/>
      <c r="U82" s="60"/>
      <c r="V82" s="60"/>
      <c r="W82" s="57"/>
      <c r="X82" s="57"/>
      <c r="Y82" s="57"/>
    </row>
    <row r="83" spans="2:25" s="17" customFormat="1" x14ac:dyDescent="0.2">
      <c r="B83" s="48" t="s">
        <v>47</v>
      </c>
      <c r="C83" s="17" t="s">
        <v>48</v>
      </c>
      <c r="D83" s="18">
        <v>436565.61</v>
      </c>
      <c r="E83" s="18">
        <v>4596875.6500000004</v>
      </c>
      <c r="F83" s="18">
        <v>181647.22999999998</v>
      </c>
      <c r="G83" s="18">
        <v>1821863.67</v>
      </c>
      <c r="H83" s="18">
        <v>1472103.29</v>
      </c>
      <c r="I83" s="18">
        <f t="shared" si="25"/>
        <v>3293966.96</v>
      </c>
      <c r="J83" s="18">
        <f t="shared" si="26"/>
        <v>1302908.6900000004</v>
      </c>
      <c r="K83" s="39">
        <f t="shared" si="27"/>
        <v>0.28343352946691092</v>
      </c>
      <c r="L83" s="39">
        <f t="shared" si="28"/>
        <v>-0.96048463264391315</v>
      </c>
      <c r="M83" s="39">
        <f t="shared" si="29"/>
        <v>0.18897952134076088</v>
      </c>
      <c r="O83" s="57"/>
      <c r="P83" s="57"/>
      <c r="Q83" s="57"/>
      <c r="R83" s="60"/>
      <c r="S83" s="60"/>
      <c r="T83" s="60"/>
      <c r="U83" s="60"/>
      <c r="V83" s="60"/>
      <c r="W83" s="57"/>
      <c r="X83" s="57"/>
      <c r="Y83" s="57"/>
    </row>
    <row r="84" spans="2:25" s="17" customFormat="1" x14ac:dyDescent="0.2">
      <c r="B84" s="48" t="s">
        <v>49</v>
      </c>
      <c r="C84" s="17" t="s">
        <v>50</v>
      </c>
      <c r="D84" s="18">
        <v>910474.36</v>
      </c>
      <c r="E84" s="18">
        <v>899723.36</v>
      </c>
      <c r="F84" s="18">
        <v>40208.28</v>
      </c>
      <c r="G84" s="18">
        <v>86774.82</v>
      </c>
      <c r="H84" s="18">
        <v>10677.95</v>
      </c>
      <c r="I84" s="18">
        <f t="shared" si="25"/>
        <v>97452.77</v>
      </c>
      <c r="J84" s="18">
        <f t="shared" si="26"/>
        <v>802270.59</v>
      </c>
      <c r="K84" s="39">
        <f t="shared" si="27"/>
        <v>0.89168585108204812</v>
      </c>
      <c r="L84" s="39">
        <f t="shared" si="28"/>
        <v>-0.95531039674239426</v>
      </c>
      <c r="M84" s="39">
        <f t="shared" si="29"/>
        <v>-0.71066166382520068</v>
      </c>
      <c r="O84" s="57"/>
      <c r="P84" s="57"/>
      <c r="Q84" s="57"/>
      <c r="R84" s="60"/>
      <c r="S84" s="60"/>
      <c r="T84" s="60"/>
      <c r="U84" s="60"/>
      <c r="V84" s="60"/>
      <c r="W84" s="57"/>
      <c r="X84" s="57"/>
      <c r="Y84" s="57"/>
    </row>
    <row r="85" spans="2:25" s="17" customFormat="1" x14ac:dyDescent="0.2">
      <c r="B85" s="48" t="s">
        <v>241</v>
      </c>
      <c r="C85" s="17" t="s">
        <v>242</v>
      </c>
      <c r="D85" s="18">
        <v>46826935.939999998</v>
      </c>
      <c r="E85" s="18">
        <v>46826935.939999998</v>
      </c>
      <c r="F85" s="18">
        <v>4471987.54</v>
      </c>
      <c r="G85" s="18">
        <v>18379671.160000004</v>
      </c>
      <c r="H85" s="18">
        <v>0</v>
      </c>
      <c r="I85" s="18">
        <f t="shared" si="25"/>
        <v>18379671.160000004</v>
      </c>
      <c r="J85" s="18">
        <f t="shared" si="26"/>
        <v>28447264.779999994</v>
      </c>
      <c r="K85" s="39">
        <f t="shared" si="27"/>
        <v>0.60749789002743781</v>
      </c>
      <c r="L85" s="39">
        <f t="shared" si="28"/>
        <v>-0.9044996763031854</v>
      </c>
      <c r="M85" s="39">
        <f t="shared" si="29"/>
        <v>0.17750632991768653</v>
      </c>
      <c r="O85" s="57"/>
      <c r="P85" s="57"/>
      <c r="Q85" s="57"/>
      <c r="R85" s="60"/>
      <c r="S85" s="60"/>
      <c r="T85" s="60"/>
      <c r="U85" s="60"/>
      <c r="V85" s="60"/>
      <c r="W85" s="57"/>
      <c r="X85" s="57"/>
      <c r="Y85" s="57"/>
    </row>
    <row r="86" spans="2:25" s="17" customFormat="1" x14ac:dyDescent="0.2">
      <c r="B86" s="48" t="s">
        <v>51</v>
      </c>
      <c r="C86" s="17" t="s">
        <v>52</v>
      </c>
      <c r="D86" s="18">
        <v>0</v>
      </c>
      <c r="E86" s="18">
        <v>0</v>
      </c>
      <c r="F86" s="18">
        <v>0</v>
      </c>
      <c r="G86" s="18">
        <v>0</v>
      </c>
      <c r="H86" s="18">
        <v>0</v>
      </c>
      <c r="I86" s="18">
        <f t="shared" si="25"/>
        <v>0</v>
      </c>
      <c r="J86" s="18">
        <f t="shared" si="26"/>
        <v>0</v>
      </c>
      <c r="K86" s="39" t="str">
        <f t="shared" si="27"/>
        <v>NA</v>
      </c>
      <c r="L86" s="39" t="str">
        <f t="shared" si="28"/>
        <v>NA</v>
      </c>
      <c r="M86" s="39" t="str">
        <f t="shared" si="29"/>
        <v>NA</v>
      </c>
      <c r="O86" s="57"/>
      <c r="P86" s="57"/>
      <c r="Q86" s="57"/>
      <c r="R86" s="60"/>
      <c r="S86" s="60"/>
      <c r="T86" s="60"/>
      <c r="U86" s="60"/>
      <c r="V86" s="60"/>
      <c r="W86" s="57"/>
      <c r="X86" s="57"/>
      <c r="Y86" s="57"/>
    </row>
    <row r="87" spans="2:25" s="17" customFormat="1" x14ac:dyDescent="0.2">
      <c r="B87" s="48" t="s">
        <v>53</v>
      </c>
      <c r="C87" s="17" t="s">
        <v>54</v>
      </c>
      <c r="D87" s="18">
        <v>7085659.7800000003</v>
      </c>
      <c r="E87" s="18">
        <v>6262732.4600000009</v>
      </c>
      <c r="F87" s="18">
        <v>367133.74999999983</v>
      </c>
      <c r="G87" s="18">
        <v>1208236.9900000005</v>
      </c>
      <c r="H87" s="18">
        <v>536617.72</v>
      </c>
      <c r="I87" s="18">
        <f t="shared" si="25"/>
        <v>1744854.7100000004</v>
      </c>
      <c r="J87" s="18">
        <f t="shared" si="26"/>
        <v>4517877.75</v>
      </c>
      <c r="K87" s="39">
        <f t="shared" si="27"/>
        <v>0.72139082722368109</v>
      </c>
      <c r="L87" s="39">
        <f t="shared" si="28"/>
        <v>-0.94137802431368756</v>
      </c>
      <c r="M87" s="39">
        <f t="shared" si="29"/>
        <v>-0.42122532087216119</v>
      </c>
      <c r="O87" s="57"/>
      <c r="P87" s="57"/>
      <c r="Q87" s="57"/>
      <c r="R87" s="60"/>
      <c r="S87" s="60"/>
      <c r="T87" s="60"/>
      <c r="U87" s="60"/>
      <c r="V87" s="60"/>
      <c r="W87" s="57"/>
      <c r="X87" s="57"/>
      <c r="Y87" s="57"/>
    </row>
    <row r="88" spans="2:25" s="17" customFormat="1" x14ac:dyDescent="0.2">
      <c r="B88" s="48" t="s">
        <v>55</v>
      </c>
      <c r="C88" s="17" t="s">
        <v>56</v>
      </c>
      <c r="D88" s="18">
        <v>195615.55</v>
      </c>
      <c r="E88" s="18">
        <v>277207.46999999997</v>
      </c>
      <c r="F88" s="18">
        <v>39220.839999999997</v>
      </c>
      <c r="G88" s="18">
        <v>51113.929999999993</v>
      </c>
      <c r="H88" s="18">
        <v>36971.71</v>
      </c>
      <c r="I88" s="18">
        <f t="shared" si="25"/>
        <v>88085.639999999985</v>
      </c>
      <c r="J88" s="18">
        <f t="shared" si="26"/>
        <v>189121.83</v>
      </c>
      <c r="K88" s="39">
        <f t="shared" si="27"/>
        <v>0.68223929896261459</v>
      </c>
      <c r="L88" s="39">
        <f t="shared" si="28"/>
        <v>-0.85851449096952548</v>
      </c>
      <c r="M88" s="39">
        <f t="shared" si="29"/>
        <v>-0.44683384614418942</v>
      </c>
      <c r="O88" s="57"/>
      <c r="P88" s="57"/>
      <c r="Q88" s="57"/>
      <c r="R88" s="60"/>
      <c r="S88" s="60"/>
      <c r="T88" s="60"/>
      <c r="U88" s="60"/>
      <c r="V88" s="60"/>
      <c r="W88" s="57"/>
      <c r="X88" s="57"/>
      <c r="Y88" s="57"/>
    </row>
    <row r="89" spans="2:25" s="17" customFormat="1" x14ac:dyDescent="0.2">
      <c r="B89" s="48" t="s">
        <v>57</v>
      </c>
      <c r="C89" s="17" t="s">
        <v>58</v>
      </c>
      <c r="D89" s="18">
        <v>7648392.0700000003</v>
      </c>
      <c r="E89" s="18">
        <v>7154029.0700000003</v>
      </c>
      <c r="F89" s="18">
        <v>1848.49</v>
      </c>
      <c r="G89" s="18">
        <v>1780743.94</v>
      </c>
      <c r="H89" s="18">
        <v>21467.48</v>
      </c>
      <c r="I89" s="18">
        <f t="shared" si="25"/>
        <v>1802211.42</v>
      </c>
      <c r="J89" s="18">
        <f t="shared" si="26"/>
        <v>5351817.6500000004</v>
      </c>
      <c r="K89" s="39">
        <f t="shared" si="27"/>
        <v>0.74808441475902476</v>
      </c>
      <c r="L89" s="39">
        <f t="shared" si="28"/>
        <v>-0.99974161553134422</v>
      </c>
      <c r="M89" s="39">
        <f t="shared" si="29"/>
        <v>-0.25325550571183247</v>
      </c>
      <c r="O89" s="57"/>
      <c r="P89" s="57"/>
      <c r="Q89" s="57"/>
      <c r="R89" s="60"/>
      <c r="S89" s="60"/>
      <c r="T89" s="60"/>
      <c r="U89" s="60"/>
      <c r="V89" s="60"/>
      <c r="W89" s="57"/>
      <c r="X89" s="57"/>
      <c r="Y89" s="57"/>
    </row>
    <row r="90" spans="2:25" s="17" customFormat="1" x14ac:dyDescent="0.2">
      <c r="B90" s="48" t="s">
        <v>59</v>
      </c>
      <c r="C90" s="17" t="s">
        <v>60</v>
      </c>
      <c r="D90" s="18">
        <v>2283720</v>
      </c>
      <c r="E90" s="18">
        <v>2239059.9999999995</v>
      </c>
      <c r="F90" s="18">
        <v>87897.5</v>
      </c>
      <c r="G90" s="18">
        <v>241167.23</v>
      </c>
      <c r="H90" s="18">
        <v>369732.62</v>
      </c>
      <c r="I90" s="18">
        <f t="shared" si="25"/>
        <v>610899.85</v>
      </c>
      <c r="J90" s="18">
        <f t="shared" si="26"/>
        <v>1628160.1499999994</v>
      </c>
      <c r="K90" s="39">
        <f t="shared" si="27"/>
        <v>0.7271623583110769</v>
      </c>
      <c r="L90" s="39">
        <f t="shared" si="28"/>
        <v>-0.96074357096281471</v>
      </c>
      <c r="M90" s="39">
        <f t="shared" si="29"/>
        <v>-0.6768725759917108</v>
      </c>
      <c r="O90" s="57"/>
      <c r="P90" s="57"/>
      <c r="Q90" s="57"/>
      <c r="R90" s="60"/>
      <c r="S90" s="60"/>
      <c r="T90" s="60"/>
      <c r="U90" s="60"/>
      <c r="V90" s="60"/>
      <c r="W90" s="57"/>
      <c r="X90" s="57"/>
      <c r="Y90" s="57"/>
    </row>
    <row r="91" spans="2:25" s="17" customFormat="1" x14ac:dyDescent="0.2">
      <c r="B91" s="48" t="s">
        <v>61</v>
      </c>
      <c r="C91" s="17" t="s">
        <v>62</v>
      </c>
      <c r="D91" s="18">
        <v>603045.91999999993</v>
      </c>
      <c r="E91" s="18">
        <v>716068.56</v>
      </c>
      <c r="F91" s="18">
        <v>34573.799999999996</v>
      </c>
      <c r="G91" s="18">
        <v>98110.619999999981</v>
      </c>
      <c r="H91" s="18">
        <v>183412.54</v>
      </c>
      <c r="I91" s="18">
        <f t="shared" si="25"/>
        <v>281523.15999999997</v>
      </c>
      <c r="J91" s="18">
        <f t="shared" si="26"/>
        <v>434545.40000000008</v>
      </c>
      <c r="K91" s="39">
        <f t="shared" si="27"/>
        <v>0.60684887491778727</v>
      </c>
      <c r="L91" s="39">
        <f t="shared" si="28"/>
        <v>-0.95171719311346381</v>
      </c>
      <c r="M91" s="39">
        <f t="shared" si="29"/>
        <v>-0.58896134191396432</v>
      </c>
      <c r="O91" s="57"/>
      <c r="P91" s="57"/>
      <c r="Q91" s="57"/>
      <c r="R91" s="60"/>
      <c r="S91" s="60"/>
      <c r="T91" s="60"/>
      <c r="U91" s="60"/>
      <c r="V91" s="60"/>
      <c r="W91" s="57"/>
      <c r="X91" s="57"/>
      <c r="Y91" s="57"/>
    </row>
    <row r="92" spans="2:25" s="17" customFormat="1" x14ac:dyDescent="0.2">
      <c r="B92" s="48" t="s">
        <v>322</v>
      </c>
      <c r="C92" s="17" t="s">
        <v>323</v>
      </c>
      <c r="D92" s="18">
        <v>37250</v>
      </c>
      <c r="E92" s="18">
        <v>729598.5</v>
      </c>
      <c r="F92" s="18">
        <v>140791.35999999999</v>
      </c>
      <c r="G92" s="18">
        <v>163668.29999999999</v>
      </c>
      <c r="H92" s="18">
        <v>263600.59999999998</v>
      </c>
      <c r="I92" s="18">
        <f t="shared" ref="I92:I133" si="30">SUM(G92:H92)</f>
        <v>427268.89999999997</v>
      </c>
      <c r="J92" s="18">
        <f t="shared" ref="J92:J133" si="31">E92-I92</f>
        <v>302329.60000000003</v>
      </c>
      <c r="K92" s="39">
        <f t="shared" ref="K92:K133" si="32">IF(E92=0,"NA",J92/E92)</f>
        <v>0.4143780449110025</v>
      </c>
      <c r="L92" s="39">
        <f t="shared" ref="L92:L133" si="33">IF(E92=0,"NA",(  ( F92 - (E92/$L$6)) / (E92/$L$6)))</f>
        <v>-0.80702898923174871</v>
      </c>
      <c r="M92" s="39">
        <f t="shared" ref="M92:M133" si="34">IF(E92=0,"NA",(  ( G92 - ($M$6*(E92/12))) / ($M$6*(E92/12))))</f>
        <v>-0.32702040917024916</v>
      </c>
      <c r="O92" s="57"/>
      <c r="P92" s="57"/>
      <c r="Q92" s="57"/>
      <c r="R92" s="60"/>
      <c r="S92" s="60"/>
      <c r="T92" s="60"/>
      <c r="U92" s="60"/>
      <c r="V92" s="60"/>
      <c r="W92" s="57"/>
      <c r="X92" s="57"/>
      <c r="Y92" s="57"/>
    </row>
    <row r="93" spans="2:25" s="17" customFormat="1" x14ac:dyDescent="0.2">
      <c r="B93" s="48" t="s">
        <v>63</v>
      </c>
      <c r="C93" s="17" t="s">
        <v>64</v>
      </c>
      <c r="D93" s="18">
        <v>7131545</v>
      </c>
      <c r="E93" s="18">
        <v>10731439</v>
      </c>
      <c r="F93" s="18">
        <v>472977.7</v>
      </c>
      <c r="G93" s="18">
        <v>476218</v>
      </c>
      <c r="H93" s="18">
        <v>10067050.299999999</v>
      </c>
      <c r="I93" s="18">
        <f t="shared" si="30"/>
        <v>10543268.299999999</v>
      </c>
      <c r="J93" s="18">
        <f t="shared" si="31"/>
        <v>188170.70000000112</v>
      </c>
      <c r="K93" s="39">
        <f t="shared" si="32"/>
        <v>1.7534526357555695E-2</v>
      </c>
      <c r="L93" s="39">
        <f t="shared" si="33"/>
        <v>-0.95592597600377738</v>
      </c>
      <c r="M93" s="39">
        <f t="shared" si="34"/>
        <v>-0.86687209422706502</v>
      </c>
      <c r="O93" s="57"/>
      <c r="P93" s="57"/>
      <c r="Q93" s="57"/>
      <c r="R93" s="60"/>
      <c r="S93" s="60"/>
      <c r="T93" s="60"/>
      <c r="U93" s="60"/>
      <c r="V93" s="60"/>
      <c r="W93" s="57"/>
      <c r="X93" s="57"/>
      <c r="Y93" s="57"/>
    </row>
    <row r="94" spans="2:25" s="17" customFormat="1" x14ac:dyDescent="0.2">
      <c r="B94" s="48" t="s">
        <v>65</v>
      </c>
      <c r="C94" s="17" t="s">
        <v>66</v>
      </c>
      <c r="D94" s="18">
        <v>853634.28</v>
      </c>
      <c r="E94" s="18">
        <v>79790.06</v>
      </c>
      <c r="F94" s="18">
        <v>6757.8099999999995</v>
      </c>
      <c r="G94" s="18">
        <v>13842.529999999999</v>
      </c>
      <c r="H94" s="18">
        <v>16322.56</v>
      </c>
      <c r="I94" s="18">
        <f t="shared" si="30"/>
        <v>30165.089999999997</v>
      </c>
      <c r="J94" s="18">
        <f t="shared" si="31"/>
        <v>49624.97</v>
      </c>
      <c r="K94" s="39">
        <f t="shared" si="32"/>
        <v>0.62194426223015753</v>
      </c>
      <c r="L94" s="39">
        <f t="shared" si="33"/>
        <v>-0.91530511444658647</v>
      </c>
      <c r="M94" s="39">
        <f t="shared" si="34"/>
        <v>-0.47953930602383305</v>
      </c>
      <c r="O94" s="57"/>
      <c r="P94" s="57"/>
      <c r="Q94" s="57"/>
      <c r="R94" s="60"/>
      <c r="S94" s="60"/>
      <c r="T94" s="60"/>
      <c r="U94" s="60"/>
      <c r="V94" s="60"/>
      <c r="W94" s="57"/>
      <c r="X94" s="57"/>
      <c r="Y94" s="57"/>
    </row>
    <row r="95" spans="2:25" s="17" customFormat="1" x14ac:dyDescent="0.2">
      <c r="B95" s="48" t="s">
        <v>184</v>
      </c>
      <c r="C95" s="17" t="s">
        <v>185</v>
      </c>
      <c r="D95" s="18">
        <v>0</v>
      </c>
      <c r="E95" s="18">
        <v>0</v>
      </c>
      <c r="F95" s="18">
        <v>0</v>
      </c>
      <c r="G95" s="18">
        <v>0</v>
      </c>
      <c r="H95" s="18">
        <v>0</v>
      </c>
      <c r="I95" s="18">
        <f t="shared" si="30"/>
        <v>0</v>
      </c>
      <c r="J95" s="18">
        <f t="shared" si="31"/>
        <v>0</v>
      </c>
      <c r="K95" s="39" t="str">
        <f t="shared" si="32"/>
        <v>NA</v>
      </c>
      <c r="L95" s="39" t="str">
        <f t="shared" si="33"/>
        <v>NA</v>
      </c>
      <c r="M95" s="39" t="str">
        <f t="shared" si="34"/>
        <v>NA</v>
      </c>
      <c r="O95" s="57"/>
      <c r="P95" s="57"/>
      <c r="Q95" s="57"/>
      <c r="R95" s="60"/>
      <c r="S95" s="60"/>
      <c r="T95" s="60"/>
      <c r="U95" s="60"/>
      <c r="V95" s="60"/>
      <c r="W95" s="57"/>
      <c r="X95" s="57"/>
      <c r="Y95" s="57"/>
    </row>
    <row r="96" spans="2:25" s="17" customFormat="1" x14ac:dyDescent="0.2">
      <c r="B96" s="48" t="s">
        <v>67</v>
      </c>
      <c r="C96" s="17" t="s">
        <v>68</v>
      </c>
      <c r="D96" s="18">
        <v>2132517.92</v>
      </c>
      <c r="E96" s="18">
        <v>1649929.32</v>
      </c>
      <c r="F96" s="18">
        <v>538</v>
      </c>
      <c r="G96" s="18">
        <v>6380</v>
      </c>
      <c r="H96" s="18">
        <v>70465.62000000001</v>
      </c>
      <c r="I96" s="18">
        <f t="shared" si="30"/>
        <v>76845.62000000001</v>
      </c>
      <c r="J96" s="18">
        <f t="shared" si="31"/>
        <v>1573083.7</v>
      </c>
      <c r="K96" s="39">
        <f t="shared" si="32"/>
        <v>0.95342490186185669</v>
      </c>
      <c r="L96" s="39">
        <f t="shared" si="33"/>
        <v>-0.99967392542609035</v>
      </c>
      <c r="M96" s="39">
        <f t="shared" si="34"/>
        <v>-0.98839950307689539</v>
      </c>
      <c r="O96" s="57"/>
      <c r="P96" s="57"/>
      <c r="Q96" s="57"/>
      <c r="R96" s="60"/>
      <c r="S96" s="60"/>
      <c r="T96" s="60"/>
      <c r="U96" s="60"/>
      <c r="V96" s="60"/>
      <c r="W96" s="57"/>
      <c r="X96" s="57"/>
      <c r="Y96" s="57"/>
    </row>
    <row r="97" spans="1:25" s="17" customFormat="1" x14ac:dyDescent="0.2">
      <c r="B97" s="48" t="s">
        <v>69</v>
      </c>
      <c r="C97" s="17" t="s">
        <v>70</v>
      </c>
      <c r="D97" s="18">
        <v>42037.07</v>
      </c>
      <c r="E97" s="18">
        <v>42037.07</v>
      </c>
      <c r="F97" s="18">
        <v>0</v>
      </c>
      <c r="G97" s="18">
        <v>0</v>
      </c>
      <c r="H97" s="18">
        <v>768.75</v>
      </c>
      <c r="I97" s="18">
        <f t="shared" si="30"/>
        <v>768.75</v>
      </c>
      <c r="J97" s="18">
        <f t="shared" si="31"/>
        <v>41268.32</v>
      </c>
      <c r="K97" s="39">
        <f t="shared" si="32"/>
        <v>0.98171256940600282</v>
      </c>
      <c r="L97" s="39">
        <f t="shared" si="33"/>
        <v>-1</v>
      </c>
      <c r="M97" s="39">
        <f t="shared" si="34"/>
        <v>-1</v>
      </c>
      <c r="O97" s="57"/>
      <c r="P97" s="57"/>
      <c r="Q97" s="57"/>
      <c r="R97" s="60"/>
      <c r="S97" s="60"/>
      <c r="T97" s="60"/>
      <c r="U97" s="60"/>
      <c r="V97" s="60"/>
      <c r="W97" s="57"/>
      <c r="X97" s="57"/>
      <c r="Y97" s="57"/>
    </row>
    <row r="98" spans="1:25" s="17" customFormat="1" x14ac:dyDescent="0.2">
      <c r="B98" s="48" t="s">
        <v>71</v>
      </c>
      <c r="C98" s="17" t="s">
        <v>72</v>
      </c>
      <c r="D98" s="18">
        <v>772973</v>
      </c>
      <c r="E98" s="18">
        <v>949798</v>
      </c>
      <c r="F98" s="18">
        <v>48423</v>
      </c>
      <c r="G98" s="18">
        <v>201002.5</v>
      </c>
      <c r="H98" s="18">
        <v>90901.08</v>
      </c>
      <c r="I98" s="18">
        <f t="shared" si="30"/>
        <v>291903.58</v>
      </c>
      <c r="J98" s="18">
        <f t="shared" si="31"/>
        <v>657894.41999999993</v>
      </c>
      <c r="K98" s="39">
        <f t="shared" si="32"/>
        <v>0.69266772513734487</v>
      </c>
      <c r="L98" s="39">
        <f t="shared" si="33"/>
        <v>-0.94901758058029184</v>
      </c>
      <c r="M98" s="39">
        <f t="shared" si="34"/>
        <v>-0.3651202676779694</v>
      </c>
      <c r="O98" s="57"/>
      <c r="P98" s="57"/>
      <c r="Q98" s="57"/>
      <c r="R98" s="60"/>
      <c r="S98" s="60"/>
      <c r="T98" s="60"/>
      <c r="U98" s="60"/>
      <c r="V98" s="60"/>
      <c r="W98" s="57"/>
      <c r="X98" s="57"/>
      <c r="Y98" s="57"/>
    </row>
    <row r="99" spans="1:25" s="17" customFormat="1" x14ac:dyDescent="0.2">
      <c r="B99" s="48" t="s">
        <v>73</v>
      </c>
      <c r="C99" s="17" t="s">
        <v>74</v>
      </c>
      <c r="D99" s="18">
        <v>1000000</v>
      </c>
      <c r="E99" s="18">
        <v>975480.71</v>
      </c>
      <c r="F99" s="18">
        <v>0</v>
      </c>
      <c r="G99" s="18">
        <v>0</v>
      </c>
      <c r="H99" s="18">
        <v>0</v>
      </c>
      <c r="I99" s="18">
        <f t="shared" si="30"/>
        <v>0</v>
      </c>
      <c r="J99" s="18">
        <f t="shared" si="31"/>
        <v>975480.71</v>
      </c>
      <c r="K99" s="39">
        <f t="shared" si="32"/>
        <v>1</v>
      </c>
      <c r="L99" s="39">
        <f t="shared" si="33"/>
        <v>-1</v>
      </c>
      <c r="M99" s="39">
        <f t="shared" si="34"/>
        <v>-1</v>
      </c>
      <c r="O99" s="57"/>
      <c r="P99" s="57"/>
      <c r="Q99" s="57"/>
      <c r="R99" s="60"/>
      <c r="S99" s="60"/>
      <c r="T99" s="60"/>
      <c r="U99" s="60"/>
      <c r="V99" s="60"/>
      <c r="W99" s="57"/>
      <c r="X99" s="57"/>
      <c r="Y99" s="57"/>
    </row>
    <row r="100" spans="1:25" s="17" customFormat="1" x14ac:dyDescent="0.2">
      <c r="A100" s="47" t="s">
        <v>75</v>
      </c>
      <c r="B100" s="49"/>
      <c r="C100" s="47"/>
      <c r="D100" s="23">
        <v>706178587.04999995</v>
      </c>
      <c r="E100" s="23">
        <v>706776735.9200002</v>
      </c>
      <c r="F100" s="23">
        <v>71835021.210000008</v>
      </c>
      <c r="G100" s="23">
        <v>163386506.75</v>
      </c>
      <c r="H100" s="23">
        <v>15094205.159999998</v>
      </c>
      <c r="I100" s="23">
        <f t="shared" si="30"/>
        <v>178480711.91</v>
      </c>
      <c r="J100" s="23">
        <f t="shared" si="31"/>
        <v>528296024.01000023</v>
      </c>
      <c r="K100" s="43">
        <f t="shared" si="32"/>
        <v>0.74747228815097544</v>
      </c>
      <c r="L100" s="43">
        <f t="shared" si="33"/>
        <v>-0.8983624989912925</v>
      </c>
      <c r="M100" s="43">
        <f t="shared" si="34"/>
        <v>-0.30648605798835887</v>
      </c>
      <c r="O100" s="57"/>
      <c r="P100" s="57"/>
      <c r="Q100" s="57"/>
      <c r="R100" s="60"/>
      <c r="S100" s="60"/>
      <c r="T100" s="60"/>
      <c r="U100" s="60"/>
      <c r="V100" s="60"/>
      <c r="W100" s="57"/>
      <c r="X100" s="57"/>
      <c r="Y100" s="57"/>
    </row>
    <row r="101" spans="1:25" s="17" customFormat="1" x14ac:dyDescent="0.2">
      <c r="A101" s="17" t="s">
        <v>76</v>
      </c>
      <c r="B101" s="48" t="s">
        <v>12</v>
      </c>
      <c r="C101" s="17" t="s">
        <v>13</v>
      </c>
      <c r="D101" s="18">
        <v>0</v>
      </c>
      <c r="E101" s="18">
        <v>0</v>
      </c>
      <c r="F101" s="18">
        <v>0</v>
      </c>
      <c r="G101" s="18">
        <v>0</v>
      </c>
      <c r="H101" s="18">
        <v>0</v>
      </c>
      <c r="I101" s="18">
        <f t="shared" si="30"/>
        <v>0</v>
      </c>
      <c r="J101" s="18">
        <f t="shared" si="31"/>
        <v>0</v>
      </c>
      <c r="K101" s="39" t="str">
        <f t="shared" si="32"/>
        <v>NA</v>
      </c>
      <c r="L101" s="39" t="str">
        <f t="shared" si="33"/>
        <v>NA</v>
      </c>
      <c r="M101" s="39" t="str">
        <f t="shared" si="34"/>
        <v>NA</v>
      </c>
      <c r="O101" s="57"/>
      <c r="P101" s="57"/>
      <c r="Q101" s="57"/>
      <c r="R101" s="60"/>
      <c r="S101" s="60"/>
      <c r="T101" s="60"/>
      <c r="U101" s="60"/>
      <c r="V101" s="60"/>
      <c r="W101" s="57"/>
      <c r="X101" s="57"/>
      <c r="Y101" s="57"/>
    </row>
    <row r="102" spans="1:25" s="17" customFormat="1" x14ac:dyDescent="0.2">
      <c r="B102" s="48" t="s">
        <v>16</v>
      </c>
      <c r="C102" s="17" t="s">
        <v>15</v>
      </c>
      <c r="D102" s="18">
        <v>0</v>
      </c>
      <c r="E102" s="18">
        <v>0</v>
      </c>
      <c r="F102" s="18">
        <v>0</v>
      </c>
      <c r="G102" s="18">
        <v>0</v>
      </c>
      <c r="H102" s="18">
        <v>0</v>
      </c>
      <c r="I102" s="18">
        <f t="shared" si="30"/>
        <v>0</v>
      </c>
      <c r="J102" s="18">
        <f t="shared" si="31"/>
        <v>0</v>
      </c>
      <c r="K102" s="39" t="str">
        <f t="shared" si="32"/>
        <v>NA</v>
      </c>
      <c r="L102" s="39" t="str">
        <f t="shared" si="33"/>
        <v>NA</v>
      </c>
      <c r="M102" s="39" t="str">
        <f t="shared" si="34"/>
        <v>NA</v>
      </c>
      <c r="O102" s="57"/>
      <c r="P102" s="57"/>
      <c r="Q102" s="57"/>
      <c r="R102" s="60"/>
      <c r="S102" s="60"/>
      <c r="T102" s="60"/>
      <c r="U102" s="60"/>
      <c r="V102" s="60"/>
      <c r="W102" s="57"/>
      <c r="X102" s="57"/>
      <c r="Y102" s="57"/>
    </row>
    <row r="103" spans="1:25" s="17" customFormat="1" x14ac:dyDescent="0.2">
      <c r="B103" s="48" t="s">
        <v>97</v>
      </c>
      <c r="C103" s="17" t="s">
        <v>98</v>
      </c>
      <c r="D103" s="18">
        <v>0</v>
      </c>
      <c r="E103" s="18">
        <v>0</v>
      </c>
      <c r="F103" s="18">
        <v>0</v>
      </c>
      <c r="G103" s="18">
        <v>2598.85</v>
      </c>
      <c r="H103" s="18">
        <v>0</v>
      </c>
      <c r="I103" s="18">
        <f t="shared" si="30"/>
        <v>2598.85</v>
      </c>
      <c r="J103" s="18">
        <f t="shared" si="31"/>
        <v>-2598.85</v>
      </c>
      <c r="K103" s="39" t="str">
        <f t="shared" si="32"/>
        <v>NA</v>
      </c>
      <c r="L103" s="39" t="str">
        <f t="shared" si="33"/>
        <v>NA</v>
      </c>
      <c r="M103" s="39" t="str">
        <f t="shared" si="34"/>
        <v>NA</v>
      </c>
      <c r="O103" s="57"/>
      <c r="P103" s="57"/>
      <c r="Q103" s="57"/>
      <c r="R103" s="60"/>
      <c r="S103" s="60"/>
      <c r="T103" s="60"/>
      <c r="U103" s="60"/>
      <c r="V103" s="60"/>
      <c r="W103" s="57"/>
      <c r="X103" s="57"/>
      <c r="Y103" s="57"/>
    </row>
    <row r="104" spans="1:25" s="17" customFormat="1" x14ac:dyDescent="0.2">
      <c r="B104" s="48" t="s">
        <v>23</v>
      </c>
      <c r="C104" s="17" t="s">
        <v>24</v>
      </c>
      <c r="D104" s="18">
        <v>169883.19999999998</v>
      </c>
      <c r="E104" s="18">
        <v>169883.19999999998</v>
      </c>
      <c r="F104" s="18">
        <v>3937.5</v>
      </c>
      <c r="G104" s="18">
        <v>16432.5</v>
      </c>
      <c r="H104" s="18">
        <v>0</v>
      </c>
      <c r="I104" s="18">
        <f t="shared" si="30"/>
        <v>16432.5</v>
      </c>
      <c r="J104" s="18">
        <f t="shared" si="31"/>
        <v>153450.69999999998</v>
      </c>
      <c r="K104" s="39">
        <f t="shared" si="32"/>
        <v>0.90327177731523778</v>
      </c>
      <c r="L104" s="39">
        <f t="shared" si="33"/>
        <v>-0.97682231085828386</v>
      </c>
      <c r="M104" s="39">
        <f t="shared" si="34"/>
        <v>-0.70981533194571322</v>
      </c>
      <c r="O104" s="57"/>
      <c r="P104" s="57"/>
      <c r="Q104" s="57"/>
      <c r="R104" s="60"/>
      <c r="S104" s="60"/>
      <c r="T104" s="60"/>
      <c r="U104" s="60"/>
      <c r="V104" s="60"/>
      <c r="W104" s="57"/>
      <c r="X104" s="57"/>
      <c r="Y104" s="57"/>
    </row>
    <row r="105" spans="1:25" s="17" customFormat="1" x14ac:dyDescent="0.2">
      <c r="B105" s="48" t="s">
        <v>77</v>
      </c>
      <c r="C105" s="17" t="s">
        <v>78</v>
      </c>
      <c r="D105" s="18">
        <v>2039336</v>
      </c>
      <c r="E105" s="18">
        <v>2039336</v>
      </c>
      <c r="F105" s="18">
        <v>168813.47000000003</v>
      </c>
      <c r="G105" s="18">
        <v>667768.32000000007</v>
      </c>
      <c r="H105" s="18">
        <v>0</v>
      </c>
      <c r="I105" s="18">
        <f t="shared" si="30"/>
        <v>667768.32000000007</v>
      </c>
      <c r="J105" s="18">
        <f t="shared" si="31"/>
        <v>1371567.68</v>
      </c>
      <c r="K105" s="39">
        <f t="shared" si="32"/>
        <v>0.67255600842627206</v>
      </c>
      <c r="L105" s="39">
        <f t="shared" si="33"/>
        <v>-0.91722135538234018</v>
      </c>
      <c r="M105" s="39">
        <f t="shared" si="34"/>
        <v>-1.7668025278816089E-2</v>
      </c>
      <c r="O105" s="57"/>
      <c r="P105" s="57"/>
      <c r="Q105" s="57"/>
      <c r="R105" s="60"/>
      <c r="S105" s="60"/>
      <c r="T105" s="60"/>
      <c r="U105" s="60"/>
      <c r="V105" s="60"/>
      <c r="W105" s="57"/>
      <c r="X105" s="57"/>
      <c r="Y105" s="57"/>
    </row>
    <row r="106" spans="1:25" s="17" customFormat="1" x14ac:dyDescent="0.2">
      <c r="B106" s="48" t="s">
        <v>243</v>
      </c>
      <c r="C106" s="17" t="s">
        <v>244</v>
      </c>
      <c r="D106" s="18">
        <v>714952</v>
      </c>
      <c r="E106" s="18">
        <v>714952</v>
      </c>
      <c r="F106" s="18">
        <v>63521.22</v>
      </c>
      <c r="G106" s="18">
        <v>252407.26</v>
      </c>
      <c r="H106" s="18">
        <v>0</v>
      </c>
      <c r="I106" s="18">
        <f t="shared" si="30"/>
        <v>252407.26</v>
      </c>
      <c r="J106" s="18">
        <f t="shared" si="31"/>
        <v>462544.74</v>
      </c>
      <c r="K106" s="39">
        <f t="shared" si="32"/>
        <v>0.64695915250254565</v>
      </c>
      <c r="L106" s="39">
        <f t="shared" si="33"/>
        <v>-0.91115316832458682</v>
      </c>
      <c r="M106" s="39">
        <f t="shared" si="34"/>
        <v>5.9122542492363123E-2</v>
      </c>
      <c r="O106" s="57"/>
      <c r="P106" s="57"/>
      <c r="Q106" s="57"/>
      <c r="R106" s="60"/>
      <c r="S106" s="60"/>
      <c r="T106" s="60"/>
      <c r="U106" s="60"/>
      <c r="V106" s="60"/>
      <c r="W106" s="57"/>
      <c r="X106" s="57"/>
      <c r="Y106" s="57"/>
    </row>
    <row r="107" spans="1:25" s="17" customFormat="1" x14ac:dyDescent="0.2">
      <c r="B107" s="48" t="s">
        <v>468</v>
      </c>
      <c r="C107" s="17" t="s">
        <v>469</v>
      </c>
      <c r="D107" s="18"/>
      <c r="E107" s="18"/>
      <c r="F107" s="18">
        <v>0</v>
      </c>
      <c r="G107" s="18">
        <v>0</v>
      </c>
      <c r="H107" s="18">
        <v>0</v>
      </c>
      <c r="I107" s="18">
        <f t="shared" si="30"/>
        <v>0</v>
      </c>
      <c r="J107" s="18">
        <f t="shared" si="31"/>
        <v>0</v>
      </c>
      <c r="K107" s="39" t="str">
        <f t="shared" si="32"/>
        <v>NA</v>
      </c>
      <c r="L107" s="39" t="str">
        <f t="shared" si="33"/>
        <v>NA</v>
      </c>
      <c r="M107" s="39" t="str">
        <f t="shared" si="34"/>
        <v>NA</v>
      </c>
      <c r="O107" s="57"/>
      <c r="P107" s="57"/>
      <c r="Q107" s="57"/>
      <c r="R107" s="60"/>
      <c r="S107" s="60"/>
      <c r="T107" s="60"/>
      <c r="U107" s="60"/>
      <c r="V107" s="60"/>
      <c r="W107" s="57"/>
      <c r="X107" s="57"/>
      <c r="Y107" s="57"/>
    </row>
    <row r="108" spans="1:25" s="17" customFormat="1" x14ac:dyDescent="0.2">
      <c r="B108" s="48" t="s">
        <v>79</v>
      </c>
      <c r="C108" s="17" t="s">
        <v>80</v>
      </c>
      <c r="D108" s="18">
        <v>4911504.3900000006</v>
      </c>
      <c r="E108" s="18">
        <v>4911504.3900000006</v>
      </c>
      <c r="F108" s="18">
        <v>428412.14</v>
      </c>
      <c r="G108" s="18">
        <v>1002493.9899999999</v>
      </c>
      <c r="H108" s="18">
        <v>0</v>
      </c>
      <c r="I108" s="18">
        <f t="shared" si="30"/>
        <v>1002493.9899999999</v>
      </c>
      <c r="J108" s="18">
        <f t="shared" si="31"/>
        <v>3909010.4000000008</v>
      </c>
      <c r="K108" s="39">
        <f t="shared" si="32"/>
        <v>0.79588860959971586</v>
      </c>
      <c r="L108" s="39">
        <f t="shared" si="33"/>
        <v>-0.91277374385081234</v>
      </c>
      <c r="M108" s="39">
        <f t="shared" si="34"/>
        <v>-0.38766582879914735</v>
      </c>
      <c r="O108" s="57"/>
      <c r="P108" s="57"/>
      <c r="Q108" s="57"/>
      <c r="R108" s="60"/>
      <c r="S108" s="60"/>
      <c r="T108" s="60"/>
      <c r="U108" s="60"/>
      <c r="V108" s="60"/>
      <c r="W108" s="57"/>
      <c r="X108" s="57"/>
      <c r="Y108" s="57"/>
    </row>
    <row r="109" spans="1:25" s="17" customFormat="1" x14ac:dyDescent="0.2">
      <c r="B109" s="48" t="s">
        <v>306</v>
      </c>
      <c r="C109" s="17" t="s">
        <v>307</v>
      </c>
      <c r="D109" s="18">
        <v>118977</v>
      </c>
      <c r="E109" s="18">
        <v>118977</v>
      </c>
      <c r="F109" s="18">
        <v>0</v>
      </c>
      <c r="G109" s="18">
        <v>29900.05</v>
      </c>
      <c r="H109" s="18">
        <v>0</v>
      </c>
      <c r="I109" s="18">
        <f t="shared" si="30"/>
        <v>29900.05</v>
      </c>
      <c r="J109" s="18">
        <f t="shared" si="31"/>
        <v>89076.95</v>
      </c>
      <c r="K109" s="39">
        <f t="shared" si="32"/>
        <v>0.7486905032065021</v>
      </c>
      <c r="L109" s="39">
        <f t="shared" si="33"/>
        <v>-1</v>
      </c>
      <c r="M109" s="39">
        <f t="shared" si="34"/>
        <v>-0.2460715096195063</v>
      </c>
      <c r="O109" s="57"/>
      <c r="P109" s="57"/>
      <c r="Q109" s="57"/>
      <c r="R109" s="60"/>
      <c r="S109" s="60"/>
      <c r="T109" s="60"/>
      <c r="U109" s="60"/>
      <c r="V109" s="60"/>
      <c r="W109" s="57"/>
      <c r="X109" s="57"/>
      <c r="Y109" s="57"/>
    </row>
    <row r="110" spans="1:25" s="17" customFormat="1" x14ac:dyDescent="0.2">
      <c r="B110" s="48" t="s">
        <v>81</v>
      </c>
      <c r="C110" s="17" t="s">
        <v>82</v>
      </c>
      <c r="D110" s="18">
        <v>1946664.8</v>
      </c>
      <c r="E110" s="18">
        <v>1946664.8</v>
      </c>
      <c r="F110" s="18">
        <v>69997.349999999991</v>
      </c>
      <c r="G110" s="18">
        <v>139994.72999999998</v>
      </c>
      <c r="H110" s="18">
        <v>0</v>
      </c>
      <c r="I110" s="18">
        <f t="shared" si="30"/>
        <v>139994.72999999998</v>
      </c>
      <c r="J110" s="18">
        <f t="shared" si="31"/>
        <v>1806670.07</v>
      </c>
      <c r="K110" s="39">
        <f t="shared" si="32"/>
        <v>0.92808483001285069</v>
      </c>
      <c r="L110" s="39">
        <f t="shared" si="33"/>
        <v>-0.96404242271191209</v>
      </c>
      <c r="M110" s="39">
        <f t="shared" si="34"/>
        <v>-0.78425449003855219</v>
      </c>
      <c r="O110" s="57"/>
      <c r="P110" s="57"/>
      <c r="Q110" s="57"/>
      <c r="R110" s="60"/>
      <c r="S110" s="60"/>
      <c r="T110" s="60"/>
      <c r="U110" s="60"/>
      <c r="V110" s="60"/>
      <c r="W110" s="57"/>
      <c r="X110" s="57"/>
      <c r="Y110" s="57"/>
    </row>
    <row r="111" spans="1:25" s="17" customFormat="1" x14ac:dyDescent="0.2">
      <c r="B111" s="48" t="s">
        <v>235</v>
      </c>
      <c r="C111" s="17" t="s">
        <v>236</v>
      </c>
      <c r="D111" s="18">
        <v>8709649.1499999985</v>
      </c>
      <c r="E111" s="18">
        <v>8709649.1499999985</v>
      </c>
      <c r="F111" s="18">
        <v>1542835.6300000004</v>
      </c>
      <c r="G111" s="18">
        <v>2449605.2100000004</v>
      </c>
      <c r="H111" s="18">
        <v>0</v>
      </c>
      <c r="I111" s="18">
        <f t="shared" si="30"/>
        <v>2449605.2100000004</v>
      </c>
      <c r="J111" s="18">
        <f t="shared" si="31"/>
        <v>6260043.9399999976</v>
      </c>
      <c r="K111" s="39">
        <f t="shared" si="32"/>
        <v>0.71874811857375431</v>
      </c>
      <c r="L111" s="39">
        <f t="shared" si="33"/>
        <v>-0.82285903789821413</v>
      </c>
      <c r="M111" s="39">
        <f t="shared" si="34"/>
        <v>-0.15624435572126319</v>
      </c>
      <c r="O111" s="57"/>
      <c r="P111" s="57"/>
      <c r="Q111" s="57"/>
      <c r="R111" s="60"/>
      <c r="S111" s="60"/>
      <c r="T111" s="60"/>
      <c r="U111" s="60"/>
      <c r="V111" s="60"/>
      <c r="W111" s="57"/>
      <c r="X111" s="57"/>
      <c r="Y111" s="57"/>
    </row>
    <row r="112" spans="1:25" s="17" customFormat="1" x14ac:dyDescent="0.2">
      <c r="B112" s="48" t="s">
        <v>83</v>
      </c>
      <c r="C112" s="17" t="s">
        <v>84</v>
      </c>
      <c r="D112" s="18">
        <v>15106659.559999999</v>
      </c>
      <c r="E112" s="18">
        <v>15106659.559999999</v>
      </c>
      <c r="F112" s="18">
        <v>1076150.2099999997</v>
      </c>
      <c r="G112" s="18">
        <v>3322942.9499999993</v>
      </c>
      <c r="H112" s="18">
        <v>0</v>
      </c>
      <c r="I112" s="18">
        <f t="shared" si="30"/>
        <v>3322942.9499999993</v>
      </c>
      <c r="J112" s="18">
        <f t="shared" si="31"/>
        <v>11783716.609999999</v>
      </c>
      <c r="K112" s="39">
        <f t="shared" si="32"/>
        <v>0.780034564438149</v>
      </c>
      <c r="L112" s="39">
        <f t="shared" si="33"/>
        <v>-0.92876319177474076</v>
      </c>
      <c r="M112" s="39">
        <f t="shared" si="34"/>
        <v>-0.34010369331444723</v>
      </c>
      <c r="O112" s="57"/>
      <c r="P112" s="57"/>
      <c r="Q112" s="57"/>
      <c r="R112" s="60"/>
      <c r="S112" s="60"/>
      <c r="T112" s="60"/>
      <c r="U112" s="60"/>
      <c r="V112" s="60"/>
      <c r="W112" s="57"/>
      <c r="X112" s="57"/>
      <c r="Y112" s="57"/>
    </row>
    <row r="113" spans="2:25" s="17" customFormat="1" x14ac:dyDescent="0.2">
      <c r="B113" s="48" t="s">
        <v>85</v>
      </c>
      <c r="C113" s="17" t="s">
        <v>86</v>
      </c>
      <c r="D113" s="18">
        <v>4414036.3</v>
      </c>
      <c r="E113" s="18">
        <v>4414036.3</v>
      </c>
      <c r="F113" s="18">
        <v>283551.81999999995</v>
      </c>
      <c r="G113" s="18">
        <v>602970.19999999995</v>
      </c>
      <c r="H113" s="18">
        <v>0</v>
      </c>
      <c r="I113" s="18">
        <f t="shared" si="30"/>
        <v>602970.19999999995</v>
      </c>
      <c r="J113" s="18">
        <f t="shared" si="31"/>
        <v>3811066.0999999996</v>
      </c>
      <c r="K113" s="39">
        <f t="shared" si="32"/>
        <v>0.86339709077607718</v>
      </c>
      <c r="L113" s="39">
        <f t="shared" si="33"/>
        <v>-0.935761330281765</v>
      </c>
      <c r="M113" s="39">
        <f t="shared" si="34"/>
        <v>-0.59019127232823165</v>
      </c>
      <c r="O113" s="57"/>
      <c r="P113" s="57"/>
      <c r="Q113" s="57"/>
      <c r="R113" s="60"/>
      <c r="S113" s="60"/>
      <c r="T113" s="60"/>
      <c r="U113" s="60"/>
      <c r="V113" s="60"/>
      <c r="W113" s="57"/>
      <c r="X113" s="57"/>
      <c r="Y113" s="57"/>
    </row>
    <row r="114" spans="2:25" s="17" customFormat="1" x14ac:dyDescent="0.2">
      <c r="B114" s="48" t="s">
        <v>87</v>
      </c>
      <c r="C114" s="17" t="s">
        <v>88</v>
      </c>
      <c r="D114" s="18">
        <v>3859985.97</v>
      </c>
      <c r="E114" s="18">
        <v>3859985.97</v>
      </c>
      <c r="F114" s="18">
        <v>291111.03999999998</v>
      </c>
      <c r="G114" s="18">
        <v>636482.89</v>
      </c>
      <c r="H114" s="18">
        <v>0</v>
      </c>
      <c r="I114" s="18">
        <f t="shared" si="30"/>
        <v>636482.89</v>
      </c>
      <c r="J114" s="18">
        <f t="shared" si="31"/>
        <v>3223503.08</v>
      </c>
      <c r="K114" s="39">
        <f t="shared" si="32"/>
        <v>0.83510746024810034</v>
      </c>
      <c r="L114" s="39">
        <f t="shared" si="33"/>
        <v>-0.92458235800271571</v>
      </c>
      <c r="M114" s="39">
        <f t="shared" si="34"/>
        <v>-0.50532238074430103</v>
      </c>
      <c r="O114" s="57"/>
      <c r="P114" s="57"/>
      <c r="Q114" s="57"/>
      <c r="R114" s="60"/>
      <c r="S114" s="60"/>
      <c r="T114" s="60"/>
      <c r="U114" s="60"/>
      <c r="V114" s="60"/>
      <c r="W114" s="57"/>
      <c r="X114" s="57"/>
      <c r="Y114" s="57"/>
    </row>
    <row r="115" spans="2:25" s="17" customFormat="1" x14ac:dyDescent="0.2">
      <c r="B115" s="48" t="s">
        <v>89</v>
      </c>
      <c r="C115" s="17" t="s">
        <v>90</v>
      </c>
      <c r="D115" s="18">
        <v>2732849.5999999996</v>
      </c>
      <c r="E115" s="18">
        <v>2732849.5999999996</v>
      </c>
      <c r="F115" s="18">
        <v>207139.77000000002</v>
      </c>
      <c r="G115" s="18">
        <v>605991.57000000007</v>
      </c>
      <c r="H115" s="18">
        <v>0</v>
      </c>
      <c r="I115" s="18">
        <f t="shared" si="30"/>
        <v>605991.57000000007</v>
      </c>
      <c r="J115" s="18">
        <f t="shared" si="31"/>
        <v>2126858.0299999993</v>
      </c>
      <c r="K115" s="39">
        <f t="shared" si="32"/>
        <v>0.77825652388627597</v>
      </c>
      <c r="L115" s="39">
        <f t="shared" si="33"/>
        <v>-0.92420374322831378</v>
      </c>
      <c r="M115" s="39">
        <f t="shared" si="34"/>
        <v>-0.33476957165882809</v>
      </c>
      <c r="O115" s="57"/>
      <c r="P115" s="57"/>
      <c r="Q115" s="57"/>
      <c r="R115" s="60"/>
      <c r="S115" s="60"/>
      <c r="T115" s="60"/>
      <c r="U115" s="60"/>
      <c r="V115" s="60"/>
      <c r="W115" s="57"/>
      <c r="X115" s="57"/>
      <c r="Y115" s="57"/>
    </row>
    <row r="116" spans="2:25" s="17" customFormat="1" x14ac:dyDescent="0.2">
      <c r="B116" s="48" t="s">
        <v>460</v>
      </c>
      <c r="C116" s="17" t="s">
        <v>461</v>
      </c>
      <c r="D116" s="18"/>
      <c r="E116" s="18"/>
      <c r="F116" s="18">
        <v>0</v>
      </c>
      <c r="G116" s="18">
        <v>0</v>
      </c>
      <c r="H116" s="18">
        <v>0</v>
      </c>
      <c r="I116" s="18">
        <f t="shared" si="30"/>
        <v>0</v>
      </c>
      <c r="J116" s="18">
        <f t="shared" si="31"/>
        <v>0</v>
      </c>
      <c r="K116" s="39" t="str">
        <f t="shared" si="32"/>
        <v>NA</v>
      </c>
      <c r="L116" s="39" t="str">
        <f t="shared" si="33"/>
        <v>NA</v>
      </c>
      <c r="M116" s="39" t="str">
        <f t="shared" si="34"/>
        <v>NA</v>
      </c>
      <c r="O116" s="57"/>
      <c r="P116" s="57"/>
      <c r="Q116" s="57"/>
      <c r="R116" s="60"/>
      <c r="S116" s="60"/>
      <c r="T116" s="60"/>
      <c r="U116" s="60"/>
      <c r="V116" s="60"/>
      <c r="W116" s="57"/>
      <c r="X116" s="57"/>
      <c r="Y116" s="57"/>
    </row>
    <row r="117" spans="2:25" s="17" customFormat="1" x14ac:dyDescent="0.2">
      <c r="B117" s="48" t="s">
        <v>27</v>
      </c>
      <c r="C117" s="17" t="s">
        <v>28</v>
      </c>
      <c r="D117" s="18">
        <v>58254986.850000001</v>
      </c>
      <c r="E117" s="18">
        <v>58229986.850000001</v>
      </c>
      <c r="F117" s="18">
        <v>159446.41999999998</v>
      </c>
      <c r="G117" s="18">
        <v>588385.07000000007</v>
      </c>
      <c r="H117" s="18">
        <v>0</v>
      </c>
      <c r="I117" s="18">
        <f t="shared" si="30"/>
        <v>588385.07000000007</v>
      </c>
      <c r="J117" s="18">
        <f t="shared" si="31"/>
        <v>57641601.780000001</v>
      </c>
      <c r="K117" s="39">
        <f t="shared" si="32"/>
        <v>0.98989549711704938</v>
      </c>
      <c r="L117" s="39">
        <f t="shared" si="33"/>
        <v>-0.99726178162446211</v>
      </c>
      <c r="M117" s="39">
        <f t="shared" si="34"/>
        <v>-0.96968649135114826</v>
      </c>
      <c r="O117" s="57"/>
      <c r="P117" s="57"/>
      <c r="Q117" s="57"/>
      <c r="R117" s="60"/>
      <c r="S117" s="60"/>
      <c r="T117" s="60"/>
      <c r="U117" s="60"/>
      <c r="V117" s="60"/>
      <c r="W117" s="57"/>
      <c r="X117" s="57"/>
      <c r="Y117" s="57"/>
    </row>
    <row r="118" spans="2:25" s="17" customFormat="1" x14ac:dyDescent="0.2">
      <c r="B118" s="48" t="s">
        <v>91</v>
      </c>
      <c r="C118" s="17" t="s">
        <v>92</v>
      </c>
      <c r="D118" s="18">
        <v>7820469.3600000003</v>
      </c>
      <c r="E118" s="18">
        <v>7820469.3600000003</v>
      </c>
      <c r="F118" s="18">
        <v>564970.73</v>
      </c>
      <c r="G118" s="18">
        <v>1292311.3999999999</v>
      </c>
      <c r="H118" s="18">
        <v>0</v>
      </c>
      <c r="I118" s="18">
        <f t="shared" si="30"/>
        <v>1292311.3999999999</v>
      </c>
      <c r="J118" s="18">
        <f t="shared" si="31"/>
        <v>6528157.9600000009</v>
      </c>
      <c r="K118" s="39">
        <f t="shared" si="32"/>
        <v>0.83475270594244755</v>
      </c>
      <c r="L118" s="39">
        <f t="shared" si="33"/>
        <v>-0.92775743961229462</v>
      </c>
      <c r="M118" s="39">
        <f t="shared" si="34"/>
        <v>-0.50425811782734231</v>
      </c>
      <c r="O118" s="57"/>
      <c r="P118" s="57"/>
      <c r="Q118" s="57"/>
      <c r="R118" s="60"/>
      <c r="S118" s="60"/>
      <c r="T118" s="60"/>
      <c r="U118" s="60"/>
      <c r="V118" s="60"/>
      <c r="W118" s="57"/>
      <c r="X118" s="57"/>
      <c r="Y118" s="57"/>
    </row>
    <row r="119" spans="2:25" s="17" customFormat="1" x14ac:dyDescent="0.2">
      <c r="B119" s="48" t="s">
        <v>29</v>
      </c>
      <c r="C119" s="17" t="s">
        <v>30</v>
      </c>
      <c r="D119" s="18">
        <v>767000</v>
      </c>
      <c r="E119" s="18">
        <v>767000</v>
      </c>
      <c r="F119" s="18">
        <v>5338.01</v>
      </c>
      <c r="G119" s="18">
        <v>32812.660000000003</v>
      </c>
      <c r="H119" s="18">
        <v>0</v>
      </c>
      <c r="I119" s="18">
        <f t="shared" si="30"/>
        <v>32812.660000000003</v>
      </c>
      <c r="J119" s="18">
        <f t="shared" si="31"/>
        <v>734187.34</v>
      </c>
      <c r="K119" s="39">
        <f t="shared" si="32"/>
        <v>0.95721947848761402</v>
      </c>
      <c r="L119" s="39">
        <f t="shared" si="33"/>
        <v>-0.99304040417209904</v>
      </c>
      <c r="M119" s="39">
        <f t="shared" si="34"/>
        <v>-0.87165843546284227</v>
      </c>
      <c r="O119" s="57"/>
      <c r="P119" s="57"/>
      <c r="Q119" s="57"/>
      <c r="R119" s="60"/>
      <c r="S119" s="60"/>
      <c r="T119" s="60"/>
      <c r="U119" s="60"/>
      <c r="V119" s="60"/>
      <c r="W119" s="57"/>
      <c r="X119" s="57"/>
      <c r="Y119" s="57"/>
    </row>
    <row r="120" spans="2:25" s="17" customFormat="1" x14ac:dyDescent="0.2">
      <c r="B120" s="48" t="s">
        <v>349</v>
      </c>
      <c r="C120" s="17" t="s">
        <v>351</v>
      </c>
      <c r="D120" s="18">
        <v>90000</v>
      </c>
      <c r="E120" s="18">
        <v>125000</v>
      </c>
      <c r="F120" s="18">
        <v>0</v>
      </c>
      <c r="G120" s="18">
        <v>0</v>
      </c>
      <c r="H120" s="18">
        <v>0</v>
      </c>
      <c r="I120" s="18">
        <f t="shared" si="30"/>
        <v>0</v>
      </c>
      <c r="J120" s="18">
        <f t="shared" si="31"/>
        <v>125000</v>
      </c>
      <c r="K120" s="39">
        <f t="shared" si="32"/>
        <v>1</v>
      </c>
      <c r="L120" s="39">
        <f t="shared" si="33"/>
        <v>-1</v>
      </c>
      <c r="M120" s="39">
        <f t="shared" si="34"/>
        <v>-1</v>
      </c>
      <c r="O120" s="57"/>
      <c r="P120" s="57"/>
      <c r="Q120" s="57"/>
      <c r="R120" s="60"/>
      <c r="S120" s="60"/>
      <c r="T120" s="60"/>
      <c r="U120" s="60"/>
      <c r="V120" s="60"/>
      <c r="W120" s="57"/>
      <c r="X120" s="57"/>
      <c r="Y120" s="57"/>
    </row>
    <row r="121" spans="2:25" s="17" customFormat="1" x14ac:dyDescent="0.2">
      <c r="B121" s="48" t="s">
        <v>31</v>
      </c>
      <c r="C121" s="17" t="s">
        <v>32</v>
      </c>
      <c r="D121" s="18">
        <v>7498811.7300000004</v>
      </c>
      <c r="E121" s="18">
        <v>7498811.7300000004</v>
      </c>
      <c r="F121" s="18">
        <v>558179.37</v>
      </c>
      <c r="G121" s="18">
        <v>1347194.35</v>
      </c>
      <c r="H121" s="18">
        <v>0</v>
      </c>
      <c r="I121" s="18">
        <f t="shared" si="30"/>
        <v>1347194.35</v>
      </c>
      <c r="J121" s="18">
        <f t="shared" si="31"/>
        <v>6151617.3800000008</v>
      </c>
      <c r="K121" s="39">
        <f t="shared" si="32"/>
        <v>0.82034562294578373</v>
      </c>
      <c r="L121" s="39">
        <f t="shared" si="33"/>
        <v>-0.92556429070396196</v>
      </c>
      <c r="M121" s="39">
        <f t="shared" si="34"/>
        <v>-0.46103686883735112</v>
      </c>
      <c r="O121" s="57"/>
      <c r="P121" s="57"/>
      <c r="Q121" s="57"/>
      <c r="R121" s="60"/>
      <c r="S121" s="60"/>
      <c r="T121" s="60"/>
      <c r="U121" s="60"/>
      <c r="V121" s="60"/>
      <c r="W121" s="57"/>
      <c r="X121" s="57"/>
      <c r="Y121" s="57"/>
    </row>
    <row r="122" spans="2:25" s="17" customFormat="1" x14ac:dyDescent="0.2">
      <c r="B122" s="48" t="s">
        <v>33</v>
      </c>
      <c r="C122" s="17" t="s">
        <v>34</v>
      </c>
      <c r="D122" s="18">
        <v>10314877.759999996</v>
      </c>
      <c r="E122" s="18">
        <v>10314877.759999996</v>
      </c>
      <c r="F122" s="18">
        <v>753158.28000000014</v>
      </c>
      <c r="G122" s="18">
        <v>1860367.38</v>
      </c>
      <c r="H122" s="18">
        <v>0</v>
      </c>
      <c r="I122" s="18">
        <f t="shared" si="30"/>
        <v>1860367.38</v>
      </c>
      <c r="J122" s="18">
        <f t="shared" si="31"/>
        <v>8454510.3799999952</v>
      </c>
      <c r="K122" s="39">
        <f t="shared" si="32"/>
        <v>0.81964232409866178</v>
      </c>
      <c r="L122" s="39">
        <f t="shared" si="33"/>
        <v>-0.92698330532615059</v>
      </c>
      <c r="M122" s="39">
        <f t="shared" si="34"/>
        <v>-0.45892697229598567</v>
      </c>
      <c r="O122" s="57"/>
      <c r="P122" s="57"/>
      <c r="Q122" s="57"/>
      <c r="R122" s="60"/>
      <c r="S122" s="60"/>
      <c r="T122" s="60"/>
      <c r="U122" s="60"/>
      <c r="V122" s="60"/>
      <c r="W122" s="57"/>
      <c r="X122" s="57"/>
      <c r="Y122" s="57"/>
    </row>
    <row r="123" spans="2:25" s="17" customFormat="1" x14ac:dyDescent="0.2">
      <c r="B123" s="48" t="s">
        <v>35</v>
      </c>
      <c r="C123" s="17" t="s">
        <v>36</v>
      </c>
      <c r="D123" s="18">
        <v>6000</v>
      </c>
      <c r="E123" s="18">
        <v>6000</v>
      </c>
      <c r="F123" s="18">
        <v>0</v>
      </c>
      <c r="G123" s="18">
        <v>0</v>
      </c>
      <c r="H123" s="18">
        <v>0</v>
      </c>
      <c r="I123" s="18">
        <f t="shared" si="30"/>
        <v>0</v>
      </c>
      <c r="J123" s="18">
        <f t="shared" si="31"/>
        <v>6000</v>
      </c>
      <c r="K123" s="39">
        <f t="shared" si="32"/>
        <v>1</v>
      </c>
      <c r="L123" s="39">
        <f t="shared" si="33"/>
        <v>-1</v>
      </c>
      <c r="M123" s="39">
        <f t="shared" si="34"/>
        <v>-1</v>
      </c>
      <c r="O123" s="57"/>
      <c r="P123" s="57"/>
      <c r="Q123" s="57"/>
      <c r="R123" s="60"/>
      <c r="S123" s="60"/>
      <c r="T123" s="60"/>
      <c r="U123" s="60"/>
      <c r="V123" s="60"/>
      <c r="W123" s="57"/>
      <c r="X123" s="57"/>
      <c r="Y123" s="57"/>
    </row>
    <row r="124" spans="2:25" s="17" customFormat="1" x14ac:dyDescent="0.2">
      <c r="B124" s="48" t="s">
        <v>39</v>
      </c>
      <c r="C124" s="17" t="s">
        <v>40</v>
      </c>
      <c r="D124" s="18">
        <v>1423313.1799999995</v>
      </c>
      <c r="E124" s="18">
        <v>1423313.1799999995</v>
      </c>
      <c r="F124" s="18">
        <v>157466.23000000001</v>
      </c>
      <c r="G124" s="18">
        <v>384773.99000000005</v>
      </c>
      <c r="H124" s="18">
        <v>0</v>
      </c>
      <c r="I124" s="18">
        <f t="shared" si="30"/>
        <v>384773.99000000005</v>
      </c>
      <c r="J124" s="18">
        <f t="shared" si="31"/>
        <v>1038539.1899999995</v>
      </c>
      <c r="K124" s="39">
        <f t="shared" si="32"/>
        <v>0.72966315818139182</v>
      </c>
      <c r="L124" s="39">
        <f t="shared" si="33"/>
        <v>-0.88936642180184122</v>
      </c>
      <c r="M124" s="39">
        <f t="shared" si="34"/>
        <v>-0.1889894745441755</v>
      </c>
      <c r="O124" s="57"/>
      <c r="P124" s="57"/>
      <c r="Q124" s="57"/>
      <c r="R124" s="60"/>
      <c r="S124" s="60"/>
      <c r="T124" s="60"/>
      <c r="U124" s="60"/>
      <c r="V124" s="60"/>
      <c r="W124" s="57"/>
      <c r="X124" s="57"/>
      <c r="Y124" s="57"/>
    </row>
    <row r="125" spans="2:25" s="17" customFormat="1" x14ac:dyDescent="0.2">
      <c r="B125" s="48" t="s">
        <v>41</v>
      </c>
      <c r="C125" s="17" t="s">
        <v>42</v>
      </c>
      <c r="D125" s="18">
        <v>5106841.76</v>
      </c>
      <c r="E125" s="18">
        <v>5119929</v>
      </c>
      <c r="F125" s="18">
        <v>203747.35</v>
      </c>
      <c r="G125" s="18">
        <v>393186.88999999996</v>
      </c>
      <c r="H125" s="18">
        <v>2926983.59</v>
      </c>
      <c r="I125" s="18">
        <f t="shared" si="30"/>
        <v>3320170.48</v>
      </c>
      <c r="J125" s="18">
        <f t="shared" si="31"/>
        <v>1799758.52</v>
      </c>
      <c r="K125" s="39">
        <f t="shared" si="32"/>
        <v>0.35152021053416954</v>
      </c>
      <c r="L125" s="39">
        <f t="shared" si="33"/>
        <v>-0.96020504385900673</v>
      </c>
      <c r="M125" s="39">
        <f t="shared" si="34"/>
        <v>-0.76961386183284974</v>
      </c>
      <c r="O125" s="57"/>
      <c r="P125" s="57"/>
      <c r="Q125" s="57"/>
      <c r="R125" s="60"/>
      <c r="S125" s="60"/>
      <c r="T125" s="60"/>
      <c r="U125" s="60"/>
      <c r="V125" s="60"/>
      <c r="W125" s="57"/>
      <c r="X125" s="57"/>
      <c r="Y125" s="57"/>
    </row>
    <row r="126" spans="2:25" s="17" customFormat="1" x14ac:dyDescent="0.2">
      <c r="B126" s="48" t="s">
        <v>354</v>
      </c>
      <c r="C126" s="17" t="s">
        <v>355</v>
      </c>
      <c r="D126" s="18">
        <v>0</v>
      </c>
      <c r="E126" s="18">
        <v>0</v>
      </c>
      <c r="F126" s="18">
        <v>0</v>
      </c>
      <c r="G126" s="18">
        <v>0</v>
      </c>
      <c r="H126" s="18">
        <v>0</v>
      </c>
      <c r="I126" s="18">
        <f t="shared" si="30"/>
        <v>0</v>
      </c>
      <c r="J126" s="18">
        <f t="shared" si="31"/>
        <v>0</v>
      </c>
      <c r="K126" s="39" t="str">
        <f t="shared" si="32"/>
        <v>NA</v>
      </c>
      <c r="L126" s="39" t="str">
        <f t="shared" si="33"/>
        <v>NA</v>
      </c>
      <c r="M126" s="39" t="str">
        <f t="shared" si="34"/>
        <v>NA</v>
      </c>
      <c r="O126" s="57"/>
      <c r="P126" s="57"/>
      <c r="Q126" s="57"/>
      <c r="R126" s="60"/>
      <c r="S126" s="60"/>
      <c r="T126" s="60"/>
      <c r="U126" s="60"/>
      <c r="V126" s="60"/>
      <c r="W126" s="57"/>
      <c r="X126" s="57"/>
      <c r="Y126" s="57"/>
    </row>
    <row r="127" spans="2:25" s="17" customFormat="1" x14ac:dyDescent="0.2">
      <c r="B127" s="48" t="s">
        <v>470</v>
      </c>
      <c r="C127" s="17" t="s">
        <v>471</v>
      </c>
      <c r="D127" s="18">
        <v>0</v>
      </c>
      <c r="E127" s="18">
        <v>0</v>
      </c>
      <c r="F127" s="18">
        <v>0</v>
      </c>
      <c r="G127" s="18">
        <v>0</v>
      </c>
      <c r="H127" s="18">
        <v>0</v>
      </c>
      <c r="I127" s="18">
        <f t="shared" si="30"/>
        <v>0</v>
      </c>
      <c r="J127" s="18">
        <f t="shared" si="31"/>
        <v>0</v>
      </c>
      <c r="K127" s="39" t="str">
        <f t="shared" si="32"/>
        <v>NA</v>
      </c>
      <c r="L127" s="39" t="str">
        <f t="shared" si="33"/>
        <v>NA</v>
      </c>
      <c r="M127" s="39" t="str">
        <f t="shared" si="34"/>
        <v>NA</v>
      </c>
      <c r="O127" s="57"/>
      <c r="P127" s="57"/>
      <c r="Q127" s="57"/>
      <c r="R127" s="60"/>
      <c r="S127" s="60"/>
      <c r="T127" s="60"/>
      <c r="U127" s="60"/>
      <c r="V127" s="60"/>
      <c r="W127" s="57"/>
      <c r="X127" s="57"/>
      <c r="Y127" s="57"/>
    </row>
    <row r="128" spans="2:25" s="17" customFormat="1" x14ac:dyDescent="0.2">
      <c r="B128" s="48" t="s">
        <v>368</v>
      </c>
      <c r="C128" s="17" t="s">
        <v>369</v>
      </c>
      <c r="D128" s="18">
        <v>500000</v>
      </c>
      <c r="E128" s="18">
        <v>187000</v>
      </c>
      <c r="F128" s="18">
        <v>0</v>
      </c>
      <c r="G128" s="18">
        <v>14020</v>
      </c>
      <c r="H128" s="18">
        <v>0</v>
      </c>
      <c r="I128" s="18">
        <f t="shared" si="30"/>
        <v>14020</v>
      </c>
      <c r="J128" s="18">
        <f t="shared" si="31"/>
        <v>172980</v>
      </c>
      <c r="K128" s="39">
        <f t="shared" si="32"/>
        <v>0.92502673796791446</v>
      </c>
      <c r="L128" s="39">
        <f t="shared" si="33"/>
        <v>-1</v>
      </c>
      <c r="M128" s="39">
        <f t="shared" si="34"/>
        <v>-0.77508021390374338</v>
      </c>
      <c r="O128" s="57"/>
      <c r="P128" s="57"/>
      <c r="Q128" s="57"/>
      <c r="R128" s="60"/>
      <c r="S128" s="60"/>
      <c r="T128" s="60"/>
      <c r="U128" s="60"/>
      <c r="V128" s="60"/>
      <c r="W128" s="57"/>
      <c r="X128" s="57"/>
      <c r="Y128" s="57"/>
    </row>
    <row r="129" spans="2:25" s="17" customFormat="1" x14ac:dyDescent="0.2">
      <c r="B129" s="48" t="s">
        <v>374</v>
      </c>
      <c r="C129" s="17" t="s">
        <v>375</v>
      </c>
      <c r="D129" s="18">
        <v>0</v>
      </c>
      <c r="E129" s="18">
        <v>0</v>
      </c>
      <c r="F129" s="18">
        <v>0</v>
      </c>
      <c r="G129" s="18">
        <v>0</v>
      </c>
      <c r="H129" s="18">
        <v>0</v>
      </c>
      <c r="I129" s="18">
        <f t="shared" si="30"/>
        <v>0</v>
      </c>
      <c r="J129" s="18">
        <f t="shared" si="31"/>
        <v>0</v>
      </c>
      <c r="K129" s="39" t="str">
        <f t="shared" si="32"/>
        <v>NA</v>
      </c>
      <c r="L129" s="39" t="str">
        <f t="shared" si="33"/>
        <v>NA</v>
      </c>
      <c r="M129" s="39" t="str">
        <f t="shared" si="34"/>
        <v>NA</v>
      </c>
      <c r="O129" s="57"/>
      <c r="P129" s="57"/>
      <c r="Q129" s="57"/>
      <c r="R129" s="60"/>
      <c r="S129" s="60"/>
      <c r="T129" s="60"/>
      <c r="U129" s="60"/>
      <c r="V129" s="60"/>
      <c r="W129" s="57"/>
      <c r="X129" s="57"/>
      <c r="Y129" s="57"/>
    </row>
    <row r="130" spans="2:25" s="17" customFormat="1" x14ac:dyDescent="0.2">
      <c r="B130" s="48" t="s">
        <v>93</v>
      </c>
      <c r="C130" s="17" t="s">
        <v>94</v>
      </c>
      <c r="D130" s="18">
        <v>305000</v>
      </c>
      <c r="E130" s="18">
        <v>305000</v>
      </c>
      <c r="F130" s="18">
        <v>0</v>
      </c>
      <c r="G130" s="18">
        <v>0</v>
      </c>
      <c r="H130" s="18">
        <v>0</v>
      </c>
      <c r="I130" s="18">
        <f t="shared" si="30"/>
        <v>0</v>
      </c>
      <c r="J130" s="18">
        <f t="shared" si="31"/>
        <v>305000</v>
      </c>
      <c r="K130" s="39">
        <f t="shared" si="32"/>
        <v>1</v>
      </c>
      <c r="L130" s="39">
        <f t="shared" si="33"/>
        <v>-1</v>
      </c>
      <c r="M130" s="39">
        <f t="shared" si="34"/>
        <v>-1</v>
      </c>
      <c r="O130" s="57"/>
      <c r="P130" s="57"/>
      <c r="Q130" s="57"/>
      <c r="R130" s="60"/>
      <c r="S130" s="60"/>
      <c r="T130" s="60"/>
      <c r="U130" s="60"/>
      <c r="V130" s="60"/>
      <c r="W130" s="57"/>
      <c r="X130" s="57"/>
      <c r="Y130" s="57"/>
    </row>
    <row r="131" spans="2:25" s="17" customFormat="1" x14ac:dyDescent="0.2">
      <c r="B131" s="48" t="s">
        <v>239</v>
      </c>
      <c r="C131" s="17" t="s">
        <v>240</v>
      </c>
      <c r="D131" s="18">
        <v>9500</v>
      </c>
      <c r="E131" s="18">
        <v>4500</v>
      </c>
      <c r="F131" s="18">
        <v>0</v>
      </c>
      <c r="G131" s="18">
        <v>0</v>
      </c>
      <c r="H131" s="18">
        <v>0</v>
      </c>
      <c r="I131" s="18">
        <f t="shared" si="30"/>
        <v>0</v>
      </c>
      <c r="J131" s="18">
        <f t="shared" si="31"/>
        <v>4500</v>
      </c>
      <c r="K131" s="39">
        <f t="shared" si="32"/>
        <v>1</v>
      </c>
      <c r="L131" s="39">
        <f t="shared" si="33"/>
        <v>-1</v>
      </c>
      <c r="M131" s="39">
        <f t="shared" si="34"/>
        <v>-1</v>
      </c>
      <c r="O131" s="57"/>
      <c r="P131" s="57"/>
      <c r="Q131" s="57"/>
      <c r="R131" s="60"/>
      <c r="S131" s="60"/>
      <c r="T131" s="60"/>
      <c r="U131" s="60"/>
      <c r="V131" s="60"/>
      <c r="W131" s="57"/>
      <c r="X131" s="57"/>
      <c r="Y131" s="57"/>
    </row>
    <row r="132" spans="2:25" s="17" customFormat="1" x14ac:dyDescent="0.2">
      <c r="B132" s="48" t="s">
        <v>472</v>
      </c>
      <c r="C132" s="17" t="s">
        <v>473</v>
      </c>
      <c r="D132" s="18">
        <v>0</v>
      </c>
      <c r="E132" s="18">
        <v>12000</v>
      </c>
      <c r="F132" s="18">
        <v>4480</v>
      </c>
      <c r="G132" s="18">
        <v>4480</v>
      </c>
      <c r="H132" s="18">
        <v>0</v>
      </c>
      <c r="I132" s="18">
        <f t="shared" si="30"/>
        <v>4480</v>
      </c>
      <c r="J132" s="18">
        <f t="shared" si="31"/>
        <v>7520</v>
      </c>
      <c r="K132" s="39">
        <f t="shared" si="32"/>
        <v>0.62666666666666671</v>
      </c>
      <c r="L132" s="39">
        <f t="shared" si="33"/>
        <v>-0.62666666666666671</v>
      </c>
      <c r="M132" s="39">
        <f t="shared" si="34"/>
        <v>0.12</v>
      </c>
      <c r="O132" s="57"/>
      <c r="P132" s="57"/>
      <c r="Q132" s="57"/>
      <c r="R132" s="60"/>
      <c r="S132" s="60"/>
      <c r="T132" s="60"/>
      <c r="U132" s="60"/>
      <c r="V132" s="60"/>
      <c r="W132" s="57"/>
      <c r="X132" s="57"/>
      <c r="Y132" s="57"/>
    </row>
    <row r="133" spans="2:25" s="17" customFormat="1" x14ac:dyDescent="0.2">
      <c r="B133" s="48" t="s">
        <v>45</v>
      </c>
      <c r="C133" s="17" t="s">
        <v>46</v>
      </c>
      <c r="D133" s="18">
        <v>4650</v>
      </c>
      <c r="E133" s="18">
        <v>4650</v>
      </c>
      <c r="F133" s="18">
        <v>0</v>
      </c>
      <c r="G133" s="18">
        <v>39.85</v>
      </c>
      <c r="H133" s="18">
        <v>253.52</v>
      </c>
      <c r="I133" s="18">
        <f t="shared" si="30"/>
        <v>293.37</v>
      </c>
      <c r="J133" s="18">
        <f t="shared" si="31"/>
        <v>4356.63</v>
      </c>
      <c r="K133" s="39">
        <f t="shared" si="32"/>
        <v>0.93690967741935482</v>
      </c>
      <c r="L133" s="39">
        <f t="shared" si="33"/>
        <v>-1</v>
      </c>
      <c r="M133" s="39">
        <f t="shared" si="34"/>
        <v>-0.97429032258064519</v>
      </c>
      <c r="O133" s="57"/>
      <c r="P133" s="57"/>
      <c r="Q133" s="57"/>
      <c r="R133" s="60"/>
      <c r="S133" s="60"/>
      <c r="T133" s="60"/>
      <c r="U133" s="60"/>
      <c r="V133" s="60"/>
      <c r="W133" s="57"/>
      <c r="X133" s="57"/>
      <c r="Y133" s="57"/>
    </row>
    <row r="134" spans="2:25" s="17" customFormat="1" x14ac:dyDescent="0.2">
      <c r="B134" s="48" t="s">
        <v>47</v>
      </c>
      <c r="C134" s="17" t="s">
        <v>48</v>
      </c>
      <c r="D134" s="18">
        <v>470</v>
      </c>
      <c r="E134" s="18">
        <v>669</v>
      </c>
      <c r="F134" s="18">
        <v>0</v>
      </c>
      <c r="G134" s="18">
        <v>199</v>
      </c>
      <c r="H134" s="18">
        <v>0</v>
      </c>
      <c r="I134" s="18">
        <f t="shared" ref="I134:I220" si="35">SUM(G134:H134)</f>
        <v>199</v>
      </c>
      <c r="J134" s="18">
        <f t="shared" ref="J134:J220" si="36">E134-I134</f>
        <v>470</v>
      </c>
      <c r="K134" s="39">
        <f t="shared" ref="K134:K220" si="37">IF(E134=0,"NA",J134/E134)</f>
        <v>0.70254110612855003</v>
      </c>
      <c r="L134" s="39">
        <f t="shared" ref="L134:L220" si="38">IF(E134=0,"NA",(  ( F134 - (E134/$L$6)) / (E134/$L$6)))</f>
        <v>-1</v>
      </c>
      <c r="M134" s="39">
        <f t="shared" ref="M134:M220" si="39">IF(E134=0,"NA",(  ( G134 - ($M$6*(E134/12))) / ($M$6*(E134/12))))</f>
        <v>-0.10762331838565023</v>
      </c>
      <c r="O134" s="57"/>
      <c r="P134" s="57"/>
      <c r="Q134" s="57"/>
      <c r="R134" s="60"/>
      <c r="S134" s="60"/>
      <c r="T134" s="60"/>
      <c r="U134" s="60"/>
      <c r="V134" s="60"/>
      <c r="W134" s="57"/>
      <c r="X134" s="57"/>
      <c r="Y134" s="57"/>
    </row>
    <row r="135" spans="2:25" s="17" customFormat="1" x14ac:dyDescent="0.2">
      <c r="B135" s="48" t="s">
        <v>49</v>
      </c>
      <c r="C135" s="17" t="s">
        <v>50</v>
      </c>
      <c r="D135" s="18">
        <v>84600</v>
      </c>
      <c r="E135" s="18">
        <v>79600</v>
      </c>
      <c r="F135" s="18">
        <v>460.65</v>
      </c>
      <c r="G135" s="18">
        <v>1191.8800000000001</v>
      </c>
      <c r="H135" s="18">
        <v>0</v>
      </c>
      <c r="I135" s="18">
        <f t="shared" si="35"/>
        <v>1191.8800000000001</v>
      </c>
      <c r="J135" s="18">
        <f t="shared" si="36"/>
        <v>78408.12</v>
      </c>
      <c r="K135" s="39">
        <f t="shared" si="37"/>
        <v>0.98502663316582906</v>
      </c>
      <c r="L135" s="39">
        <f t="shared" si="38"/>
        <v>-0.99421293969849256</v>
      </c>
      <c r="M135" s="39">
        <f t="shared" si="39"/>
        <v>-0.95507989949748739</v>
      </c>
      <c r="O135" s="57"/>
      <c r="P135" s="57"/>
      <c r="Q135" s="57"/>
      <c r="R135" s="60"/>
      <c r="S135" s="60"/>
      <c r="T135" s="60"/>
      <c r="U135" s="60"/>
      <c r="V135" s="60"/>
      <c r="W135" s="57"/>
      <c r="X135" s="57"/>
      <c r="Y135" s="57"/>
    </row>
    <row r="136" spans="2:25" s="17" customFormat="1" x14ac:dyDescent="0.2">
      <c r="B136" s="48" t="s">
        <v>51</v>
      </c>
      <c r="C136" s="17" t="s">
        <v>52</v>
      </c>
      <c r="D136" s="18">
        <v>4614.24</v>
      </c>
      <c r="E136" s="18">
        <v>3582.25</v>
      </c>
      <c r="F136" s="18">
        <v>0</v>
      </c>
      <c r="G136" s="18">
        <v>0</v>
      </c>
      <c r="H136" s="18">
        <v>0</v>
      </c>
      <c r="I136" s="18">
        <f t="shared" si="35"/>
        <v>0</v>
      </c>
      <c r="J136" s="18">
        <f t="shared" si="36"/>
        <v>3582.25</v>
      </c>
      <c r="K136" s="39">
        <f t="shared" si="37"/>
        <v>1</v>
      </c>
      <c r="L136" s="39">
        <f t="shared" si="38"/>
        <v>-1</v>
      </c>
      <c r="M136" s="39">
        <f t="shared" si="39"/>
        <v>-1</v>
      </c>
      <c r="O136" s="57"/>
      <c r="P136" s="57"/>
      <c r="Q136" s="57"/>
      <c r="R136" s="60"/>
      <c r="S136" s="60"/>
      <c r="T136" s="60"/>
      <c r="U136" s="60"/>
      <c r="V136" s="60"/>
      <c r="W136" s="57"/>
      <c r="X136" s="57"/>
      <c r="Y136" s="57"/>
    </row>
    <row r="137" spans="2:25" s="17" customFormat="1" x14ac:dyDescent="0.2">
      <c r="B137" s="48" t="s">
        <v>53</v>
      </c>
      <c r="C137" s="17" t="s">
        <v>54</v>
      </c>
      <c r="D137" s="18">
        <v>675117.92999999993</v>
      </c>
      <c r="E137" s="18">
        <v>604999.24</v>
      </c>
      <c r="F137" s="18">
        <v>1294.92</v>
      </c>
      <c r="G137" s="18">
        <v>6949.87</v>
      </c>
      <c r="H137" s="18">
        <v>3958.6700000000005</v>
      </c>
      <c r="I137" s="18">
        <f t="shared" si="35"/>
        <v>10908.54</v>
      </c>
      <c r="J137" s="18">
        <f t="shared" si="36"/>
        <v>594090.69999999995</v>
      </c>
      <c r="K137" s="39">
        <f t="shared" si="37"/>
        <v>0.98196933272180631</v>
      </c>
      <c r="L137" s="39">
        <f t="shared" si="38"/>
        <v>-0.99785963367491171</v>
      </c>
      <c r="M137" s="39">
        <f t="shared" si="39"/>
        <v>-0.96553779141937435</v>
      </c>
      <c r="O137" s="57"/>
      <c r="P137" s="57"/>
      <c r="Q137" s="57"/>
      <c r="R137" s="60"/>
      <c r="S137" s="60"/>
      <c r="T137" s="60"/>
      <c r="U137" s="60"/>
      <c r="V137" s="60"/>
      <c r="W137" s="57"/>
      <c r="X137" s="57"/>
      <c r="Y137" s="57"/>
    </row>
    <row r="138" spans="2:25" s="17" customFormat="1" ht="12" customHeight="1" x14ac:dyDescent="0.2">
      <c r="B138" s="48" t="s">
        <v>55</v>
      </c>
      <c r="C138" s="17" t="s">
        <v>56</v>
      </c>
      <c r="D138" s="18">
        <v>5000</v>
      </c>
      <c r="E138" s="18">
        <v>5000</v>
      </c>
      <c r="F138" s="18">
        <v>0</v>
      </c>
      <c r="G138" s="18">
        <v>0</v>
      </c>
      <c r="H138" s="18">
        <v>0</v>
      </c>
      <c r="I138" s="18">
        <f t="shared" si="35"/>
        <v>0</v>
      </c>
      <c r="J138" s="18">
        <f t="shared" si="36"/>
        <v>5000</v>
      </c>
      <c r="K138" s="39">
        <f t="shared" si="37"/>
        <v>1</v>
      </c>
      <c r="L138" s="39">
        <f t="shared" si="38"/>
        <v>-1</v>
      </c>
      <c r="M138" s="39">
        <f t="shared" si="39"/>
        <v>-1</v>
      </c>
      <c r="O138" s="57"/>
      <c r="P138" s="57"/>
      <c r="Q138" s="57"/>
      <c r="R138" s="57"/>
      <c r="S138" s="57"/>
      <c r="T138" s="57"/>
      <c r="U138" s="57"/>
      <c r="V138" s="57"/>
      <c r="W138" s="57"/>
      <c r="X138" s="57"/>
      <c r="Y138" s="57"/>
    </row>
    <row r="139" spans="2:25" s="17" customFormat="1" ht="12" customHeight="1" x14ac:dyDescent="0.2">
      <c r="B139" s="48" t="s">
        <v>57</v>
      </c>
      <c r="C139" s="17" t="s">
        <v>58</v>
      </c>
      <c r="D139" s="18">
        <v>122950</v>
      </c>
      <c r="E139" s="18">
        <v>117950</v>
      </c>
      <c r="F139" s="18">
        <v>0</v>
      </c>
      <c r="G139" s="18">
        <v>0</v>
      </c>
      <c r="H139" s="18">
        <v>46796.5</v>
      </c>
      <c r="I139" s="18">
        <f t="shared" si="35"/>
        <v>46796.5</v>
      </c>
      <c r="J139" s="18">
        <f t="shared" si="36"/>
        <v>71153.5</v>
      </c>
      <c r="K139" s="39">
        <f t="shared" si="37"/>
        <v>0.60325137770241632</v>
      </c>
      <c r="L139" s="39">
        <f t="shared" si="38"/>
        <v>-1</v>
      </c>
      <c r="M139" s="39">
        <f t="shared" si="39"/>
        <v>-1</v>
      </c>
      <c r="O139" s="57"/>
      <c r="P139" s="57"/>
      <c r="Q139" s="57"/>
      <c r="R139" s="57"/>
      <c r="S139" s="57"/>
      <c r="T139" s="57"/>
      <c r="U139" s="57"/>
      <c r="V139" s="57"/>
      <c r="W139" s="57"/>
      <c r="X139" s="57"/>
      <c r="Y139" s="57"/>
    </row>
    <row r="140" spans="2:25" s="17" customFormat="1" ht="12" customHeight="1" x14ac:dyDescent="0.2">
      <c r="B140" s="48" t="s">
        <v>59</v>
      </c>
      <c r="C140" s="17" t="s">
        <v>60</v>
      </c>
      <c r="D140" s="18">
        <v>1540</v>
      </c>
      <c r="E140" s="18">
        <v>1540</v>
      </c>
      <c r="F140" s="18">
        <v>0</v>
      </c>
      <c r="G140" s="18">
        <v>51194.48</v>
      </c>
      <c r="H140" s="18">
        <v>16064.08</v>
      </c>
      <c r="I140" s="18">
        <f t="shared" si="35"/>
        <v>67258.559999999998</v>
      </c>
      <c r="J140" s="18">
        <f t="shared" si="36"/>
        <v>-65718.559999999998</v>
      </c>
      <c r="K140" s="39">
        <f t="shared" si="37"/>
        <v>-42.674389610389611</v>
      </c>
      <c r="L140" s="39">
        <f t="shared" si="38"/>
        <v>-1</v>
      </c>
      <c r="M140" s="39">
        <f t="shared" si="39"/>
        <v>98.729506493506491</v>
      </c>
      <c r="O140" s="57"/>
      <c r="P140" s="57"/>
      <c r="Q140" s="57"/>
      <c r="R140" s="57"/>
      <c r="S140" s="57"/>
      <c r="T140" s="57"/>
      <c r="U140" s="57"/>
      <c r="V140" s="57"/>
      <c r="W140" s="57"/>
      <c r="X140" s="57"/>
      <c r="Y140" s="57"/>
    </row>
    <row r="141" spans="2:25" s="17" customFormat="1" ht="12" customHeight="1" x14ac:dyDescent="0.2">
      <c r="B141" s="48" t="s">
        <v>61</v>
      </c>
      <c r="C141" s="17" t="s">
        <v>62</v>
      </c>
      <c r="D141" s="18">
        <v>52000</v>
      </c>
      <c r="E141" s="18">
        <v>59536</v>
      </c>
      <c r="F141" s="18">
        <v>199.98</v>
      </c>
      <c r="G141" s="18">
        <v>5451.98</v>
      </c>
      <c r="H141" s="18">
        <v>8035.26</v>
      </c>
      <c r="I141" s="18">
        <f t="shared" si="35"/>
        <v>13487.24</v>
      </c>
      <c r="J141" s="18">
        <f t="shared" si="36"/>
        <v>46048.76</v>
      </c>
      <c r="K141" s="39">
        <f t="shared" si="37"/>
        <v>0.77346076323568935</v>
      </c>
      <c r="L141" s="39">
        <f t="shared" si="38"/>
        <v>-0.99664102391830145</v>
      </c>
      <c r="M141" s="39">
        <f t="shared" si="39"/>
        <v>-0.72527647137866169</v>
      </c>
      <c r="O141" s="57"/>
      <c r="P141" s="57"/>
      <c r="Q141" s="57"/>
      <c r="R141" s="57"/>
      <c r="S141" s="57"/>
      <c r="T141" s="57"/>
      <c r="U141" s="57"/>
      <c r="V141" s="57"/>
      <c r="W141" s="57"/>
      <c r="X141" s="57"/>
      <c r="Y141" s="57"/>
    </row>
    <row r="142" spans="2:25" s="17" customFormat="1" ht="12" customHeight="1" x14ac:dyDescent="0.2">
      <c r="B142" s="48" t="s">
        <v>322</v>
      </c>
      <c r="C142" s="17" t="s">
        <v>323</v>
      </c>
      <c r="D142" s="18">
        <v>0</v>
      </c>
      <c r="E142" s="18">
        <v>0</v>
      </c>
      <c r="F142" s="18">
        <v>0</v>
      </c>
      <c r="G142" s="18">
        <v>0</v>
      </c>
      <c r="H142" s="18">
        <v>0</v>
      </c>
      <c r="I142" s="18">
        <f t="shared" si="35"/>
        <v>0</v>
      </c>
      <c r="J142" s="18">
        <f t="shared" si="36"/>
        <v>0</v>
      </c>
      <c r="K142" s="39" t="str">
        <f t="shared" si="37"/>
        <v>NA</v>
      </c>
      <c r="L142" s="39" t="str">
        <f t="shared" si="38"/>
        <v>NA</v>
      </c>
      <c r="M142" s="39" t="str">
        <f t="shared" si="39"/>
        <v>NA</v>
      </c>
      <c r="O142" s="57"/>
      <c r="P142" s="57"/>
      <c r="Q142" s="57"/>
      <c r="R142" s="57"/>
      <c r="S142" s="57"/>
      <c r="T142" s="57"/>
      <c r="U142" s="57"/>
      <c r="V142" s="57"/>
      <c r="W142" s="57"/>
      <c r="X142" s="57"/>
      <c r="Y142" s="57"/>
    </row>
    <row r="143" spans="2:25" s="17" customFormat="1" ht="12" customHeight="1" x14ac:dyDescent="0.2">
      <c r="B143" s="48" t="s">
        <v>65</v>
      </c>
      <c r="C143" s="17" t="s">
        <v>66</v>
      </c>
      <c r="D143" s="18">
        <v>0</v>
      </c>
      <c r="E143" s="18">
        <v>0</v>
      </c>
      <c r="F143" s="18">
        <v>0</v>
      </c>
      <c r="G143" s="18">
        <v>0</v>
      </c>
      <c r="H143" s="18">
        <v>0</v>
      </c>
      <c r="I143" s="18">
        <f t="shared" si="35"/>
        <v>0</v>
      </c>
      <c r="J143" s="18">
        <f t="shared" si="36"/>
        <v>0</v>
      </c>
      <c r="K143" s="39" t="str">
        <f t="shared" si="37"/>
        <v>NA</v>
      </c>
      <c r="L143" s="39" t="str">
        <f t="shared" si="38"/>
        <v>NA</v>
      </c>
      <c r="M143" s="39" t="str">
        <f t="shared" si="39"/>
        <v>NA</v>
      </c>
      <c r="O143" s="57"/>
      <c r="P143" s="57"/>
      <c r="Q143" s="57"/>
      <c r="R143" s="57"/>
      <c r="S143" s="57"/>
      <c r="T143" s="57"/>
      <c r="U143" s="57"/>
      <c r="V143" s="57"/>
      <c r="W143" s="57"/>
      <c r="X143" s="57"/>
      <c r="Y143" s="57"/>
    </row>
    <row r="144" spans="2:25" s="17" customFormat="1" ht="12" customHeight="1" x14ac:dyDescent="0.2">
      <c r="B144" s="48" t="s">
        <v>67</v>
      </c>
      <c r="C144" s="17" t="s">
        <v>68</v>
      </c>
      <c r="D144" s="18">
        <v>7000</v>
      </c>
      <c r="E144" s="18">
        <v>7000</v>
      </c>
      <c r="F144" s="18">
        <v>5620</v>
      </c>
      <c r="G144" s="18">
        <v>5620</v>
      </c>
      <c r="H144" s="18">
        <v>0</v>
      </c>
      <c r="I144" s="18">
        <f t="shared" si="35"/>
        <v>5620</v>
      </c>
      <c r="J144" s="18">
        <f t="shared" si="36"/>
        <v>1380</v>
      </c>
      <c r="K144" s="39">
        <f t="shared" si="37"/>
        <v>0.19714285714285715</v>
      </c>
      <c r="L144" s="39">
        <f t="shared" si="38"/>
        <v>-0.19714285714285715</v>
      </c>
      <c r="M144" s="39">
        <f t="shared" si="39"/>
        <v>1.4085714285714284</v>
      </c>
      <c r="O144" s="57"/>
      <c r="P144" s="57"/>
      <c r="Q144" s="57"/>
      <c r="R144" s="57"/>
      <c r="S144" s="57"/>
      <c r="T144" s="57"/>
      <c r="U144" s="57"/>
      <c r="V144" s="57"/>
      <c r="W144" s="57"/>
      <c r="X144" s="57"/>
      <c r="Y144" s="57"/>
    </row>
    <row r="145" spans="1:25" s="17" customFormat="1" ht="12" customHeight="1" x14ac:dyDescent="0.2">
      <c r="B145" s="48" t="s">
        <v>69</v>
      </c>
      <c r="C145" s="17" t="s">
        <v>70</v>
      </c>
      <c r="D145" s="18">
        <v>15000</v>
      </c>
      <c r="E145" s="18">
        <v>6000</v>
      </c>
      <c r="F145" s="18">
        <v>0</v>
      </c>
      <c r="G145" s="18">
        <v>0</v>
      </c>
      <c r="H145" s="18">
        <v>0</v>
      </c>
      <c r="I145" s="18">
        <f t="shared" si="35"/>
        <v>0</v>
      </c>
      <c r="J145" s="18">
        <f t="shared" si="36"/>
        <v>6000</v>
      </c>
      <c r="K145" s="39">
        <f t="shared" si="37"/>
        <v>1</v>
      </c>
      <c r="L145" s="39">
        <f t="shared" si="38"/>
        <v>-1</v>
      </c>
      <c r="M145" s="39">
        <f t="shared" si="39"/>
        <v>-1</v>
      </c>
      <c r="O145" s="57"/>
      <c r="P145" s="57"/>
      <c r="Q145" s="57"/>
      <c r="R145" s="57"/>
      <c r="S145" s="57"/>
      <c r="T145" s="57"/>
      <c r="U145" s="57"/>
      <c r="V145" s="57"/>
      <c r="W145" s="57"/>
      <c r="X145" s="57"/>
      <c r="Y145" s="57"/>
    </row>
    <row r="146" spans="1:25" s="17" customFormat="1" ht="12" customHeight="1" x14ac:dyDescent="0.2">
      <c r="B146" s="48" t="s">
        <v>324</v>
      </c>
      <c r="C146" s="17" t="s">
        <v>325</v>
      </c>
      <c r="D146" s="18">
        <v>0</v>
      </c>
      <c r="E146" s="18">
        <v>0</v>
      </c>
      <c r="F146" s="18">
        <v>0</v>
      </c>
      <c r="G146" s="18">
        <v>0</v>
      </c>
      <c r="H146" s="18">
        <v>0</v>
      </c>
      <c r="I146" s="18">
        <f t="shared" si="35"/>
        <v>0</v>
      </c>
      <c r="J146" s="18">
        <f t="shared" si="36"/>
        <v>0</v>
      </c>
      <c r="K146" s="39" t="str">
        <f t="shared" si="37"/>
        <v>NA</v>
      </c>
      <c r="L146" s="39" t="str">
        <f t="shared" si="38"/>
        <v>NA</v>
      </c>
      <c r="M146" s="39" t="str">
        <f t="shared" si="39"/>
        <v>NA</v>
      </c>
      <c r="O146" s="57"/>
      <c r="P146" s="57"/>
      <c r="Q146" s="57"/>
      <c r="R146" s="57"/>
      <c r="S146" s="57"/>
      <c r="T146" s="57"/>
      <c r="U146" s="57"/>
      <c r="V146" s="57"/>
      <c r="W146" s="57"/>
      <c r="X146" s="57"/>
      <c r="Y146" s="57"/>
    </row>
    <row r="147" spans="1:25" s="17" customFormat="1" ht="12" customHeight="1" x14ac:dyDescent="0.2">
      <c r="B147" s="48" t="s">
        <v>71</v>
      </c>
      <c r="C147" s="17" t="s">
        <v>72</v>
      </c>
      <c r="D147" s="18">
        <v>65023.240000000005</v>
      </c>
      <c r="E147" s="18">
        <v>66782.73</v>
      </c>
      <c r="F147" s="18">
        <v>1800</v>
      </c>
      <c r="G147" s="18">
        <v>3195</v>
      </c>
      <c r="H147" s="18">
        <v>5093</v>
      </c>
      <c r="I147" s="18">
        <f t="shared" si="35"/>
        <v>8288</v>
      </c>
      <c r="J147" s="18">
        <f t="shared" si="36"/>
        <v>58494.729999999996</v>
      </c>
      <c r="K147" s="39">
        <f t="shared" si="37"/>
        <v>0.87589605875650789</v>
      </c>
      <c r="L147" s="39">
        <f t="shared" si="38"/>
        <v>-0.97304692395773573</v>
      </c>
      <c r="M147" s="39">
        <f t="shared" si="39"/>
        <v>-0.85647487007494305</v>
      </c>
      <c r="O147" s="57"/>
      <c r="P147" s="57"/>
      <c r="Q147" s="57"/>
      <c r="R147" s="57"/>
      <c r="S147" s="57"/>
      <c r="T147" s="57"/>
      <c r="U147" s="57"/>
      <c r="V147" s="57"/>
      <c r="W147" s="57"/>
      <c r="X147" s="57"/>
      <c r="Y147" s="57"/>
    </row>
    <row r="148" spans="1:25" s="17" customFormat="1" ht="12" customHeight="1" x14ac:dyDescent="0.2">
      <c r="B148" s="48" t="s">
        <v>73</v>
      </c>
      <c r="C148" s="17" t="s">
        <v>74</v>
      </c>
      <c r="D148" s="18">
        <v>1006500</v>
      </c>
      <c r="E148" s="18">
        <v>1006500</v>
      </c>
      <c r="F148" s="18">
        <v>0</v>
      </c>
      <c r="G148" s="18">
        <v>0</v>
      </c>
      <c r="H148" s="18">
        <v>750</v>
      </c>
      <c r="I148" s="18">
        <f t="shared" si="35"/>
        <v>750</v>
      </c>
      <c r="J148" s="18">
        <f t="shared" si="36"/>
        <v>1005750</v>
      </c>
      <c r="K148" s="39">
        <f t="shared" si="37"/>
        <v>0.99925484351713856</v>
      </c>
      <c r="L148" s="39">
        <f t="shared" si="38"/>
        <v>-1</v>
      </c>
      <c r="M148" s="39">
        <f t="shared" si="39"/>
        <v>-1</v>
      </c>
      <c r="O148" s="57"/>
      <c r="P148" s="57"/>
      <c r="Q148" s="57"/>
      <c r="R148" s="57"/>
      <c r="S148" s="57"/>
      <c r="T148" s="57"/>
      <c r="U148" s="57"/>
      <c r="V148" s="57"/>
      <c r="W148" s="57"/>
      <c r="X148" s="57"/>
      <c r="Y148" s="57"/>
    </row>
    <row r="149" spans="1:25" s="17" customFormat="1" ht="12" customHeight="1" x14ac:dyDescent="0.2">
      <c r="A149" s="47" t="s">
        <v>95</v>
      </c>
      <c r="B149" s="49"/>
      <c r="C149" s="47"/>
      <c r="D149" s="23">
        <v>138865764.02000001</v>
      </c>
      <c r="E149" s="23">
        <v>138502195.06999996</v>
      </c>
      <c r="F149" s="23">
        <v>6551632.0900000017</v>
      </c>
      <c r="G149" s="23">
        <v>15720962.32</v>
      </c>
      <c r="H149" s="23">
        <v>3007934.6199999996</v>
      </c>
      <c r="I149" s="23">
        <f t="shared" si="35"/>
        <v>18728896.940000001</v>
      </c>
      <c r="J149" s="23">
        <f t="shared" si="36"/>
        <v>119773298.12999997</v>
      </c>
      <c r="K149" s="43">
        <f t="shared" si="37"/>
        <v>0.86477545045019477</v>
      </c>
      <c r="L149" s="43">
        <f t="shared" si="38"/>
        <v>-0.95269654689090844</v>
      </c>
      <c r="M149" s="43">
        <f t="shared" si="39"/>
        <v>-0.65947913723559726</v>
      </c>
      <c r="O149" s="57"/>
      <c r="P149" s="57"/>
      <c r="Q149" s="57"/>
      <c r="R149" s="57"/>
      <c r="S149" s="57"/>
      <c r="T149" s="57"/>
      <c r="U149" s="57"/>
      <c r="V149" s="57"/>
      <c r="W149" s="57"/>
      <c r="X149" s="57"/>
      <c r="Y149" s="57"/>
    </row>
    <row r="150" spans="1:25" s="17" customFormat="1" ht="12" customHeight="1" x14ac:dyDescent="0.2">
      <c r="A150" s="17" t="s">
        <v>96</v>
      </c>
      <c r="B150" s="48" t="s">
        <v>12</v>
      </c>
      <c r="C150" s="17" t="s">
        <v>13</v>
      </c>
      <c r="D150" s="18">
        <v>0</v>
      </c>
      <c r="E150" s="18">
        <v>8500</v>
      </c>
      <c r="F150" s="18">
        <v>176</v>
      </c>
      <c r="G150" s="18">
        <v>3828.18</v>
      </c>
      <c r="H150" s="18">
        <v>0</v>
      </c>
      <c r="I150" s="18">
        <f t="shared" si="35"/>
        <v>3828.18</v>
      </c>
      <c r="J150" s="18">
        <f t="shared" si="36"/>
        <v>4671.82</v>
      </c>
      <c r="K150" s="39">
        <f t="shared" si="37"/>
        <v>0.54962588235294119</v>
      </c>
      <c r="L150" s="39">
        <f t="shared" si="38"/>
        <v>-0.97929411764705887</v>
      </c>
      <c r="M150" s="39">
        <f t="shared" si="39"/>
        <v>0.35112235294117633</v>
      </c>
      <c r="O150" s="57"/>
      <c r="P150" s="57"/>
      <c r="Q150" s="57"/>
      <c r="R150" s="57"/>
      <c r="S150" s="57"/>
      <c r="T150" s="57"/>
      <c r="U150" s="57"/>
      <c r="V150" s="57"/>
      <c r="W150" s="57"/>
      <c r="X150" s="57"/>
      <c r="Y150" s="57"/>
    </row>
    <row r="151" spans="1:25" s="17" customFormat="1" ht="12" customHeight="1" x14ac:dyDescent="0.2">
      <c r="B151" s="48" t="s">
        <v>14</v>
      </c>
      <c r="C151" s="17" t="s">
        <v>15</v>
      </c>
      <c r="D151" s="18">
        <v>0</v>
      </c>
      <c r="E151" s="18">
        <v>0</v>
      </c>
      <c r="F151" s="18">
        <v>0</v>
      </c>
      <c r="G151" s="18">
        <v>0</v>
      </c>
      <c r="H151" s="18">
        <v>0</v>
      </c>
      <c r="I151" s="18">
        <f t="shared" si="35"/>
        <v>0</v>
      </c>
      <c r="J151" s="18">
        <f t="shared" si="36"/>
        <v>0</v>
      </c>
      <c r="K151" s="39" t="str">
        <f t="shared" si="37"/>
        <v>NA</v>
      </c>
      <c r="L151" s="39" t="str">
        <f t="shared" si="38"/>
        <v>NA</v>
      </c>
      <c r="M151" s="39" t="str">
        <f t="shared" si="39"/>
        <v>NA</v>
      </c>
      <c r="O151" s="57"/>
      <c r="P151" s="57"/>
      <c r="Q151" s="57"/>
      <c r="R151" s="57"/>
      <c r="S151" s="57"/>
      <c r="T151" s="57"/>
      <c r="U151" s="57"/>
      <c r="V151" s="57"/>
      <c r="W151" s="57"/>
      <c r="X151" s="57"/>
      <c r="Y151" s="57"/>
    </row>
    <row r="152" spans="1:25" s="17" customFormat="1" ht="12" customHeight="1" x14ac:dyDescent="0.2">
      <c r="B152" s="48" t="s">
        <v>97</v>
      </c>
      <c r="C152" s="17" t="s">
        <v>98</v>
      </c>
      <c r="D152" s="18">
        <v>5083000</v>
      </c>
      <c r="E152" s="18">
        <v>556489</v>
      </c>
      <c r="F152" s="18">
        <v>11340</v>
      </c>
      <c r="G152" s="18">
        <v>390560.22</v>
      </c>
      <c r="H152" s="18">
        <v>0</v>
      </c>
      <c r="I152" s="18">
        <f t="shared" si="35"/>
        <v>390560.22</v>
      </c>
      <c r="J152" s="18">
        <f t="shared" si="36"/>
        <v>165928.78000000003</v>
      </c>
      <c r="K152" s="39">
        <f t="shared" si="37"/>
        <v>0.29817081739261697</v>
      </c>
      <c r="L152" s="39">
        <f t="shared" si="38"/>
        <v>-0.97962223871451193</v>
      </c>
      <c r="M152" s="39">
        <f t="shared" si="39"/>
        <v>1.1054875478221489</v>
      </c>
      <c r="O152" s="57"/>
      <c r="P152" s="57"/>
      <c r="Q152" s="57"/>
      <c r="R152" s="57"/>
      <c r="S152" s="57"/>
      <c r="T152" s="57"/>
      <c r="U152" s="57"/>
      <c r="V152" s="57"/>
      <c r="W152" s="57"/>
      <c r="X152" s="57"/>
      <c r="Y152" s="57"/>
    </row>
    <row r="153" spans="1:25" s="17" customFormat="1" ht="12" customHeight="1" x14ac:dyDescent="0.2">
      <c r="B153" s="48" t="s">
        <v>251</v>
      </c>
      <c r="C153" s="17" t="s">
        <v>252</v>
      </c>
      <c r="D153" s="18">
        <v>0</v>
      </c>
      <c r="E153" s="18">
        <v>0</v>
      </c>
      <c r="F153" s="18">
        <v>0</v>
      </c>
      <c r="G153" s="18">
        <v>0</v>
      </c>
      <c r="H153" s="18">
        <v>0</v>
      </c>
      <c r="I153" s="18">
        <f t="shared" si="35"/>
        <v>0</v>
      </c>
      <c r="J153" s="18">
        <f t="shared" si="36"/>
        <v>0</v>
      </c>
      <c r="K153" s="39" t="str">
        <f t="shared" si="37"/>
        <v>NA</v>
      </c>
      <c r="L153" s="39" t="str">
        <f t="shared" si="38"/>
        <v>NA</v>
      </c>
      <c r="M153" s="39" t="str">
        <f t="shared" si="39"/>
        <v>NA</v>
      </c>
      <c r="O153" s="57"/>
      <c r="P153" s="57"/>
      <c r="Q153" s="57"/>
      <c r="R153" s="57"/>
      <c r="S153" s="57"/>
      <c r="T153" s="57"/>
      <c r="U153" s="57"/>
      <c r="V153" s="57"/>
      <c r="W153" s="57"/>
      <c r="X153" s="57"/>
      <c r="Y153" s="57"/>
    </row>
    <row r="154" spans="1:25" s="17" customFormat="1" ht="12" customHeight="1" x14ac:dyDescent="0.2">
      <c r="B154" s="48" t="s">
        <v>77</v>
      </c>
      <c r="C154" s="17" t="s">
        <v>78</v>
      </c>
      <c r="D154" s="18">
        <v>45395.25</v>
      </c>
      <c r="E154" s="18">
        <v>45395.25</v>
      </c>
      <c r="F154" s="18">
        <v>0</v>
      </c>
      <c r="G154" s="18">
        <v>0</v>
      </c>
      <c r="H154" s="18">
        <v>0</v>
      </c>
      <c r="I154" s="18">
        <f t="shared" si="35"/>
        <v>0</v>
      </c>
      <c r="J154" s="18">
        <f t="shared" si="36"/>
        <v>45395.25</v>
      </c>
      <c r="K154" s="39">
        <f t="shared" si="37"/>
        <v>1</v>
      </c>
      <c r="L154" s="39">
        <f t="shared" si="38"/>
        <v>-1</v>
      </c>
      <c r="M154" s="39">
        <f t="shared" si="39"/>
        <v>-1</v>
      </c>
      <c r="O154" s="57"/>
      <c r="P154" s="57"/>
      <c r="Q154" s="57"/>
      <c r="R154" s="57"/>
      <c r="S154" s="57"/>
      <c r="T154" s="57"/>
      <c r="U154" s="57"/>
      <c r="V154" s="57"/>
      <c r="W154" s="57"/>
      <c r="X154" s="57"/>
      <c r="Y154" s="57"/>
    </row>
    <row r="155" spans="1:25" s="17" customFormat="1" ht="12" customHeight="1" x14ac:dyDescent="0.2">
      <c r="B155" s="48" t="s">
        <v>25</v>
      </c>
      <c r="C155" s="17" t="s">
        <v>26</v>
      </c>
      <c r="D155" s="18">
        <v>0</v>
      </c>
      <c r="E155" s="18">
        <v>0</v>
      </c>
      <c r="F155" s="18">
        <v>0</v>
      </c>
      <c r="G155" s="18">
        <v>0</v>
      </c>
      <c r="H155" s="18">
        <v>0</v>
      </c>
      <c r="I155" s="18">
        <f t="shared" si="35"/>
        <v>0</v>
      </c>
      <c r="J155" s="18">
        <f t="shared" si="36"/>
        <v>0</v>
      </c>
      <c r="K155" s="39" t="str">
        <f t="shared" si="37"/>
        <v>NA</v>
      </c>
      <c r="L155" s="39" t="str">
        <f t="shared" si="38"/>
        <v>NA</v>
      </c>
      <c r="M155" s="39" t="str">
        <f t="shared" si="39"/>
        <v>NA</v>
      </c>
      <c r="O155" s="57"/>
      <c r="P155" s="57"/>
      <c r="Q155" s="57"/>
      <c r="R155" s="57"/>
      <c r="S155" s="57"/>
      <c r="T155" s="57"/>
      <c r="U155" s="57"/>
      <c r="V155" s="57"/>
      <c r="W155" s="57"/>
      <c r="X155" s="57"/>
      <c r="Y155" s="57"/>
    </row>
    <row r="156" spans="1:25" s="17" customFormat="1" ht="12" customHeight="1" x14ac:dyDescent="0.2">
      <c r="B156" s="48" t="s">
        <v>320</v>
      </c>
      <c r="C156" s="17" t="s">
        <v>321</v>
      </c>
      <c r="D156" s="18"/>
      <c r="E156" s="18"/>
      <c r="F156" s="18">
        <v>0</v>
      </c>
      <c r="G156" s="18">
        <v>0</v>
      </c>
      <c r="H156" s="18">
        <v>0</v>
      </c>
      <c r="I156" s="18">
        <f t="shared" si="35"/>
        <v>0</v>
      </c>
      <c r="J156" s="18">
        <f t="shared" si="36"/>
        <v>0</v>
      </c>
      <c r="K156" s="39" t="str">
        <f t="shared" si="37"/>
        <v>NA</v>
      </c>
      <c r="L156" s="39" t="str">
        <f t="shared" si="38"/>
        <v>NA</v>
      </c>
      <c r="M156" s="39" t="str">
        <f t="shared" si="39"/>
        <v>NA</v>
      </c>
      <c r="O156" s="57"/>
      <c r="P156" s="57"/>
      <c r="Q156" s="57"/>
      <c r="R156" s="57"/>
      <c r="S156" s="57"/>
      <c r="T156" s="57"/>
      <c r="U156" s="57"/>
      <c r="V156" s="57"/>
      <c r="W156" s="57"/>
      <c r="X156" s="57"/>
      <c r="Y156" s="57"/>
    </row>
    <row r="157" spans="1:25" s="17" customFormat="1" ht="12" customHeight="1" x14ac:dyDescent="0.2">
      <c r="B157" s="48" t="s">
        <v>306</v>
      </c>
      <c r="C157" s="17" t="s">
        <v>307</v>
      </c>
      <c r="D157" s="18"/>
      <c r="E157" s="18"/>
      <c r="F157" s="18">
        <v>9897.44</v>
      </c>
      <c r="G157" s="18">
        <v>9897.44</v>
      </c>
      <c r="H157" s="18">
        <v>0</v>
      </c>
      <c r="I157" s="18">
        <f t="shared" si="35"/>
        <v>9897.44</v>
      </c>
      <c r="J157" s="18">
        <f t="shared" si="36"/>
        <v>-9897.44</v>
      </c>
      <c r="K157" s="39" t="str">
        <f t="shared" si="37"/>
        <v>NA</v>
      </c>
      <c r="L157" s="39" t="str">
        <f t="shared" si="38"/>
        <v>NA</v>
      </c>
      <c r="M157" s="39" t="str">
        <f t="shared" si="39"/>
        <v>NA</v>
      </c>
      <c r="O157" s="57"/>
      <c r="P157" s="57"/>
      <c r="Q157" s="57"/>
      <c r="R157" s="57"/>
      <c r="S157" s="57"/>
      <c r="T157" s="57"/>
      <c r="U157" s="57"/>
      <c r="V157" s="57"/>
      <c r="W157" s="57"/>
      <c r="X157" s="57"/>
      <c r="Y157" s="57"/>
    </row>
    <row r="158" spans="1:25" s="17" customFormat="1" ht="12" customHeight="1" x14ac:dyDescent="0.2">
      <c r="B158" s="48" t="s">
        <v>81</v>
      </c>
      <c r="C158" s="17" t="s">
        <v>82</v>
      </c>
      <c r="D158" s="18">
        <v>0</v>
      </c>
      <c r="E158" s="18">
        <v>0</v>
      </c>
      <c r="F158" s="18">
        <v>0</v>
      </c>
      <c r="G158" s="18">
        <v>0</v>
      </c>
      <c r="H158" s="18">
        <v>0</v>
      </c>
      <c r="I158" s="18">
        <f t="shared" si="35"/>
        <v>0</v>
      </c>
      <c r="J158" s="18">
        <f t="shared" si="36"/>
        <v>0</v>
      </c>
      <c r="K158" s="39" t="str">
        <f t="shared" si="37"/>
        <v>NA</v>
      </c>
      <c r="L158" s="39" t="str">
        <f t="shared" si="38"/>
        <v>NA</v>
      </c>
      <c r="M158" s="39" t="str">
        <f t="shared" si="39"/>
        <v>NA</v>
      </c>
      <c r="O158" s="57"/>
      <c r="P158" s="57"/>
      <c r="Q158" s="57"/>
      <c r="R158" s="57"/>
      <c r="S158" s="57"/>
      <c r="T158" s="57"/>
      <c r="U158" s="57"/>
      <c r="V158" s="57"/>
      <c r="W158" s="57"/>
      <c r="X158" s="57"/>
      <c r="Y158" s="57"/>
    </row>
    <row r="159" spans="1:25" s="17" customFormat="1" ht="12" customHeight="1" x14ac:dyDescent="0.2">
      <c r="B159" s="48" t="s">
        <v>83</v>
      </c>
      <c r="C159" s="17" t="s">
        <v>84</v>
      </c>
      <c r="D159" s="18"/>
      <c r="E159" s="18"/>
      <c r="F159" s="18">
        <v>176226.21</v>
      </c>
      <c r="G159" s="18">
        <v>176226.21</v>
      </c>
      <c r="H159" s="18">
        <v>0</v>
      </c>
      <c r="I159" s="18">
        <f t="shared" si="35"/>
        <v>176226.21</v>
      </c>
      <c r="J159" s="18">
        <f t="shared" si="36"/>
        <v>-176226.21</v>
      </c>
      <c r="K159" s="39" t="str">
        <f t="shared" si="37"/>
        <v>NA</v>
      </c>
      <c r="L159" s="39" t="str">
        <f t="shared" si="38"/>
        <v>NA</v>
      </c>
      <c r="M159" s="39" t="str">
        <f t="shared" si="39"/>
        <v>NA</v>
      </c>
      <c r="O159" s="57"/>
      <c r="P159" s="57"/>
      <c r="Q159" s="57"/>
      <c r="R159" s="57"/>
      <c r="S159" s="57"/>
      <c r="T159" s="57"/>
      <c r="U159" s="57"/>
      <c r="V159" s="57"/>
      <c r="W159" s="57"/>
      <c r="X159" s="57"/>
      <c r="Y159" s="57"/>
    </row>
    <row r="160" spans="1:25" s="17" customFormat="1" ht="12" customHeight="1" x14ac:dyDescent="0.2">
      <c r="B160" s="48" t="s">
        <v>89</v>
      </c>
      <c r="C160" s="17" t="s">
        <v>90</v>
      </c>
      <c r="D160" s="18">
        <v>270695</v>
      </c>
      <c r="E160" s="18">
        <v>270695</v>
      </c>
      <c r="F160" s="18">
        <v>24605.14</v>
      </c>
      <c r="G160" s="18">
        <v>56835.3</v>
      </c>
      <c r="H160" s="18">
        <v>0</v>
      </c>
      <c r="I160" s="18">
        <f t="shared" si="35"/>
        <v>56835.3</v>
      </c>
      <c r="J160" s="18">
        <f t="shared" si="36"/>
        <v>213859.7</v>
      </c>
      <c r="K160" s="39">
        <f t="shared" si="37"/>
        <v>0.79003934317220492</v>
      </c>
      <c r="L160" s="39">
        <f t="shared" si="38"/>
        <v>-0.90910382533848055</v>
      </c>
      <c r="M160" s="39">
        <f t="shared" si="39"/>
        <v>-0.37011802951661465</v>
      </c>
      <c r="O160" s="57"/>
      <c r="P160" s="57"/>
      <c r="Q160" s="57"/>
      <c r="R160" s="57"/>
      <c r="S160" s="57"/>
      <c r="T160" s="57"/>
      <c r="U160" s="57"/>
      <c r="V160" s="57"/>
      <c r="W160" s="57"/>
      <c r="X160" s="57"/>
      <c r="Y160" s="57"/>
    </row>
    <row r="161" spans="2:25" s="17" customFormat="1" ht="12" customHeight="1" x14ac:dyDescent="0.2">
      <c r="B161" s="48" t="s">
        <v>27</v>
      </c>
      <c r="C161" s="17" t="s">
        <v>28</v>
      </c>
      <c r="D161" s="18">
        <v>3746469.29</v>
      </c>
      <c r="E161" s="18">
        <v>3313036.29</v>
      </c>
      <c r="F161" s="18">
        <v>171003.89</v>
      </c>
      <c r="G161" s="18">
        <v>646378.12000000011</v>
      </c>
      <c r="H161" s="18">
        <v>0</v>
      </c>
      <c r="I161" s="18">
        <f t="shared" si="35"/>
        <v>646378.12000000011</v>
      </c>
      <c r="J161" s="18">
        <f t="shared" si="36"/>
        <v>2666658.17</v>
      </c>
      <c r="K161" s="39">
        <f t="shared" si="37"/>
        <v>0.80489856934226334</v>
      </c>
      <c r="L161" s="39">
        <f t="shared" si="38"/>
        <v>-0.94838454063538191</v>
      </c>
      <c r="M161" s="39">
        <f t="shared" si="39"/>
        <v>-0.41469570802679001</v>
      </c>
      <c r="O161" s="57"/>
      <c r="P161" s="57"/>
      <c r="Q161" s="57"/>
      <c r="R161" s="57"/>
      <c r="S161" s="57"/>
      <c r="T161" s="57"/>
      <c r="U161" s="57"/>
      <c r="V161" s="57"/>
      <c r="W161" s="57"/>
      <c r="X161" s="57"/>
      <c r="Y161" s="57"/>
    </row>
    <row r="162" spans="2:25" s="17" customFormat="1" ht="12" customHeight="1" x14ac:dyDescent="0.2">
      <c r="B162" s="48" t="s">
        <v>91</v>
      </c>
      <c r="C162" s="17" t="s">
        <v>92</v>
      </c>
      <c r="D162" s="18">
        <v>5659295.7299999995</v>
      </c>
      <c r="E162" s="18">
        <v>5659295.7299999995</v>
      </c>
      <c r="F162" s="18">
        <v>332846.18</v>
      </c>
      <c r="G162" s="18">
        <v>1586575.04</v>
      </c>
      <c r="H162" s="18">
        <v>0</v>
      </c>
      <c r="I162" s="18">
        <f t="shared" si="35"/>
        <v>1586575.04</v>
      </c>
      <c r="J162" s="18">
        <f t="shared" si="36"/>
        <v>4072720.6899999995</v>
      </c>
      <c r="K162" s="39">
        <f t="shared" si="37"/>
        <v>0.71965150511758114</v>
      </c>
      <c r="L162" s="39">
        <f t="shared" si="38"/>
        <v>-0.9411859362224918</v>
      </c>
      <c r="M162" s="39">
        <f t="shared" si="39"/>
        <v>-0.15895451535274333</v>
      </c>
      <c r="O162" s="57"/>
      <c r="P162" s="57"/>
      <c r="Q162" s="57"/>
      <c r="R162" s="57"/>
      <c r="S162" s="57"/>
      <c r="T162" s="57"/>
      <c r="U162" s="57"/>
      <c r="V162" s="57"/>
      <c r="W162" s="57"/>
      <c r="X162" s="57"/>
      <c r="Y162" s="57"/>
    </row>
    <row r="163" spans="2:25" s="17" customFormat="1" ht="12" customHeight="1" x14ac:dyDescent="0.2">
      <c r="B163" s="48" t="s">
        <v>29</v>
      </c>
      <c r="C163" s="17" t="s">
        <v>30</v>
      </c>
      <c r="D163" s="18">
        <v>287043.32999999996</v>
      </c>
      <c r="E163" s="18">
        <v>287043.32999999996</v>
      </c>
      <c r="F163" s="18">
        <v>1557.5</v>
      </c>
      <c r="G163" s="18">
        <v>6356.56</v>
      </c>
      <c r="H163" s="18">
        <v>0</v>
      </c>
      <c r="I163" s="18">
        <f t="shared" si="35"/>
        <v>6356.56</v>
      </c>
      <c r="J163" s="18">
        <f t="shared" si="36"/>
        <v>280686.76999999996</v>
      </c>
      <c r="K163" s="39">
        <f t="shared" si="37"/>
        <v>0.97785505066430212</v>
      </c>
      <c r="L163" s="39">
        <f t="shared" si="38"/>
        <v>-0.99457398992688661</v>
      </c>
      <c r="M163" s="39">
        <f t="shared" si="39"/>
        <v>-0.93356515199290646</v>
      </c>
      <c r="O163" s="57"/>
      <c r="P163" s="57"/>
      <c r="Q163" s="57"/>
      <c r="R163" s="57"/>
      <c r="S163" s="57"/>
      <c r="T163" s="57"/>
      <c r="U163" s="57"/>
      <c r="V163" s="57"/>
      <c r="W163" s="57"/>
      <c r="X163" s="57"/>
      <c r="Y163" s="57"/>
    </row>
    <row r="164" spans="2:25" s="17" customFormat="1" ht="12" customHeight="1" x14ac:dyDescent="0.2">
      <c r="B164" s="48" t="s">
        <v>349</v>
      </c>
      <c r="C164" s="17" t="s">
        <v>351</v>
      </c>
      <c r="D164" s="18">
        <v>51500</v>
      </c>
      <c r="E164" s="18">
        <v>51500</v>
      </c>
      <c r="F164" s="18">
        <v>0</v>
      </c>
      <c r="G164" s="18">
        <v>0</v>
      </c>
      <c r="H164" s="18">
        <v>0</v>
      </c>
      <c r="I164" s="18">
        <f t="shared" si="35"/>
        <v>0</v>
      </c>
      <c r="J164" s="18">
        <f t="shared" si="36"/>
        <v>51500</v>
      </c>
      <c r="K164" s="39">
        <f t="shared" si="37"/>
        <v>1</v>
      </c>
      <c r="L164" s="39">
        <f t="shared" si="38"/>
        <v>-1</v>
      </c>
      <c r="M164" s="39">
        <f t="shared" si="39"/>
        <v>-1</v>
      </c>
      <c r="O164" s="57"/>
      <c r="P164" s="57"/>
      <c r="Q164" s="57"/>
      <c r="R164" s="60"/>
      <c r="S164" s="60"/>
      <c r="T164" s="60"/>
      <c r="U164" s="60"/>
      <c r="V164" s="60"/>
      <c r="W164" s="57"/>
      <c r="X164" s="57"/>
      <c r="Y164" s="57"/>
    </row>
    <row r="165" spans="2:25" s="17" customFormat="1" ht="12" customHeight="1" x14ac:dyDescent="0.2">
      <c r="B165" s="48" t="s">
        <v>31</v>
      </c>
      <c r="C165" s="17" t="s">
        <v>32</v>
      </c>
      <c r="D165" s="18">
        <v>1026270</v>
      </c>
      <c r="E165" s="18">
        <v>1026270</v>
      </c>
      <c r="F165" s="18">
        <v>36119.979999999996</v>
      </c>
      <c r="G165" s="18">
        <v>134900.18</v>
      </c>
      <c r="H165" s="18">
        <v>0</v>
      </c>
      <c r="I165" s="18">
        <f t="shared" si="35"/>
        <v>134900.18</v>
      </c>
      <c r="J165" s="18">
        <f t="shared" si="36"/>
        <v>891369.82000000007</v>
      </c>
      <c r="K165" s="39">
        <f t="shared" si="37"/>
        <v>0.86855293441297132</v>
      </c>
      <c r="L165" s="39">
        <f t="shared" si="38"/>
        <v>-0.96480460307716298</v>
      </c>
      <c r="M165" s="39">
        <f t="shared" si="39"/>
        <v>-0.60565880323891375</v>
      </c>
      <c r="O165" s="57"/>
      <c r="P165" s="57"/>
      <c r="Q165" s="57"/>
      <c r="R165" s="60"/>
      <c r="S165" s="60"/>
      <c r="T165" s="60"/>
      <c r="U165" s="60"/>
      <c r="V165" s="60"/>
      <c r="W165" s="57"/>
      <c r="X165" s="57"/>
      <c r="Y165" s="57"/>
    </row>
    <row r="166" spans="2:25" s="17" customFormat="1" ht="12" customHeight="1" x14ac:dyDescent="0.2">
      <c r="B166" s="48" t="s">
        <v>33</v>
      </c>
      <c r="C166" s="17" t="s">
        <v>34</v>
      </c>
      <c r="D166" s="18">
        <v>1830128.4</v>
      </c>
      <c r="E166" s="18">
        <v>1835029.4</v>
      </c>
      <c r="F166" s="18">
        <v>207429.81</v>
      </c>
      <c r="G166" s="18">
        <v>437139.96</v>
      </c>
      <c r="H166" s="18">
        <v>0</v>
      </c>
      <c r="I166" s="18">
        <f t="shared" si="35"/>
        <v>437139.96</v>
      </c>
      <c r="J166" s="18">
        <f t="shared" si="36"/>
        <v>1397889.44</v>
      </c>
      <c r="K166" s="39">
        <f t="shared" si="37"/>
        <v>0.76178040526217183</v>
      </c>
      <c r="L166" s="39">
        <f t="shared" si="38"/>
        <v>-0.88696104269501075</v>
      </c>
      <c r="M166" s="39">
        <f t="shared" si="39"/>
        <v>-0.28534121578651545</v>
      </c>
      <c r="O166" s="57"/>
      <c r="P166" s="57"/>
      <c r="Q166" s="57"/>
      <c r="R166" s="60"/>
      <c r="S166" s="60"/>
      <c r="T166" s="60"/>
      <c r="U166" s="60"/>
      <c r="V166" s="60"/>
      <c r="W166" s="57"/>
      <c r="X166" s="57"/>
      <c r="Y166" s="57"/>
    </row>
    <row r="167" spans="2:25" s="17" customFormat="1" x14ac:dyDescent="0.2">
      <c r="B167" s="48" t="s">
        <v>39</v>
      </c>
      <c r="C167" s="17" t="s">
        <v>40</v>
      </c>
      <c r="D167" s="18">
        <v>271789.09000000003</v>
      </c>
      <c r="E167" s="18">
        <v>262514.09000000003</v>
      </c>
      <c r="F167" s="18">
        <v>11691.840000000004</v>
      </c>
      <c r="G167" s="18">
        <v>46748.800000000003</v>
      </c>
      <c r="H167" s="18">
        <v>0</v>
      </c>
      <c r="I167" s="18">
        <f t="shared" si="35"/>
        <v>46748.800000000003</v>
      </c>
      <c r="J167" s="18">
        <f t="shared" si="36"/>
        <v>215765.29000000004</v>
      </c>
      <c r="K167" s="39">
        <f t="shared" si="37"/>
        <v>0.82191889204880397</v>
      </c>
      <c r="L167" s="39">
        <f t="shared" si="38"/>
        <v>-0.95546204777046451</v>
      </c>
      <c r="M167" s="39">
        <f t="shared" si="39"/>
        <v>-0.46575667614641181</v>
      </c>
      <c r="O167" s="57"/>
      <c r="P167" s="57"/>
      <c r="Q167" s="57"/>
      <c r="R167" s="60"/>
      <c r="S167" s="60"/>
      <c r="T167" s="60"/>
      <c r="U167" s="60"/>
      <c r="V167" s="60"/>
      <c r="W167" s="57"/>
      <c r="X167" s="57"/>
      <c r="Y167" s="57"/>
    </row>
    <row r="168" spans="2:25" s="17" customFormat="1" x14ac:dyDescent="0.2">
      <c r="B168" s="48" t="s">
        <v>41</v>
      </c>
      <c r="C168" s="17" t="s">
        <v>42</v>
      </c>
      <c r="D168" s="18">
        <v>1846586.23</v>
      </c>
      <c r="E168" s="18">
        <v>1819086.2399999991</v>
      </c>
      <c r="F168" s="18">
        <v>19276.77</v>
      </c>
      <c r="G168" s="18">
        <v>173198.90000000002</v>
      </c>
      <c r="H168" s="18">
        <v>82761.34</v>
      </c>
      <c r="I168" s="18">
        <f t="shared" si="35"/>
        <v>255960.24000000002</v>
      </c>
      <c r="J168" s="18">
        <f t="shared" si="36"/>
        <v>1563125.9999999991</v>
      </c>
      <c r="K168" s="39">
        <f t="shared" si="37"/>
        <v>0.85929186073113273</v>
      </c>
      <c r="L168" s="39">
        <f t="shared" si="38"/>
        <v>-0.98940304776314503</v>
      </c>
      <c r="M168" s="39">
        <f t="shared" si="39"/>
        <v>-0.71436389953672552</v>
      </c>
      <c r="O168" s="57"/>
      <c r="P168" s="57"/>
      <c r="Q168" s="57"/>
      <c r="R168" s="60"/>
      <c r="S168" s="60"/>
      <c r="T168" s="60"/>
      <c r="U168" s="60"/>
      <c r="V168" s="60"/>
      <c r="W168" s="57"/>
      <c r="X168" s="57"/>
      <c r="Y168" s="57"/>
    </row>
    <row r="169" spans="2:25" s="17" customFormat="1" x14ac:dyDescent="0.2">
      <c r="B169" s="48" t="s">
        <v>245</v>
      </c>
      <c r="C169" s="17" t="s">
        <v>246</v>
      </c>
      <c r="D169" s="18">
        <v>100000</v>
      </c>
      <c r="E169" s="18">
        <v>100000</v>
      </c>
      <c r="F169" s="18">
        <v>0</v>
      </c>
      <c r="G169" s="18">
        <v>0</v>
      </c>
      <c r="H169" s="18">
        <v>0</v>
      </c>
      <c r="I169" s="18">
        <f t="shared" si="35"/>
        <v>0</v>
      </c>
      <c r="J169" s="18">
        <f t="shared" si="36"/>
        <v>100000</v>
      </c>
      <c r="K169" s="39">
        <f t="shared" si="37"/>
        <v>1</v>
      </c>
      <c r="L169" s="39">
        <f t="shared" si="38"/>
        <v>-1</v>
      </c>
      <c r="M169" s="39">
        <f t="shared" si="39"/>
        <v>-1</v>
      </c>
      <c r="O169" s="57"/>
      <c r="P169" s="57"/>
      <c r="Q169" s="57"/>
      <c r="R169" s="60"/>
      <c r="S169" s="60"/>
      <c r="T169" s="60"/>
      <c r="U169" s="60"/>
      <c r="V169" s="60"/>
      <c r="W169" s="57"/>
      <c r="X169" s="57"/>
      <c r="Y169" s="57"/>
    </row>
    <row r="170" spans="2:25" s="17" customFormat="1" x14ac:dyDescent="0.2">
      <c r="B170" s="48" t="s">
        <v>398</v>
      </c>
      <c r="C170" s="17" t="s">
        <v>399</v>
      </c>
      <c r="D170" s="18">
        <v>0</v>
      </c>
      <c r="E170" s="18">
        <v>0</v>
      </c>
      <c r="F170" s="18">
        <v>0</v>
      </c>
      <c r="G170" s="18">
        <v>7320</v>
      </c>
      <c r="H170" s="18">
        <v>0</v>
      </c>
      <c r="I170" s="18">
        <f t="shared" si="35"/>
        <v>7320</v>
      </c>
      <c r="J170" s="18">
        <f t="shared" si="36"/>
        <v>-7320</v>
      </c>
      <c r="K170" s="39" t="str">
        <f t="shared" si="37"/>
        <v>NA</v>
      </c>
      <c r="L170" s="39" t="str">
        <f t="shared" si="38"/>
        <v>NA</v>
      </c>
      <c r="M170" s="39" t="str">
        <f t="shared" si="39"/>
        <v>NA</v>
      </c>
      <c r="O170" s="57"/>
      <c r="P170" s="57"/>
      <c r="Q170" s="57"/>
      <c r="R170" s="60"/>
      <c r="S170" s="60"/>
      <c r="T170" s="60"/>
      <c r="U170" s="60"/>
      <c r="V170" s="60"/>
      <c r="W170" s="57"/>
      <c r="X170" s="57"/>
      <c r="Y170" s="57"/>
    </row>
    <row r="171" spans="2:25" s="17" customFormat="1" x14ac:dyDescent="0.2">
      <c r="B171" s="48" t="s">
        <v>93</v>
      </c>
      <c r="C171" s="17" t="s">
        <v>94</v>
      </c>
      <c r="D171" s="18">
        <v>318080.01</v>
      </c>
      <c r="E171" s="18">
        <v>318080.01</v>
      </c>
      <c r="F171" s="18">
        <v>0</v>
      </c>
      <c r="G171" s="18">
        <v>1987.5</v>
      </c>
      <c r="H171" s="18">
        <v>85524.2</v>
      </c>
      <c r="I171" s="18">
        <f t="shared" si="35"/>
        <v>87511.7</v>
      </c>
      <c r="J171" s="18">
        <f t="shared" si="36"/>
        <v>230568.31</v>
      </c>
      <c r="K171" s="39">
        <f t="shared" si="37"/>
        <v>0.72487519728133809</v>
      </c>
      <c r="L171" s="39">
        <f t="shared" si="38"/>
        <v>-1</v>
      </c>
      <c r="M171" s="39">
        <f t="shared" si="39"/>
        <v>-0.98125471638409467</v>
      </c>
      <c r="O171" s="57"/>
      <c r="P171" s="57"/>
      <c r="Q171" s="57"/>
      <c r="R171" s="60"/>
      <c r="S171" s="60"/>
      <c r="T171" s="60"/>
      <c r="U171" s="60"/>
      <c r="V171" s="60"/>
      <c r="W171" s="57"/>
      <c r="X171" s="57"/>
      <c r="Y171" s="57"/>
    </row>
    <row r="172" spans="2:25" s="17" customFormat="1" x14ac:dyDescent="0.2">
      <c r="B172" s="48" t="s">
        <v>326</v>
      </c>
      <c r="C172" s="17" t="s">
        <v>327</v>
      </c>
      <c r="D172" s="18">
        <v>6740</v>
      </c>
      <c r="E172" s="18">
        <v>6740</v>
      </c>
      <c r="F172" s="18">
        <v>0</v>
      </c>
      <c r="G172" s="18">
        <v>0</v>
      </c>
      <c r="H172" s="18">
        <v>0</v>
      </c>
      <c r="I172" s="18">
        <f t="shared" si="35"/>
        <v>0</v>
      </c>
      <c r="J172" s="18">
        <f t="shared" si="36"/>
        <v>6740</v>
      </c>
      <c r="K172" s="39">
        <f t="shared" si="37"/>
        <v>1</v>
      </c>
      <c r="L172" s="39">
        <f t="shared" si="38"/>
        <v>-1</v>
      </c>
      <c r="M172" s="39">
        <f t="shared" si="39"/>
        <v>-1</v>
      </c>
      <c r="O172" s="57"/>
      <c r="P172" s="57"/>
      <c r="Q172" s="57"/>
      <c r="R172" s="60"/>
      <c r="S172" s="60"/>
      <c r="T172" s="60"/>
      <c r="U172" s="60"/>
      <c r="V172" s="60"/>
      <c r="W172" s="57"/>
      <c r="X172" s="57"/>
      <c r="Y172" s="57"/>
    </row>
    <row r="173" spans="2:25" s="17" customFormat="1" x14ac:dyDescent="0.2">
      <c r="B173" s="48" t="s">
        <v>239</v>
      </c>
      <c r="C173" s="17" t="s">
        <v>240</v>
      </c>
      <c r="D173" s="18">
        <v>0</v>
      </c>
      <c r="E173" s="18">
        <v>600</v>
      </c>
      <c r="F173" s="18">
        <v>0</v>
      </c>
      <c r="G173" s="18">
        <v>525</v>
      </c>
      <c r="H173" s="18">
        <v>0</v>
      </c>
      <c r="I173" s="18">
        <f t="shared" si="35"/>
        <v>525</v>
      </c>
      <c r="J173" s="18">
        <f t="shared" si="36"/>
        <v>75</v>
      </c>
      <c r="K173" s="39">
        <f t="shared" si="37"/>
        <v>0.125</v>
      </c>
      <c r="L173" s="39">
        <f t="shared" si="38"/>
        <v>-1</v>
      </c>
      <c r="M173" s="39">
        <f t="shared" si="39"/>
        <v>1.625</v>
      </c>
      <c r="O173" s="57"/>
      <c r="P173" s="57"/>
      <c r="Q173" s="57"/>
      <c r="R173" s="60"/>
      <c r="S173" s="60"/>
      <c r="T173" s="60"/>
      <c r="U173" s="60"/>
      <c r="V173" s="60"/>
      <c r="W173" s="57"/>
      <c r="X173" s="57"/>
      <c r="Y173" s="57"/>
    </row>
    <row r="174" spans="2:25" s="17" customFormat="1" x14ac:dyDescent="0.2">
      <c r="B174" s="48" t="s">
        <v>45</v>
      </c>
      <c r="C174" s="17" t="s">
        <v>46</v>
      </c>
      <c r="D174" s="18">
        <v>5450</v>
      </c>
      <c r="E174" s="18">
        <v>5450</v>
      </c>
      <c r="F174" s="18">
        <v>0</v>
      </c>
      <c r="G174" s="18">
        <v>16.53</v>
      </c>
      <c r="H174" s="18">
        <v>0</v>
      </c>
      <c r="I174" s="18">
        <f t="shared" si="35"/>
        <v>16.53</v>
      </c>
      <c r="J174" s="18">
        <f t="shared" si="36"/>
        <v>5433.47</v>
      </c>
      <c r="K174" s="39">
        <f t="shared" si="37"/>
        <v>0.99696697247706423</v>
      </c>
      <c r="L174" s="39">
        <f t="shared" si="38"/>
        <v>-1</v>
      </c>
      <c r="M174" s="39">
        <f t="shared" si="39"/>
        <v>-0.99090091743119268</v>
      </c>
      <c r="O174" s="57"/>
      <c r="P174" s="57"/>
      <c r="Q174" s="57"/>
      <c r="R174" s="60"/>
      <c r="S174" s="60"/>
      <c r="T174" s="60"/>
      <c r="U174" s="60"/>
      <c r="V174" s="60"/>
      <c r="W174" s="57"/>
      <c r="X174" s="57"/>
      <c r="Y174" s="57"/>
    </row>
    <row r="175" spans="2:25" s="17" customFormat="1" x14ac:dyDescent="0.2">
      <c r="B175" s="48" t="s">
        <v>47</v>
      </c>
      <c r="C175" s="17" t="s">
        <v>48</v>
      </c>
      <c r="D175" s="18">
        <v>1220000</v>
      </c>
      <c r="E175" s="18">
        <v>1220000</v>
      </c>
      <c r="F175" s="18">
        <v>0</v>
      </c>
      <c r="G175" s="18">
        <v>1152733.54</v>
      </c>
      <c r="H175" s="18">
        <v>47266.46</v>
      </c>
      <c r="I175" s="18">
        <f t="shared" si="35"/>
        <v>1200000</v>
      </c>
      <c r="J175" s="18">
        <f t="shared" si="36"/>
        <v>20000</v>
      </c>
      <c r="K175" s="39">
        <f t="shared" si="37"/>
        <v>1.6393442622950821E-2</v>
      </c>
      <c r="L175" s="39">
        <f t="shared" si="38"/>
        <v>-1</v>
      </c>
      <c r="M175" s="39">
        <f t="shared" si="39"/>
        <v>1.8345906721311473</v>
      </c>
      <c r="O175" s="57"/>
      <c r="P175" s="57"/>
      <c r="Q175" s="57"/>
      <c r="R175" s="60"/>
      <c r="S175" s="60"/>
      <c r="T175" s="60"/>
      <c r="U175" s="60"/>
      <c r="V175" s="60"/>
      <c r="W175" s="57"/>
      <c r="X175" s="57"/>
      <c r="Y175" s="57"/>
    </row>
    <row r="176" spans="2:25" s="17" customFormat="1" x14ac:dyDescent="0.2">
      <c r="B176" s="48" t="s">
        <v>49</v>
      </c>
      <c r="C176" s="17" t="s">
        <v>50</v>
      </c>
      <c r="D176" s="18">
        <v>329528</v>
      </c>
      <c r="E176" s="18">
        <v>332778</v>
      </c>
      <c r="F176" s="18">
        <v>2351.8000000000002</v>
      </c>
      <c r="G176" s="18">
        <v>41088.42</v>
      </c>
      <c r="H176" s="18">
        <v>52.7</v>
      </c>
      <c r="I176" s="18">
        <f t="shared" si="35"/>
        <v>41141.119999999995</v>
      </c>
      <c r="J176" s="18">
        <f t="shared" si="36"/>
        <v>291636.88</v>
      </c>
      <c r="K176" s="39">
        <f t="shared" si="37"/>
        <v>0.87637067354212117</v>
      </c>
      <c r="L176" s="39">
        <f t="shared" si="38"/>
        <v>-0.99293282608826305</v>
      </c>
      <c r="M176" s="39">
        <f t="shared" si="39"/>
        <v>-0.62958711212880658</v>
      </c>
      <c r="O176" s="57"/>
      <c r="P176" s="57"/>
      <c r="Q176" s="57"/>
      <c r="R176" s="60"/>
      <c r="S176" s="60"/>
      <c r="T176" s="60"/>
      <c r="U176" s="60"/>
      <c r="V176" s="60"/>
      <c r="W176" s="57"/>
      <c r="X176" s="57"/>
      <c r="Y176" s="57"/>
    </row>
    <row r="177" spans="1:25" s="17" customFormat="1" x14ac:dyDescent="0.2">
      <c r="B177" s="48" t="s">
        <v>53</v>
      </c>
      <c r="C177" s="17" t="s">
        <v>54</v>
      </c>
      <c r="D177" s="18">
        <v>428956.17</v>
      </c>
      <c r="E177" s="18">
        <v>286277.15000000002</v>
      </c>
      <c r="F177" s="18">
        <v>6108.3399999999992</v>
      </c>
      <c r="G177" s="18">
        <v>41504.86</v>
      </c>
      <c r="H177" s="18">
        <v>12517.78</v>
      </c>
      <c r="I177" s="18">
        <f t="shared" si="35"/>
        <v>54022.64</v>
      </c>
      <c r="J177" s="18">
        <f t="shared" si="36"/>
        <v>232254.51</v>
      </c>
      <c r="K177" s="39">
        <f t="shared" si="37"/>
        <v>0.81129251845632799</v>
      </c>
      <c r="L177" s="39">
        <f t="shared" si="38"/>
        <v>-0.97866284472931209</v>
      </c>
      <c r="M177" s="39">
        <f t="shared" si="39"/>
        <v>-0.56505582090641882</v>
      </c>
      <c r="O177" s="57"/>
      <c r="P177" s="57"/>
      <c r="Q177" s="57"/>
      <c r="R177" s="60"/>
      <c r="S177" s="60"/>
      <c r="T177" s="60"/>
      <c r="U177" s="60"/>
      <c r="V177" s="60"/>
      <c r="W177" s="57"/>
      <c r="X177" s="57"/>
      <c r="Y177" s="57"/>
    </row>
    <row r="178" spans="1:25" s="17" customFormat="1" x14ac:dyDescent="0.2">
      <c r="B178" s="48" t="s">
        <v>55</v>
      </c>
      <c r="C178" s="17" t="s">
        <v>56</v>
      </c>
      <c r="D178" s="18">
        <v>18398</v>
      </c>
      <c r="E178" s="18">
        <v>61550</v>
      </c>
      <c r="F178" s="18">
        <v>924.93000000000006</v>
      </c>
      <c r="G178" s="18">
        <v>1034.9100000000001</v>
      </c>
      <c r="H178" s="18">
        <v>49804.46</v>
      </c>
      <c r="I178" s="18">
        <f t="shared" si="35"/>
        <v>50839.37</v>
      </c>
      <c r="J178" s="18">
        <f t="shared" si="36"/>
        <v>10710.629999999997</v>
      </c>
      <c r="K178" s="39">
        <f t="shared" si="37"/>
        <v>0.1740151096669374</v>
      </c>
      <c r="L178" s="39">
        <f t="shared" si="38"/>
        <v>-0.98497270511779045</v>
      </c>
      <c r="M178" s="39">
        <f t="shared" si="39"/>
        <v>-0.94955759545085294</v>
      </c>
      <c r="O178" s="57"/>
      <c r="P178" s="57"/>
      <c r="Q178" s="57"/>
      <c r="R178" s="60"/>
      <c r="S178" s="60"/>
      <c r="T178" s="60"/>
      <c r="U178" s="60"/>
      <c r="V178" s="60"/>
      <c r="W178" s="57"/>
      <c r="X178" s="57"/>
      <c r="Y178" s="57"/>
    </row>
    <row r="179" spans="1:25" s="17" customFormat="1" x14ac:dyDescent="0.2">
      <c r="B179" s="48" t="s">
        <v>57</v>
      </c>
      <c r="C179" s="17" t="s">
        <v>58</v>
      </c>
      <c r="D179" s="18">
        <v>0</v>
      </c>
      <c r="E179" s="18">
        <v>0</v>
      </c>
      <c r="F179" s="18">
        <v>0</v>
      </c>
      <c r="G179" s="18">
        <v>0</v>
      </c>
      <c r="H179" s="18">
        <v>0</v>
      </c>
      <c r="I179" s="18">
        <f t="shared" si="35"/>
        <v>0</v>
      </c>
      <c r="J179" s="18">
        <f t="shared" si="36"/>
        <v>0</v>
      </c>
      <c r="K179" s="39" t="str">
        <f t="shared" si="37"/>
        <v>NA</v>
      </c>
      <c r="L179" s="39" t="str">
        <f t="shared" si="38"/>
        <v>NA</v>
      </c>
      <c r="M179" s="39" t="str">
        <f t="shared" si="39"/>
        <v>NA</v>
      </c>
      <c r="O179" s="57"/>
      <c r="P179" s="57"/>
      <c r="Q179" s="57"/>
      <c r="R179" s="60"/>
      <c r="S179" s="60"/>
      <c r="T179" s="60"/>
      <c r="U179" s="60"/>
      <c r="V179" s="60"/>
      <c r="W179" s="57"/>
      <c r="X179" s="57"/>
      <c r="Y179" s="57"/>
    </row>
    <row r="180" spans="1:25" s="17" customFormat="1" x14ac:dyDescent="0.2">
      <c r="B180" s="48" t="s">
        <v>59</v>
      </c>
      <c r="C180" s="17" t="s">
        <v>60</v>
      </c>
      <c r="D180" s="18">
        <v>714008</v>
      </c>
      <c r="E180" s="18">
        <v>748170</v>
      </c>
      <c r="F180" s="18">
        <v>1609.5</v>
      </c>
      <c r="G180" s="18">
        <v>44207.71</v>
      </c>
      <c r="H180" s="18">
        <v>2646.91</v>
      </c>
      <c r="I180" s="18">
        <f t="shared" si="35"/>
        <v>46854.619999999995</v>
      </c>
      <c r="J180" s="18">
        <f t="shared" si="36"/>
        <v>701315.38</v>
      </c>
      <c r="K180" s="39">
        <f t="shared" si="37"/>
        <v>0.93737436678829678</v>
      </c>
      <c r="L180" s="39">
        <f t="shared" si="38"/>
        <v>-0.99784875095232362</v>
      </c>
      <c r="M180" s="39">
        <f t="shared" si="39"/>
        <v>-0.82273663739524439</v>
      </c>
      <c r="O180" s="57"/>
      <c r="P180" s="57"/>
      <c r="Q180" s="57"/>
      <c r="R180" s="60"/>
      <c r="S180" s="60"/>
      <c r="T180" s="60"/>
      <c r="U180" s="60"/>
      <c r="V180" s="60"/>
      <c r="W180" s="57"/>
      <c r="X180" s="57"/>
      <c r="Y180" s="57"/>
    </row>
    <row r="181" spans="1:25" s="17" customFormat="1" x14ac:dyDescent="0.2">
      <c r="B181" s="48" t="s">
        <v>61</v>
      </c>
      <c r="C181" s="17" t="s">
        <v>62</v>
      </c>
      <c r="D181" s="18">
        <v>11500</v>
      </c>
      <c r="E181" s="18">
        <v>20051</v>
      </c>
      <c r="F181" s="18">
        <v>0</v>
      </c>
      <c r="G181" s="18">
        <v>1827.68</v>
      </c>
      <c r="H181" s="18">
        <v>4955.26</v>
      </c>
      <c r="I181" s="18">
        <f t="shared" si="35"/>
        <v>6782.9400000000005</v>
      </c>
      <c r="J181" s="18">
        <f t="shared" si="36"/>
        <v>13268.06</v>
      </c>
      <c r="K181" s="39">
        <f t="shared" si="37"/>
        <v>0.66171562515585258</v>
      </c>
      <c r="L181" s="39">
        <f t="shared" si="38"/>
        <v>-1</v>
      </c>
      <c r="M181" s="39">
        <f t="shared" si="39"/>
        <v>-0.7265453094608747</v>
      </c>
      <c r="O181" s="57"/>
      <c r="P181" s="57"/>
      <c r="Q181" s="57"/>
      <c r="R181" s="60"/>
      <c r="S181" s="60"/>
      <c r="T181" s="60"/>
      <c r="U181" s="60"/>
      <c r="V181" s="60"/>
      <c r="W181" s="57"/>
      <c r="X181" s="57"/>
      <c r="Y181" s="57"/>
    </row>
    <row r="182" spans="1:25" s="17" customFormat="1" x14ac:dyDescent="0.2">
      <c r="B182" s="48" t="s">
        <v>65</v>
      </c>
      <c r="C182" s="17" t="s">
        <v>66</v>
      </c>
      <c r="D182" s="18">
        <v>51744</v>
      </c>
      <c r="E182" s="18">
        <v>54224</v>
      </c>
      <c r="F182" s="18">
        <v>4759.38</v>
      </c>
      <c r="G182" s="18">
        <v>7177.8099999999995</v>
      </c>
      <c r="H182" s="18">
        <v>5788.82</v>
      </c>
      <c r="I182" s="18">
        <f t="shared" si="35"/>
        <v>12966.63</v>
      </c>
      <c r="J182" s="18">
        <f t="shared" si="36"/>
        <v>41257.370000000003</v>
      </c>
      <c r="K182" s="39">
        <f t="shared" si="37"/>
        <v>0.76086917232221896</v>
      </c>
      <c r="L182" s="39">
        <f t="shared" si="38"/>
        <v>-0.91222742696960757</v>
      </c>
      <c r="M182" s="39">
        <f t="shared" si="39"/>
        <v>-0.60288008999704934</v>
      </c>
      <c r="O182" s="57"/>
      <c r="P182" s="57"/>
      <c r="Q182" s="57"/>
      <c r="R182" s="60"/>
      <c r="S182" s="60"/>
      <c r="T182" s="60"/>
      <c r="U182" s="60"/>
      <c r="V182" s="60"/>
      <c r="W182" s="57"/>
      <c r="X182" s="57"/>
      <c r="Y182" s="57"/>
    </row>
    <row r="183" spans="1:25" s="17" customFormat="1" x14ac:dyDescent="0.2">
      <c r="B183" s="48" t="s">
        <v>67</v>
      </c>
      <c r="C183" s="17" t="s">
        <v>68</v>
      </c>
      <c r="D183" s="18">
        <v>172206</v>
      </c>
      <c r="E183" s="18">
        <v>172206</v>
      </c>
      <c r="F183" s="18">
        <v>47219.040000000001</v>
      </c>
      <c r="G183" s="18">
        <v>47219.040000000001</v>
      </c>
      <c r="H183" s="18">
        <v>0</v>
      </c>
      <c r="I183" s="18">
        <f t="shared" si="35"/>
        <v>47219.040000000001</v>
      </c>
      <c r="J183" s="18">
        <f t="shared" si="36"/>
        <v>124986.95999999999</v>
      </c>
      <c r="K183" s="39">
        <f t="shared" si="37"/>
        <v>0.72579910107661749</v>
      </c>
      <c r="L183" s="39">
        <f t="shared" si="38"/>
        <v>-0.72579910107661749</v>
      </c>
      <c r="M183" s="39">
        <f t="shared" si="39"/>
        <v>-0.17739730322985262</v>
      </c>
      <c r="O183" s="57"/>
      <c r="P183" s="57"/>
      <c r="Q183" s="57"/>
      <c r="R183" s="60"/>
      <c r="S183" s="60"/>
      <c r="T183" s="60"/>
      <c r="U183" s="60"/>
      <c r="V183" s="60"/>
      <c r="W183" s="57"/>
      <c r="X183" s="57"/>
      <c r="Y183" s="57"/>
    </row>
    <row r="184" spans="1:25" s="17" customFormat="1" x14ac:dyDescent="0.2">
      <c r="B184" s="48" t="s">
        <v>71</v>
      </c>
      <c r="C184" s="17" t="s">
        <v>72</v>
      </c>
      <c r="D184" s="18">
        <v>85400</v>
      </c>
      <c r="E184" s="18">
        <v>89650</v>
      </c>
      <c r="F184" s="18">
        <v>7087.5</v>
      </c>
      <c r="G184" s="18">
        <v>18211.419999999998</v>
      </c>
      <c r="H184" s="18">
        <v>178</v>
      </c>
      <c r="I184" s="18">
        <f t="shared" si="35"/>
        <v>18389.419999999998</v>
      </c>
      <c r="J184" s="18">
        <f t="shared" si="36"/>
        <v>71260.58</v>
      </c>
      <c r="K184" s="39">
        <f t="shared" si="37"/>
        <v>0.79487540435025095</v>
      </c>
      <c r="L184" s="39">
        <f t="shared" si="38"/>
        <v>-0.92094255437813721</v>
      </c>
      <c r="M184" s="39">
        <f t="shared" si="39"/>
        <v>-0.39058271054099281</v>
      </c>
      <c r="O184" s="57"/>
      <c r="P184" s="57"/>
      <c r="Q184" s="57"/>
      <c r="R184" s="60"/>
      <c r="S184" s="60"/>
      <c r="T184" s="60"/>
      <c r="U184" s="60"/>
      <c r="V184" s="60"/>
      <c r="W184" s="57"/>
      <c r="X184" s="57"/>
      <c r="Y184" s="57"/>
    </row>
    <row r="185" spans="1:25" s="17" customFormat="1" x14ac:dyDescent="0.2">
      <c r="B185" s="48" t="s">
        <v>73</v>
      </c>
      <c r="C185" s="17" t="s">
        <v>74</v>
      </c>
      <c r="D185" s="18">
        <v>1000000</v>
      </c>
      <c r="E185" s="18">
        <v>1000000</v>
      </c>
      <c r="F185" s="18">
        <v>0</v>
      </c>
      <c r="G185" s="18">
        <v>0</v>
      </c>
      <c r="H185" s="18">
        <v>0</v>
      </c>
      <c r="I185" s="18">
        <f t="shared" si="35"/>
        <v>0</v>
      </c>
      <c r="J185" s="18">
        <f t="shared" si="36"/>
        <v>1000000</v>
      </c>
      <c r="K185" s="39">
        <f t="shared" si="37"/>
        <v>1</v>
      </c>
      <c r="L185" s="39">
        <f t="shared" si="38"/>
        <v>-1</v>
      </c>
      <c r="M185" s="39">
        <f t="shared" si="39"/>
        <v>-1</v>
      </c>
      <c r="O185" s="57"/>
      <c r="P185" s="57"/>
      <c r="Q185" s="57"/>
      <c r="R185" s="60"/>
      <c r="S185" s="60"/>
      <c r="T185" s="60"/>
      <c r="U185" s="60"/>
      <c r="V185" s="60"/>
      <c r="W185" s="57"/>
      <c r="X185" s="57"/>
      <c r="Y185" s="57"/>
    </row>
    <row r="186" spans="1:25" s="17" customFormat="1" x14ac:dyDescent="0.2">
      <c r="A186" s="47" t="s">
        <v>99</v>
      </c>
      <c r="B186" s="49"/>
      <c r="C186" s="47"/>
      <c r="D186" s="23">
        <v>24580182.500000004</v>
      </c>
      <c r="E186" s="23">
        <v>19550630.489999995</v>
      </c>
      <c r="F186" s="23">
        <v>1072231.25</v>
      </c>
      <c r="G186" s="23">
        <v>5033499.33</v>
      </c>
      <c r="H186" s="23">
        <v>291495.93</v>
      </c>
      <c r="I186" s="23">
        <f t="shared" si="35"/>
        <v>5324995.26</v>
      </c>
      <c r="J186" s="23">
        <f t="shared" si="36"/>
        <v>14225635.229999995</v>
      </c>
      <c r="K186" s="43">
        <f t="shared" si="37"/>
        <v>0.72763050978209132</v>
      </c>
      <c r="L186" s="43">
        <f t="shared" si="38"/>
        <v>-0.94515618048489847</v>
      </c>
      <c r="M186" s="43">
        <f t="shared" si="39"/>
        <v>-0.22762092006578533</v>
      </c>
      <c r="O186" s="57"/>
      <c r="P186" s="57"/>
      <c r="Q186" s="57"/>
      <c r="R186" s="60"/>
      <c r="S186" s="60"/>
      <c r="T186" s="60"/>
      <c r="U186" s="60"/>
      <c r="V186" s="60"/>
      <c r="W186" s="57"/>
      <c r="X186" s="57"/>
      <c r="Y186" s="57"/>
    </row>
    <row r="187" spans="1:25" s="17" customFormat="1" x14ac:dyDescent="0.2">
      <c r="A187" s="17" t="s">
        <v>100</v>
      </c>
      <c r="B187" s="48" t="s">
        <v>14</v>
      </c>
      <c r="C187" s="17" t="s">
        <v>15</v>
      </c>
      <c r="D187" s="18">
        <v>0</v>
      </c>
      <c r="E187" s="18">
        <v>0</v>
      </c>
      <c r="F187" s="18">
        <v>0</v>
      </c>
      <c r="G187" s="18">
        <v>0</v>
      </c>
      <c r="H187" s="18">
        <v>0</v>
      </c>
      <c r="I187" s="18">
        <f t="shared" si="35"/>
        <v>0</v>
      </c>
      <c r="J187" s="18">
        <f t="shared" si="36"/>
        <v>0</v>
      </c>
      <c r="K187" s="39" t="str">
        <f t="shared" si="37"/>
        <v>NA</v>
      </c>
      <c r="L187" s="39" t="str">
        <f t="shared" si="38"/>
        <v>NA</v>
      </c>
      <c r="M187" s="39" t="str">
        <f t="shared" si="39"/>
        <v>NA</v>
      </c>
      <c r="O187" s="57"/>
      <c r="P187" s="57"/>
      <c r="Q187" s="57"/>
      <c r="R187" s="60"/>
      <c r="S187" s="60"/>
      <c r="T187" s="60"/>
      <c r="U187" s="60"/>
      <c r="V187" s="60"/>
      <c r="W187" s="57"/>
      <c r="X187" s="57"/>
      <c r="Y187" s="57"/>
    </row>
    <row r="188" spans="1:25" s="17" customFormat="1" x14ac:dyDescent="0.2">
      <c r="B188" s="48" t="s">
        <v>16</v>
      </c>
      <c r="C188" s="17" t="s">
        <v>15</v>
      </c>
      <c r="D188" s="18">
        <v>0</v>
      </c>
      <c r="E188" s="18">
        <v>0</v>
      </c>
      <c r="F188" s="18">
        <v>0</v>
      </c>
      <c r="G188" s="18">
        <v>0</v>
      </c>
      <c r="H188" s="18">
        <v>0</v>
      </c>
      <c r="I188" s="18">
        <f t="shared" si="35"/>
        <v>0</v>
      </c>
      <c r="J188" s="18">
        <f t="shared" si="36"/>
        <v>0</v>
      </c>
      <c r="K188" s="39" t="str">
        <f t="shared" si="37"/>
        <v>NA</v>
      </c>
      <c r="L188" s="39" t="str">
        <f t="shared" si="38"/>
        <v>NA</v>
      </c>
      <c r="M188" s="39" t="str">
        <f t="shared" si="39"/>
        <v>NA</v>
      </c>
      <c r="O188" s="57"/>
      <c r="P188" s="57"/>
      <c r="Q188" s="57"/>
      <c r="R188" s="60"/>
      <c r="S188" s="60"/>
      <c r="T188" s="60"/>
      <c r="U188" s="60"/>
      <c r="V188" s="60"/>
      <c r="W188" s="57"/>
      <c r="X188" s="57"/>
      <c r="Y188" s="57"/>
    </row>
    <row r="189" spans="1:25" s="17" customFormat="1" x14ac:dyDescent="0.2">
      <c r="B189" s="48" t="s">
        <v>97</v>
      </c>
      <c r="C189" s="17" t="s">
        <v>98</v>
      </c>
      <c r="D189" s="18">
        <v>0</v>
      </c>
      <c r="E189" s="18">
        <v>25000</v>
      </c>
      <c r="F189" s="18">
        <v>0</v>
      </c>
      <c r="G189" s="18">
        <v>0</v>
      </c>
      <c r="H189" s="18">
        <v>0</v>
      </c>
      <c r="I189" s="18">
        <f t="shared" si="35"/>
        <v>0</v>
      </c>
      <c r="J189" s="18">
        <f t="shared" si="36"/>
        <v>25000</v>
      </c>
      <c r="K189" s="39">
        <f t="shared" si="37"/>
        <v>1</v>
      </c>
      <c r="L189" s="39">
        <f t="shared" si="38"/>
        <v>-1</v>
      </c>
      <c r="M189" s="39">
        <f t="shared" si="39"/>
        <v>-1</v>
      </c>
      <c r="O189" s="57"/>
      <c r="P189" s="57"/>
      <c r="Q189" s="57"/>
      <c r="R189" s="60"/>
      <c r="S189" s="60"/>
      <c r="T189" s="60"/>
      <c r="U189" s="60"/>
      <c r="V189" s="60"/>
      <c r="W189" s="57"/>
      <c r="X189" s="57"/>
      <c r="Y189" s="57"/>
    </row>
    <row r="190" spans="1:25" s="17" customFormat="1" x14ac:dyDescent="0.2">
      <c r="B190" s="48" t="s">
        <v>27</v>
      </c>
      <c r="C190" s="17" t="s">
        <v>28</v>
      </c>
      <c r="D190" s="18">
        <v>10735</v>
      </c>
      <c r="E190" s="18">
        <v>10735</v>
      </c>
      <c r="F190" s="18">
        <v>0</v>
      </c>
      <c r="G190" s="18">
        <v>0</v>
      </c>
      <c r="H190" s="18">
        <v>0</v>
      </c>
      <c r="I190" s="18">
        <f t="shared" si="35"/>
        <v>0</v>
      </c>
      <c r="J190" s="18">
        <f t="shared" si="36"/>
        <v>10735</v>
      </c>
      <c r="K190" s="39">
        <f t="shared" si="37"/>
        <v>1</v>
      </c>
      <c r="L190" s="39">
        <f t="shared" si="38"/>
        <v>-1</v>
      </c>
      <c r="M190" s="39">
        <f t="shared" si="39"/>
        <v>-1</v>
      </c>
      <c r="O190" s="57"/>
      <c r="P190" s="57"/>
      <c r="Q190" s="57"/>
      <c r="R190" s="60"/>
      <c r="S190" s="60"/>
      <c r="T190" s="60"/>
      <c r="U190" s="60"/>
      <c r="V190" s="60"/>
      <c r="W190" s="57"/>
      <c r="X190" s="57"/>
      <c r="Y190" s="57"/>
    </row>
    <row r="191" spans="1:25" s="17" customFormat="1" x14ac:dyDescent="0.2">
      <c r="B191" s="48" t="s">
        <v>29</v>
      </c>
      <c r="C191" s="17" t="s">
        <v>30</v>
      </c>
      <c r="D191" s="18">
        <v>0</v>
      </c>
      <c r="E191" s="18">
        <v>0</v>
      </c>
      <c r="F191" s="18">
        <v>0</v>
      </c>
      <c r="G191" s="18">
        <v>800</v>
      </c>
      <c r="H191" s="18">
        <v>0</v>
      </c>
      <c r="I191" s="18">
        <f t="shared" si="35"/>
        <v>800</v>
      </c>
      <c r="J191" s="18">
        <f t="shared" si="36"/>
        <v>-800</v>
      </c>
      <c r="K191" s="39" t="str">
        <f t="shared" si="37"/>
        <v>NA</v>
      </c>
      <c r="L191" s="39" t="str">
        <f t="shared" si="38"/>
        <v>NA</v>
      </c>
      <c r="M191" s="39" t="str">
        <f t="shared" si="39"/>
        <v>NA</v>
      </c>
      <c r="O191" s="57"/>
      <c r="P191" s="57"/>
      <c r="Q191" s="57"/>
      <c r="R191" s="60"/>
      <c r="S191" s="60"/>
      <c r="T191" s="60"/>
      <c r="U191" s="60"/>
      <c r="V191" s="60"/>
      <c r="W191" s="57"/>
      <c r="X191" s="57"/>
      <c r="Y191" s="57"/>
    </row>
    <row r="192" spans="1:25" s="17" customFormat="1" x14ac:dyDescent="0.2">
      <c r="B192" s="48" t="s">
        <v>39</v>
      </c>
      <c r="C192" s="17" t="s">
        <v>40</v>
      </c>
      <c r="D192" s="18">
        <v>284.48</v>
      </c>
      <c r="E192" s="18">
        <v>284.48</v>
      </c>
      <c r="F192" s="18">
        <v>0</v>
      </c>
      <c r="G192" s="18">
        <v>15.899999999999999</v>
      </c>
      <c r="H192" s="18">
        <v>0</v>
      </c>
      <c r="I192" s="18">
        <f t="shared" si="35"/>
        <v>15.899999999999999</v>
      </c>
      <c r="J192" s="18">
        <f t="shared" si="36"/>
        <v>268.58000000000004</v>
      </c>
      <c r="K192" s="39">
        <f t="shared" si="37"/>
        <v>0.94410854893138363</v>
      </c>
      <c r="L192" s="39">
        <f t="shared" si="38"/>
        <v>-1</v>
      </c>
      <c r="M192" s="39">
        <f t="shared" si="39"/>
        <v>-0.83232564679415078</v>
      </c>
      <c r="O192" s="57"/>
      <c r="P192" s="57"/>
      <c r="Q192" s="57"/>
      <c r="R192" s="60"/>
      <c r="S192" s="60"/>
      <c r="T192" s="60"/>
      <c r="U192" s="60"/>
      <c r="V192" s="60"/>
      <c r="W192" s="57"/>
      <c r="X192" s="57"/>
      <c r="Y192" s="57"/>
    </row>
    <row r="193" spans="1:25" s="17" customFormat="1" x14ac:dyDescent="0.2">
      <c r="B193" s="48" t="s">
        <v>41</v>
      </c>
      <c r="C193" s="17" t="s">
        <v>42</v>
      </c>
      <c r="D193" s="18">
        <v>82849</v>
      </c>
      <c r="E193" s="18">
        <v>67849</v>
      </c>
      <c r="F193" s="18">
        <v>0</v>
      </c>
      <c r="G193" s="18">
        <v>350</v>
      </c>
      <c r="H193" s="18">
        <v>22390</v>
      </c>
      <c r="I193" s="18">
        <f t="shared" si="35"/>
        <v>22740</v>
      </c>
      <c r="J193" s="18">
        <f t="shared" si="36"/>
        <v>45109</v>
      </c>
      <c r="K193" s="39">
        <f t="shared" si="37"/>
        <v>0.66484399180533238</v>
      </c>
      <c r="L193" s="39">
        <f t="shared" si="38"/>
        <v>-1</v>
      </c>
      <c r="M193" s="39">
        <f t="shared" si="39"/>
        <v>-0.98452445872452066</v>
      </c>
      <c r="O193" s="57"/>
      <c r="P193" s="57"/>
      <c r="Q193" s="57"/>
      <c r="R193" s="60"/>
      <c r="S193" s="60"/>
      <c r="T193" s="60"/>
      <c r="U193" s="60"/>
      <c r="V193" s="60"/>
      <c r="W193" s="57"/>
      <c r="X193" s="57"/>
      <c r="Y193" s="57"/>
    </row>
    <row r="194" spans="1:25" s="17" customFormat="1" x14ac:dyDescent="0.2">
      <c r="B194" s="48" t="s">
        <v>49</v>
      </c>
      <c r="C194" s="17" t="s">
        <v>50</v>
      </c>
      <c r="D194" s="18">
        <v>15000</v>
      </c>
      <c r="E194" s="18">
        <v>15000</v>
      </c>
      <c r="F194" s="18">
        <v>0</v>
      </c>
      <c r="G194" s="18">
        <v>0</v>
      </c>
      <c r="H194" s="18">
        <v>0</v>
      </c>
      <c r="I194" s="18">
        <f t="shared" si="35"/>
        <v>0</v>
      </c>
      <c r="J194" s="18">
        <f t="shared" si="36"/>
        <v>15000</v>
      </c>
      <c r="K194" s="39">
        <f t="shared" si="37"/>
        <v>1</v>
      </c>
      <c r="L194" s="39">
        <f t="shared" si="38"/>
        <v>-1</v>
      </c>
      <c r="M194" s="39">
        <f t="shared" si="39"/>
        <v>-1</v>
      </c>
      <c r="O194" s="57"/>
      <c r="P194" s="57"/>
      <c r="Q194" s="57"/>
      <c r="R194" s="60"/>
      <c r="S194" s="60"/>
      <c r="T194" s="60"/>
      <c r="U194" s="60"/>
      <c r="V194" s="60"/>
      <c r="W194" s="57"/>
      <c r="X194" s="57"/>
      <c r="Y194" s="57"/>
    </row>
    <row r="195" spans="1:25" s="17" customFormat="1" x14ac:dyDescent="0.2">
      <c r="B195" s="48" t="s">
        <v>53</v>
      </c>
      <c r="C195" s="17" t="s">
        <v>54</v>
      </c>
      <c r="D195" s="18">
        <v>11750</v>
      </c>
      <c r="E195" s="18">
        <v>4129</v>
      </c>
      <c r="F195" s="18">
        <v>0</v>
      </c>
      <c r="G195" s="18">
        <v>0</v>
      </c>
      <c r="H195" s="18">
        <v>0</v>
      </c>
      <c r="I195" s="18">
        <f t="shared" si="35"/>
        <v>0</v>
      </c>
      <c r="J195" s="18">
        <f t="shared" si="36"/>
        <v>4129</v>
      </c>
      <c r="K195" s="39">
        <f t="shared" si="37"/>
        <v>1</v>
      </c>
      <c r="L195" s="39">
        <f t="shared" si="38"/>
        <v>-1</v>
      </c>
      <c r="M195" s="39">
        <f t="shared" si="39"/>
        <v>-1</v>
      </c>
      <c r="O195" s="57"/>
      <c r="P195" s="57"/>
      <c r="Q195" s="57"/>
      <c r="R195" s="60"/>
      <c r="S195" s="60"/>
      <c r="T195" s="60"/>
      <c r="U195" s="60"/>
      <c r="V195" s="60"/>
      <c r="W195" s="57"/>
      <c r="X195" s="57"/>
      <c r="Y195" s="57"/>
    </row>
    <row r="196" spans="1:25" s="17" customFormat="1" x14ac:dyDescent="0.2">
      <c r="B196" s="48" t="s">
        <v>65</v>
      </c>
      <c r="C196" s="17" t="s">
        <v>66</v>
      </c>
      <c r="D196" s="18">
        <v>25784.5</v>
      </c>
      <c r="E196" s="18">
        <v>25784.5</v>
      </c>
      <c r="F196" s="18">
        <v>0</v>
      </c>
      <c r="G196" s="18">
        <v>0</v>
      </c>
      <c r="H196" s="18">
        <v>0</v>
      </c>
      <c r="I196" s="18">
        <f t="shared" si="35"/>
        <v>0</v>
      </c>
      <c r="J196" s="18">
        <f t="shared" si="36"/>
        <v>25784.5</v>
      </c>
      <c r="K196" s="39">
        <f t="shared" si="37"/>
        <v>1</v>
      </c>
      <c r="L196" s="39">
        <f t="shared" si="38"/>
        <v>-1</v>
      </c>
      <c r="M196" s="39">
        <f t="shared" si="39"/>
        <v>-1</v>
      </c>
      <c r="O196" s="57"/>
      <c r="P196" s="57"/>
      <c r="Q196" s="57"/>
      <c r="R196" s="60"/>
      <c r="S196" s="60"/>
      <c r="T196" s="60"/>
      <c r="U196" s="60"/>
      <c r="V196" s="60"/>
      <c r="W196" s="57"/>
      <c r="X196" s="57"/>
      <c r="Y196" s="57"/>
    </row>
    <row r="197" spans="1:25" s="17" customFormat="1" x14ac:dyDescent="0.2">
      <c r="B197" s="48" t="s">
        <v>71</v>
      </c>
      <c r="C197" s="17" t="s">
        <v>72</v>
      </c>
      <c r="D197" s="18">
        <v>10000</v>
      </c>
      <c r="E197" s="18">
        <v>10000</v>
      </c>
      <c r="F197" s="18">
        <v>0</v>
      </c>
      <c r="G197" s="18">
        <v>0</v>
      </c>
      <c r="H197" s="18">
        <v>1115</v>
      </c>
      <c r="I197" s="18">
        <f t="shared" si="35"/>
        <v>1115</v>
      </c>
      <c r="J197" s="18">
        <f t="shared" si="36"/>
        <v>8885</v>
      </c>
      <c r="K197" s="39">
        <f t="shared" si="37"/>
        <v>0.88849999999999996</v>
      </c>
      <c r="L197" s="39">
        <f t="shared" si="38"/>
        <v>-1</v>
      </c>
      <c r="M197" s="39">
        <f t="shared" si="39"/>
        <v>-1</v>
      </c>
      <c r="O197" s="57"/>
      <c r="P197" s="57"/>
      <c r="Q197" s="57"/>
      <c r="R197" s="60"/>
      <c r="S197" s="60"/>
      <c r="T197" s="60"/>
      <c r="U197" s="60"/>
      <c r="V197" s="60"/>
      <c r="W197" s="57"/>
      <c r="X197" s="57"/>
      <c r="Y197" s="57"/>
    </row>
    <row r="198" spans="1:25" s="17" customFormat="1" x14ac:dyDescent="0.2">
      <c r="B198" s="48" t="s">
        <v>73</v>
      </c>
      <c r="C198" s="17" t="s">
        <v>74</v>
      </c>
      <c r="D198" s="18">
        <v>1000000</v>
      </c>
      <c r="E198" s="18">
        <v>1000000</v>
      </c>
      <c r="F198" s="18">
        <v>0</v>
      </c>
      <c r="G198" s="18">
        <v>0</v>
      </c>
      <c r="H198" s="18">
        <v>0</v>
      </c>
      <c r="I198" s="18">
        <f t="shared" si="35"/>
        <v>0</v>
      </c>
      <c r="J198" s="18">
        <f t="shared" si="36"/>
        <v>1000000</v>
      </c>
      <c r="K198" s="39">
        <f t="shared" si="37"/>
        <v>1</v>
      </c>
      <c r="L198" s="39">
        <f t="shared" si="38"/>
        <v>-1</v>
      </c>
      <c r="M198" s="39">
        <f t="shared" si="39"/>
        <v>-1</v>
      </c>
      <c r="O198" s="57"/>
      <c r="P198" s="57"/>
      <c r="Q198" s="57"/>
      <c r="R198" s="60"/>
      <c r="S198" s="60"/>
      <c r="T198" s="60"/>
      <c r="U198" s="60"/>
      <c r="V198" s="60"/>
      <c r="W198" s="57"/>
      <c r="X198" s="57"/>
      <c r="Y198" s="57"/>
    </row>
    <row r="199" spans="1:25" s="17" customFormat="1" x14ac:dyDescent="0.2">
      <c r="A199" s="47" t="s">
        <v>101</v>
      </c>
      <c r="B199" s="49"/>
      <c r="C199" s="47"/>
      <c r="D199" s="23">
        <v>1156402.98</v>
      </c>
      <c r="E199" s="23">
        <v>1158781.98</v>
      </c>
      <c r="F199" s="23">
        <v>0</v>
      </c>
      <c r="G199" s="23">
        <v>1165.9000000000001</v>
      </c>
      <c r="H199" s="23">
        <v>23505</v>
      </c>
      <c r="I199" s="23">
        <f t="shared" si="35"/>
        <v>24670.9</v>
      </c>
      <c r="J199" s="23">
        <f t="shared" si="36"/>
        <v>1134111.08</v>
      </c>
      <c r="K199" s="43">
        <f t="shared" si="37"/>
        <v>0.97870962750042079</v>
      </c>
      <c r="L199" s="43">
        <f t="shared" si="38"/>
        <v>-1</v>
      </c>
      <c r="M199" s="43">
        <f t="shared" si="39"/>
        <v>-0.9969815719778452</v>
      </c>
      <c r="O199" s="57"/>
      <c r="P199" s="57"/>
      <c r="Q199" s="57"/>
      <c r="R199" s="60"/>
      <c r="S199" s="60"/>
      <c r="T199" s="60"/>
      <c r="U199" s="60"/>
      <c r="V199" s="60"/>
      <c r="W199" s="57"/>
      <c r="X199" s="57"/>
      <c r="Y199" s="57"/>
    </row>
    <row r="200" spans="1:25" s="17" customFormat="1" x14ac:dyDescent="0.2">
      <c r="A200" s="17" t="s">
        <v>102</v>
      </c>
      <c r="B200" s="48" t="s">
        <v>97</v>
      </c>
      <c r="C200" s="17" t="s">
        <v>98</v>
      </c>
      <c r="D200" s="18"/>
      <c r="E200" s="18"/>
      <c r="F200" s="18">
        <v>0</v>
      </c>
      <c r="G200" s="18">
        <v>0</v>
      </c>
      <c r="H200" s="18">
        <v>0</v>
      </c>
      <c r="I200" s="18">
        <f t="shared" si="35"/>
        <v>0</v>
      </c>
      <c r="J200" s="18">
        <f t="shared" si="36"/>
        <v>0</v>
      </c>
      <c r="K200" s="39" t="str">
        <f t="shared" si="37"/>
        <v>NA</v>
      </c>
      <c r="L200" s="39" t="str">
        <f t="shared" si="38"/>
        <v>NA</v>
      </c>
      <c r="M200" s="39" t="str">
        <f t="shared" si="39"/>
        <v>NA</v>
      </c>
      <c r="O200" s="57"/>
      <c r="P200" s="57"/>
      <c r="Q200" s="57"/>
      <c r="R200" s="60"/>
      <c r="S200" s="60"/>
      <c r="T200" s="60"/>
      <c r="U200" s="60"/>
      <c r="V200" s="60"/>
      <c r="W200" s="57"/>
      <c r="X200" s="57"/>
      <c r="Y200" s="57"/>
    </row>
    <row r="201" spans="1:25" s="17" customFormat="1" x14ac:dyDescent="0.2">
      <c r="B201" s="48" t="s">
        <v>77</v>
      </c>
      <c r="C201" s="17" t="s">
        <v>78</v>
      </c>
      <c r="D201" s="18">
        <v>121985</v>
      </c>
      <c r="E201" s="18">
        <v>121985</v>
      </c>
      <c r="F201" s="18">
        <v>10909.52</v>
      </c>
      <c r="G201" s="18">
        <v>43266.03</v>
      </c>
      <c r="H201" s="18">
        <v>0</v>
      </c>
      <c r="I201" s="18">
        <f t="shared" si="35"/>
        <v>43266.03</v>
      </c>
      <c r="J201" s="18">
        <f t="shared" si="36"/>
        <v>78718.97</v>
      </c>
      <c r="K201" s="39">
        <f t="shared" si="37"/>
        <v>0.64531680124605484</v>
      </c>
      <c r="L201" s="39">
        <f t="shared" si="38"/>
        <v>-0.91056670902160097</v>
      </c>
      <c r="M201" s="39">
        <f t="shared" si="39"/>
        <v>6.4049596261835512E-2</v>
      </c>
      <c r="O201" s="57"/>
      <c r="P201" s="57"/>
      <c r="Q201" s="57"/>
      <c r="R201" s="60"/>
      <c r="S201" s="60"/>
      <c r="T201" s="60"/>
      <c r="U201" s="60"/>
      <c r="V201" s="60"/>
      <c r="W201" s="57"/>
      <c r="X201" s="57"/>
      <c r="Y201" s="57"/>
    </row>
    <row r="202" spans="1:25" s="17" customFormat="1" x14ac:dyDescent="0.2">
      <c r="B202" s="48" t="s">
        <v>247</v>
      </c>
      <c r="C202" s="17" t="s">
        <v>248</v>
      </c>
      <c r="D202" s="18">
        <v>10643260.27</v>
      </c>
      <c r="E202" s="18">
        <v>10643260.27</v>
      </c>
      <c r="F202" s="18">
        <v>824095.88999999943</v>
      </c>
      <c r="G202" s="18">
        <v>1709250.6899999988</v>
      </c>
      <c r="H202" s="18">
        <v>0</v>
      </c>
      <c r="I202" s="18">
        <f t="shared" si="35"/>
        <v>1709250.6899999988</v>
      </c>
      <c r="J202" s="18">
        <f t="shared" si="36"/>
        <v>8934009.5800000001</v>
      </c>
      <c r="K202" s="39">
        <f t="shared" si="37"/>
        <v>0.83940534698584424</v>
      </c>
      <c r="L202" s="39">
        <f t="shared" si="38"/>
        <v>-0.92257110423928412</v>
      </c>
      <c r="M202" s="39">
        <f t="shared" si="39"/>
        <v>-0.51821604095753304</v>
      </c>
      <c r="O202" s="57"/>
      <c r="P202" s="57"/>
      <c r="Q202" s="57"/>
      <c r="R202" s="60"/>
      <c r="S202" s="60"/>
      <c r="T202" s="60"/>
      <c r="U202" s="60"/>
      <c r="V202" s="60"/>
      <c r="W202" s="57"/>
      <c r="X202" s="57"/>
      <c r="Y202" s="57"/>
    </row>
    <row r="203" spans="1:25" s="17" customFormat="1" x14ac:dyDescent="0.2">
      <c r="B203" s="48" t="s">
        <v>27</v>
      </c>
      <c r="C203" s="17" t="s">
        <v>28</v>
      </c>
      <c r="D203" s="18">
        <v>27000</v>
      </c>
      <c r="E203" s="18">
        <v>27000</v>
      </c>
      <c r="F203" s="18">
        <v>0</v>
      </c>
      <c r="G203" s="18">
        <v>0</v>
      </c>
      <c r="H203" s="18">
        <v>0</v>
      </c>
      <c r="I203" s="18">
        <f t="shared" si="35"/>
        <v>0</v>
      </c>
      <c r="J203" s="18">
        <f t="shared" si="36"/>
        <v>27000</v>
      </c>
      <c r="K203" s="39">
        <f t="shared" si="37"/>
        <v>1</v>
      </c>
      <c r="L203" s="39">
        <f t="shared" si="38"/>
        <v>-1</v>
      </c>
      <c r="M203" s="39">
        <f t="shared" si="39"/>
        <v>-1</v>
      </c>
      <c r="O203" s="57"/>
      <c r="P203" s="57"/>
      <c r="Q203" s="57"/>
      <c r="R203" s="60"/>
      <c r="S203" s="60"/>
      <c r="T203" s="60"/>
      <c r="U203" s="60"/>
      <c r="V203" s="60"/>
      <c r="W203" s="57"/>
      <c r="X203" s="57"/>
      <c r="Y203" s="57"/>
    </row>
    <row r="204" spans="1:25" s="17" customFormat="1" x14ac:dyDescent="0.2">
      <c r="B204" s="48" t="s">
        <v>91</v>
      </c>
      <c r="C204" s="17" t="s">
        <v>92</v>
      </c>
      <c r="D204" s="18"/>
      <c r="E204" s="18"/>
      <c r="F204" s="18">
        <v>0</v>
      </c>
      <c r="G204" s="18">
        <v>0</v>
      </c>
      <c r="H204" s="18">
        <v>0</v>
      </c>
      <c r="I204" s="18">
        <f t="shared" si="35"/>
        <v>0</v>
      </c>
      <c r="J204" s="18">
        <f t="shared" si="36"/>
        <v>0</v>
      </c>
      <c r="K204" s="39" t="str">
        <f t="shared" si="37"/>
        <v>NA</v>
      </c>
      <c r="L204" s="39" t="str">
        <f t="shared" si="38"/>
        <v>NA</v>
      </c>
      <c r="M204" s="39" t="str">
        <f t="shared" si="39"/>
        <v>NA</v>
      </c>
      <c r="O204" s="57"/>
      <c r="P204" s="57"/>
      <c r="Q204" s="57"/>
      <c r="R204" s="60"/>
      <c r="S204" s="60"/>
      <c r="T204" s="60"/>
      <c r="U204" s="60"/>
      <c r="V204" s="60"/>
      <c r="W204" s="57"/>
      <c r="X204" s="57"/>
      <c r="Y204" s="57"/>
    </row>
    <row r="205" spans="1:25" s="17" customFormat="1" x14ac:dyDescent="0.2">
      <c r="B205" s="48" t="s">
        <v>29</v>
      </c>
      <c r="C205" s="17" t="s">
        <v>30</v>
      </c>
      <c r="D205" s="18">
        <v>166320</v>
      </c>
      <c r="E205" s="18">
        <v>166320</v>
      </c>
      <c r="F205" s="18">
        <v>0</v>
      </c>
      <c r="G205" s="18">
        <v>0</v>
      </c>
      <c r="H205" s="18">
        <v>0</v>
      </c>
      <c r="I205" s="18">
        <f t="shared" si="35"/>
        <v>0</v>
      </c>
      <c r="J205" s="18">
        <f t="shared" si="36"/>
        <v>166320</v>
      </c>
      <c r="K205" s="39">
        <f t="shared" si="37"/>
        <v>1</v>
      </c>
      <c r="L205" s="39">
        <f t="shared" si="38"/>
        <v>-1</v>
      </c>
      <c r="M205" s="39">
        <f t="shared" si="39"/>
        <v>-1</v>
      </c>
      <c r="O205" s="57"/>
      <c r="P205" s="57"/>
      <c r="Q205" s="57"/>
      <c r="R205" s="60"/>
      <c r="S205" s="60"/>
      <c r="T205" s="60"/>
      <c r="U205" s="60"/>
      <c r="V205" s="60"/>
      <c r="W205" s="57"/>
      <c r="X205" s="57"/>
      <c r="Y205" s="57"/>
    </row>
    <row r="206" spans="1:25" s="17" customFormat="1" x14ac:dyDescent="0.2">
      <c r="B206" s="48" t="s">
        <v>31</v>
      </c>
      <c r="C206" s="17" t="s">
        <v>32</v>
      </c>
      <c r="D206" s="18">
        <v>1576260</v>
      </c>
      <c r="E206" s="18">
        <v>1576260</v>
      </c>
      <c r="F206" s="18">
        <v>102060</v>
      </c>
      <c r="G206" s="18">
        <v>210735</v>
      </c>
      <c r="H206" s="18">
        <v>0</v>
      </c>
      <c r="I206" s="18">
        <f t="shared" si="35"/>
        <v>210735</v>
      </c>
      <c r="J206" s="18">
        <f t="shared" si="36"/>
        <v>1365525</v>
      </c>
      <c r="K206" s="39">
        <f t="shared" si="37"/>
        <v>0.86630695443645089</v>
      </c>
      <c r="L206" s="39">
        <f t="shared" si="38"/>
        <v>-0.93525179856115104</v>
      </c>
      <c r="M206" s="39">
        <f t="shared" si="39"/>
        <v>-0.59892086330935257</v>
      </c>
      <c r="O206" s="57"/>
      <c r="P206" s="57"/>
      <c r="Q206" s="57"/>
      <c r="R206" s="60"/>
      <c r="S206" s="60"/>
      <c r="T206" s="60"/>
      <c r="U206" s="60"/>
      <c r="V206" s="60"/>
      <c r="W206" s="57"/>
      <c r="X206" s="57"/>
      <c r="Y206" s="57"/>
    </row>
    <row r="207" spans="1:25" s="17" customFormat="1" x14ac:dyDescent="0.2">
      <c r="B207" s="48" t="s">
        <v>33</v>
      </c>
      <c r="C207" s="17" t="s">
        <v>34</v>
      </c>
      <c r="D207" s="18">
        <v>2131315.31</v>
      </c>
      <c r="E207" s="18">
        <v>2131315.31</v>
      </c>
      <c r="F207" s="18">
        <v>165478.47</v>
      </c>
      <c r="G207" s="18">
        <v>345835.28</v>
      </c>
      <c r="H207" s="18">
        <v>0</v>
      </c>
      <c r="I207" s="18">
        <f t="shared" si="35"/>
        <v>345835.28</v>
      </c>
      <c r="J207" s="18">
        <f t="shared" si="36"/>
        <v>1785480.03</v>
      </c>
      <c r="K207" s="39">
        <f t="shared" si="37"/>
        <v>0.83773621933021258</v>
      </c>
      <c r="L207" s="39">
        <f t="shared" si="38"/>
        <v>-0.92235852235303473</v>
      </c>
      <c r="M207" s="39">
        <f t="shared" si="39"/>
        <v>-0.51320865799063764</v>
      </c>
      <c r="O207" s="57"/>
      <c r="P207" s="57"/>
      <c r="Q207" s="57"/>
      <c r="R207" s="60"/>
      <c r="S207" s="60"/>
      <c r="T207" s="60"/>
      <c r="U207" s="60"/>
      <c r="V207" s="60"/>
      <c r="W207" s="57"/>
      <c r="X207" s="57"/>
      <c r="Y207" s="57"/>
    </row>
    <row r="208" spans="1:25" s="17" customFormat="1" x14ac:dyDescent="0.2">
      <c r="B208" s="48" t="s">
        <v>35</v>
      </c>
      <c r="C208" s="17" t="s">
        <v>36</v>
      </c>
      <c r="D208" s="18">
        <v>1150</v>
      </c>
      <c r="E208" s="18">
        <v>1150</v>
      </c>
      <c r="F208" s="18">
        <v>0</v>
      </c>
      <c r="G208" s="18">
        <v>0</v>
      </c>
      <c r="H208" s="18">
        <v>0</v>
      </c>
      <c r="I208" s="18">
        <f t="shared" si="35"/>
        <v>0</v>
      </c>
      <c r="J208" s="18">
        <f t="shared" si="36"/>
        <v>1150</v>
      </c>
      <c r="K208" s="39">
        <f t="shared" si="37"/>
        <v>1</v>
      </c>
      <c r="L208" s="39">
        <f t="shared" si="38"/>
        <v>-1</v>
      </c>
      <c r="M208" s="39">
        <f t="shared" si="39"/>
        <v>-1</v>
      </c>
      <c r="O208" s="57"/>
      <c r="P208" s="57"/>
      <c r="Q208" s="57"/>
      <c r="R208" s="60"/>
      <c r="S208" s="60"/>
      <c r="T208" s="60"/>
      <c r="U208" s="60"/>
      <c r="V208" s="60"/>
      <c r="W208" s="57"/>
      <c r="X208" s="57"/>
      <c r="Y208" s="57"/>
    </row>
    <row r="209" spans="1:25" s="17" customFormat="1" x14ac:dyDescent="0.2">
      <c r="B209" s="48" t="s">
        <v>39</v>
      </c>
      <c r="C209" s="17" t="s">
        <v>40</v>
      </c>
      <c r="D209" s="18">
        <v>294643.72000000003</v>
      </c>
      <c r="E209" s="18">
        <v>294643.72000000003</v>
      </c>
      <c r="F209" s="18">
        <v>34791.22</v>
      </c>
      <c r="G209" s="18">
        <v>71550.31</v>
      </c>
      <c r="H209" s="18">
        <v>0</v>
      </c>
      <c r="I209" s="18">
        <f t="shared" si="35"/>
        <v>71550.31</v>
      </c>
      <c r="J209" s="18">
        <f t="shared" si="36"/>
        <v>223093.41000000003</v>
      </c>
      <c r="K209" s="39">
        <f t="shared" si="37"/>
        <v>0.75716329538603444</v>
      </c>
      <c r="L209" s="39">
        <f t="shared" si="38"/>
        <v>-0.88192105367119311</v>
      </c>
      <c r="M209" s="39">
        <f t="shared" si="39"/>
        <v>-0.27148988615810321</v>
      </c>
      <c r="O209" s="57"/>
      <c r="P209" s="57"/>
      <c r="Q209" s="57"/>
      <c r="R209" s="60"/>
      <c r="S209" s="60"/>
      <c r="T209" s="60"/>
      <c r="U209" s="60"/>
      <c r="V209" s="60"/>
      <c r="W209" s="57"/>
      <c r="X209" s="57"/>
      <c r="Y209" s="57"/>
    </row>
    <row r="210" spans="1:25" s="17" customFormat="1" x14ac:dyDescent="0.2">
      <c r="B210" s="48" t="s">
        <v>41</v>
      </c>
      <c r="C210" s="17" t="s">
        <v>42</v>
      </c>
      <c r="D210" s="18">
        <v>247696</v>
      </c>
      <c r="E210" s="18">
        <v>392696</v>
      </c>
      <c r="F210" s="18">
        <v>0</v>
      </c>
      <c r="G210" s="18">
        <v>0</v>
      </c>
      <c r="H210" s="18">
        <v>279761.16000000003</v>
      </c>
      <c r="I210" s="18">
        <f t="shared" si="35"/>
        <v>279761.16000000003</v>
      </c>
      <c r="J210" s="18">
        <f t="shared" si="36"/>
        <v>112934.83999999997</v>
      </c>
      <c r="K210" s="39">
        <f t="shared" si="37"/>
        <v>0.28758846537779853</v>
      </c>
      <c r="L210" s="39">
        <f t="shared" si="38"/>
        <v>-1</v>
      </c>
      <c r="M210" s="39">
        <f t="shared" si="39"/>
        <v>-1</v>
      </c>
      <c r="O210" s="57"/>
      <c r="P210" s="57"/>
      <c r="Q210" s="57"/>
      <c r="R210" s="60"/>
      <c r="S210" s="60"/>
      <c r="T210" s="60"/>
      <c r="U210" s="60"/>
      <c r="V210" s="60"/>
      <c r="W210" s="57"/>
      <c r="X210" s="57"/>
      <c r="Y210" s="57"/>
    </row>
    <row r="211" spans="1:25" s="17" customFormat="1" x14ac:dyDescent="0.2">
      <c r="B211" s="48" t="s">
        <v>239</v>
      </c>
      <c r="C211" s="17" t="s">
        <v>240</v>
      </c>
      <c r="D211" s="18"/>
      <c r="E211" s="18"/>
      <c r="F211" s="18">
        <v>0</v>
      </c>
      <c r="G211" s="18">
        <v>0</v>
      </c>
      <c r="H211" s="18">
        <v>0</v>
      </c>
      <c r="I211" s="18">
        <f t="shared" si="35"/>
        <v>0</v>
      </c>
      <c r="J211" s="18">
        <f t="shared" si="36"/>
        <v>0</v>
      </c>
      <c r="K211" s="39" t="str">
        <f t="shared" si="37"/>
        <v>NA</v>
      </c>
      <c r="L211" s="39" t="str">
        <f t="shared" si="38"/>
        <v>NA</v>
      </c>
      <c r="M211" s="39" t="str">
        <f t="shared" si="39"/>
        <v>NA</v>
      </c>
      <c r="O211" s="57"/>
      <c r="P211" s="57"/>
      <c r="Q211" s="57"/>
      <c r="R211" s="60"/>
      <c r="S211" s="60"/>
      <c r="T211" s="60"/>
      <c r="U211" s="60"/>
      <c r="V211" s="60"/>
      <c r="W211" s="57"/>
      <c r="X211" s="57"/>
      <c r="Y211" s="57"/>
    </row>
    <row r="212" spans="1:25" s="17" customFormat="1" x14ac:dyDescent="0.2">
      <c r="B212" s="48" t="s">
        <v>45</v>
      </c>
      <c r="C212" s="17" t="s">
        <v>46</v>
      </c>
      <c r="D212" s="18">
        <v>600</v>
      </c>
      <c r="E212" s="18">
        <v>600</v>
      </c>
      <c r="F212" s="18">
        <v>0</v>
      </c>
      <c r="G212" s="18">
        <v>121.18</v>
      </c>
      <c r="H212" s="18">
        <v>0</v>
      </c>
      <c r="I212" s="18">
        <f t="shared" si="35"/>
        <v>121.18</v>
      </c>
      <c r="J212" s="18">
        <f t="shared" si="36"/>
        <v>478.82</v>
      </c>
      <c r="K212" s="39">
        <f t="shared" si="37"/>
        <v>0.79803333333333337</v>
      </c>
      <c r="L212" s="39">
        <f t="shared" si="38"/>
        <v>-1</v>
      </c>
      <c r="M212" s="39">
        <f t="shared" si="39"/>
        <v>-0.39409999999999995</v>
      </c>
      <c r="O212" s="57"/>
      <c r="P212" s="57"/>
      <c r="Q212" s="57"/>
      <c r="R212" s="60"/>
      <c r="S212" s="60"/>
      <c r="T212" s="60"/>
      <c r="U212" s="60"/>
      <c r="V212" s="60"/>
      <c r="W212" s="57"/>
      <c r="X212" s="57"/>
      <c r="Y212" s="57"/>
    </row>
    <row r="213" spans="1:25" s="17" customFormat="1" x14ac:dyDescent="0.2">
      <c r="B213" s="48" t="s">
        <v>47</v>
      </c>
      <c r="C213" s="17" t="s">
        <v>48</v>
      </c>
      <c r="D213" s="18">
        <v>16727.66</v>
      </c>
      <c r="E213" s="18">
        <v>36528.660000000003</v>
      </c>
      <c r="F213" s="18">
        <v>7282.13</v>
      </c>
      <c r="G213" s="18">
        <v>7282.13</v>
      </c>
      <c r="H213" s="18">
        <v>2773.1000000000004</v>
      </c>
      <c r="I213" s="18">
        <f t="shared" si="35"/>
        <v>10055.23</v>
      </c>
      <c r="J213" s="18">
        <f t="shared" si="36"/>
        <v>26473.430000000004</v>
      </c>
      <c r="K213" s="39">
        <f t="shared" si="37"/>
        <v>0.72473038978161264</v>
      </c>
      <c r="L213" s="39">
        <f t="shared" si="38"/>
        <v>-0.80064612279782499</v>
      </c>
      <c r="M213" s="39">
        <f t="shared" si="39"/>
        <v>-0.40193836839347519</v>
      </c>
      <c r="O213" s="57"/>
      <c r="P213" s="57"/>
      <c r="Q213" s="57"/>
      <c r="R213" s="60"/>
      <c r="S213" s="60"/>
      <c r="T213" s="60"/>
      <c r="U213" s="60"/>
      <c r="V213" s="60"/>
      <c r="W213" s="57"/>
      <c r="X213" s="57"/>
      <c r="Y213" s="57"/>
    </row>
    <row r="214" spans="1:25" s="17" customFormat="1" x14ac:dyDescent="0.2">
      <c r="B214" s="48" t="s">
        <v>49</v>
      </c>
      <c r="C214" s="17" t="s">
        <v>50</v>
      </c>
      <c r="D214" s="18">
        <v>13361</v>
      </c>
      <c r="E214" s="18">
        <v>13361</v>
      </c>
      <c r="F214" s="18">
        <v>0</v>
      </c>
      <c r="G214" s="18">
        <v>0</v>
      </c>
      <c r="H214" s="18">
        <v>0</v>
      </c>
      <c r="I214" s="18">
        <f t="shared" si="35"/>
        <v>0</v>
      </c>
      <c r="J214" s="18">
        <f t="shared" si="36"/>
        <v>13361</v>
      </c>
      <c r="K214" s="39">
        <f t="shared" si="37"/>
        <v>1</v>
      </c>
      <c r="L214" s="39">
        <f t="shared" si="38"/>
        <v>-1</v>
      </c>
      <c r="M214" s="39">
        <f t="shared" si="39"/>
        <v>-1</v>
      </c>
      <c r="O214" s="57"/>
      <c r="P214" s="57"/>
      <c r="Q214" s="57"/>
      <c r="R214" s="60"/>
      <c r="S214" s="60"/>
      <c r="T214" s="60"/>
      <c r="U214" s="60"/>
      <c r="V214" s="60"/>
      <c r="W214" s="57"/>
      <c r="X214" s="57"/>
      <c r="Y214" s="57"/>
    </row>
    <row r="215" spans="1:25" s="17" customFormat="1" x14ac:dyDescent="0.2">
      <c r="B215" s="48" t="s">
        <v>53</v>
      </c>
      <c r="C215" s="17" t="s">
        <v>54</v>
      </c>
      <c r="D215" s="18">
        <v>1221712.0599999998</v>
      </c>
      <c r="E215" s="18">
        <v>1142975.0799999998</v>
      </c>
      <c r="F215" s="18">
        <v>1383.07</v>
      </c>
      <c r="G215" s="18">
        <v>13158.6</v>
      </c>
      <c r="H215" s="18">
        <v>4970.03</v>
      </c>
      <c r="I215" s="18">
        <f t="shared" si="35"/>
        <v>18128.63</v>
      </c>
      <c r="J215" s="18">
        <f t="shared" si="36"/>
        <v>1124846.45</v>
      </c>
      <c r="K215" s="39">
        <f t="shared" si="37"/>
        <v>0.98413908551707019</v>
      </c>
      <c r="L215" s="39">
        <f t="shared" si="38"/>
        <v>-0.99878993862228382</v>
      </c>
      <c r="M215" s="39">
        <f t="shared" si="39"/>
        <v>-0.96546223912423368</v>
      </c>
      <c r="O215" s="57"/>
      <c r="P215" s="57"/>
      <c r="Q215" s="57"/>
      <c r="R215" s="60"/>
      <c r="S215" s="60"/>
      <c r="T215" s="60"/>
      <c r="U215" s="60"/>
      <c r="V215" s="60"/>
      <c r="W215" s="57"/>
      <c r="X215" s="57"/>
      <c r="Y215" s="57"/>
    </row>
    <row r="216" spans="1:25" s="17" customFormat="1" x14ac:dyDescent="0.2">
      <c r="B216" s="48" t="s">
        <v>55</v>
      </c>
      <c r="C216" s="17" t="s">
        <v>56</v>
      </c>
      <c r="D216" s="18">
        <v>154.94999999999999</v>
      </c>
      <c r="E216" s="18">
        <v>154.94999999999999</v>
      </c>
      <c r="F216" s="18">
        <v>0</v>
      </c>
      <c r="G216" s="18">
        <v>0</v>
      </c>
      <c r="H216" s="18">
        <v>0</v>
      </c>
      <c r="I216" s="18">
        <f t="shared" si="35"/>
        <v>0</v>
      </c>
      <c r="J216" s="18">
        <f t="shared" si="36"/>
        <v>154.94999999999999</v>
      </c>
      <c r="K216" s="39">
        <f t="shared" si="37"/>
        <v>1</v>
      </c>
      <c r="L216" s="39">
        <f t="shared" si="38"/>
        <v>-1</v>
      </c>
      <c r="M216" s="39">
        <f t="shared" si="39"/>
        <v>-1</v>
      </c>
      <c r="O216" s="57"/>
      <c r="P216" s="57"/>
      <c r="Q216" s="57"/>
      <c r="R216" s="60"/>
      <c r="S216" s="60"/>
      <c r="T216" s="60"/>
      <c r="U216" s="60"/>
      <c r="V216" s="60"/>
      <c r="W216" s="57"/>
      <c r="X216" s="57"/>
      <c r="Y216" s="57"/>
    </row>
    <row r="217" spans="1:25" s="17" customFormat="1" x14ac:dyDescent="0.2">
      <c r="B217" s="48" t="s">
        <v>59</v>
      </c>
      <c r="C217" s="17" t="s">
        <v>60</v>
      </c>
      <c r="D217" s="18">
        <v>4500</v>
      </c>
      <c r="E217" s="18">
        <v>4500</v>
      </c>
      <c r="F217" s="18">
        <v>0</v>
      </c>
      <c r="G217" s="18">
        <v>0</v>
      </c>
      <c r="H217" s="18">
        <v>0</v>
      </c>
      <c r="I217" s="18">
        <f t="shared" si="35"/>
        <v>0</v>
      </c>
      <c r="J217" s="18">
        <f t="shared" si="36"/>
        <v>4500</v>
      </c>
      <c r="K217" s="39">
        <f t="shared" si="37"/>
        <v>1</v>
      </c>
      <c r="L217" s="39">
        <f t="shared" si="38"/>
        <v>-1</v>
      </c>
      <c r="M217" s="39">
        <f t="shared" si="39"/>
        <v>-1</v>
      </c>
      <c r="O217" s="57"/>
      <c r="P217" s="57"/>
      <c r="Q217" s="57"/>
      <c r="R217" s="60"/>
      <c r="S217" s="60"/>
      <c r="T217" s="60"/>
      <c r="U217" s="60"/>
      <c r="V217" s="60"/>
      <c r="W217" s="57"/>
      <c r="X217" s="57"/>
      <c r="Y217" s="57"/>
    </row>
    <row r="218" spans="1:25" s="17" customFormat="1" x14ac:dyDescent="0.2">
      <c r="B218" s="48" t="s">
        <v>61</v>
      </c>
      <c r="C218" s="17" t="s">
        <v>62</v>
      </c>
      <c r="D218" s="18">
        <v>0</v>
      </c>
      <c r="E218" s="18">
        <v>0</v>
      </c>
      <c r="F218" s="18">
        <v>0</v>
      </c>
      <c r="G218" s="18">
        <v>0</v>
      </c>
      <c r="H218" s="18">
        <v>0</v>
      </c>
      <c r="I218" s="18">
        <f t="shared" si="35"/>
        <v>0</v>
      </c>
      <c r="J218" s="18">
        <f t="shared" si="36"/>
        <v>0</v>
      </c>
      <c r="K218" s="39" t="str">
        <f t="shared" si="37"/>
        <v>NA</v>
      </c>
      <c r="L218" s="39" t="str">
        <f t="shared" si="38"/>
        <v>NA</v>
      </c>
      <c r="M218" s="39" t="str">
        <f t="shared" si="39"/>
        <v>NA</v>
      </c>
      <c r="O218" s="57"/>
      <c r="P218" s="57"/>
      <c r="Q218" s="57"/>
      <c r="R218" s="60"/>
      <c r="S218" s="60"/>
      <c r="T218" s="60"/>
      <c r="U218" s="60"/>
      <c r="V218" s="60"/>
      <c r="W218" s="57"/>
      <c r="X218" s="57"/>
      <c r="Y218" s="57"/>
    </row>
    <row r="219" spans="1:25" s="17" customFormat="1" x14ac:dyDescent="0.2">
      <c r="B219" s="48" t="s">
        <v>322</v>
      </c>
      <c r="C219" s="17" t="s">
        <v>323</v>
      </c>
      <c r="D219" s="18">
        <v>1930</v>
      </c>
      <c r="E219" s="18">
        <v>95670</v>
      </c>
      <c r="F219" s="18">
        <v>0</v>
      </c>
      <c r="G219" s="18">
        <v>0</v>
      </c>
      <c r="H219" s="18">
        <v>0</v>
      </c>
      <c r="I219" s="18">
        <f t="shared" si="35"/>
        <v>0</v>
      </c>
      <c r="J219" s="18">
        <f t="shared" si="36"/>
        <v>95670</v>
      </c>
      <c r="K219" s="39">
        <f t="shared" si="37"/>
        <v>1</v>
      </c>
      <c r="L219" s="39">
        <f t="shared" si="38"/>
        <v>-1</v>
      </c>
      <c r="M219" s="39">
        <f t="shared" si="39"/>
        <v>-1</v>
      </c>
      <c r="O219" s="57"/>
      <c r="P219" s="57"/>
      <c r="Q219" s="57"/>
      <c r="R219" s="60"/>
      <c r="S219" s="60"/>
      <c r="T219" s="60"/>
      <c r="U219" s="60"/>
      <c r="V219" s="60"/>
      <c r="W219" s="57"/>
      <c r="X219" s="57"/>
      <c r="Y219" s="57"/>
    </row>
    <row r="220" spans="1:25" s="17" customFormat="1" x14ac:dyDescent="0.2">
      <c r="B220" s="48" t="s">
        <v>65</v>
      </c>
      <c r="C220" s="17" t="s">
        <v>66</v>
      </c>
      <c r="D220" s="18">
        <v>149501.93</v>
      </c>
      <c r="E220" s="18">
        <v>114697.91</v>
      </c>
      <c r="F220" s="18">
        <v>1318.01</v>
      </c>
      <c r="G220" s="18">
        <v>9137.27</v>
      </c>
      <c r="H220" s="18">
        <v>18080.810000000001</v>
      </c>
      <c r="I220" s="18">
        <f t="shared" si="35"/>
        <v>27218.080000000002</v>
      </c>
      <c r="J220" s="18">
        <f t="shared" si="36"/>
        <v>87479.83</v>
      </c>
      <c r="K220" s="39">
        <f t="shared" si="37"/>
        <v>0.762697681239353</v>
      </c>
      <c r="L220" s="39">
        <f t="shared" si="38"/>
        <v>-0.9885088577464054</v>
      </c>
      <c r="M220" s="39">
        <f t="shared" si="39"/>
        <v>-0.76100863564122478</v>
      </c>
      <c r="O220" s="57"/>
      <c r="P220" s="57"/>
      <c r="Q220" s="57"/>
      <c r="R220" s="60"/>
      <c r="S220" s="60"/>
      <c r="T220" s="60"/>
      <c r="U220" s="60"/>
      <c r="V220" s="60"/>
      <c r="W220" s="57"/>
      <c r="X220" s="57"/>
      <c r="Y220" s="57"/>
    </row>
    <row r="221" spans="1:25" s="17" customFormat="1" x14ac:dyDescent="0.2">
      <c r="B221" s="48" t="s">
        <v>67</v>
      </c>
      <c r="C221" s="17" t="s">
        <v>68</v>
      </c>
      <c r="D221" s="18">
        <v>44000</v>
      </c>
      <c r="E221" s="18">
        <v>44000</v>
      </c>
      <c r="F221" s="18">
        <v>0</v>
      </c>
      <c r="G221" s="18">
        <v>0</v>
      </c>
      <c r="H221" s="18">
        <v>0</v>
      </c>
      <c r="I221" s="18">
        <f t="shared" ref="I221:I488" si="40">SUM(G221:H221)</f>
        <v>0</v>
      </c>
      <c r="J221" s="18">
        <f t="shared" ref="J221:J488" si="41">E221-I221</f>
        <v>44000</v>
      </c>
      <c r="K221" s="39">
        <f t="shared" ref="K221:K488" si="42">IF(E221=0,"NA",J221/E221)</f>
        <v>1</v>
      </c>
      <c r="L221" s="39">
        <f t="shared" ref="L221:L488" si="43">IF(E221=0,"NA",(  ( F221 - (E221/$L$6)) / (E221/$L$6)))</f>
        <v>-1</v>
      </c>
      <c r="M221" s="39">
        <f t="shared" ref="M221:M488" si="44">IF(E221=0,"NA",(  ( G221 - ($M$6*(E221/12))) / ($M$6*(E221/12))))</f>
        <v>-1</v>
      </c>
      <c r="O221" s="57"/>
      <c r="P221" s="57"/>
      <c r="Q221" s="57"/>
      <c r="R221" s="60"/>
      <c r="S221" s="60"/>
      <c r="T221" s="60"/>
      <c r="U221" s="60"/>
      <c r="V221" s="60"/>
      <c r="W221" s="57"/>
      <c r="X221" s="57"/>
      <c r="Y221" s="57"/>
    </row>
    <row r="222" spans="1:25" s="17" customFormat="1" x14ac:dyDescent="0.2">
      <c r="B222" s="48" t="s">
        <v>71</v>
      </c>
      <c r="C222" s="17" t="s">
        <v>72</v>
      </c>
      <c r="D222" s="18">
        <v>2200</v>
      </c>
      <c r="E222" s="18">
        <v>2200</v>
      </c>
      <c r="F222" s="18">
        <v>0</v>
      </c>
      <c r="G222" s="18">
        <v>0</v>
      </c>
      <c r="H222" s="18">
        <v>0</v>
      </c>
      <c r="I222" s="18">
        <f t="shared" si="40"/>
        <v>0</v>
      </c>
      <c r="J222" s="18">
        <f t="shared" si="41"/>
        <v>2200</v>
      </c>
      <c r="K222" s="39">
        <f t="shared" si="42"/>
        <v>1</v>
      </c>
      <c r="L222" s="39">
        <f t="shared" si="43"/>
        <v>-1</v>
      </c>
      <c r="M222" s="39">
        <f t="shared" si="44"/>
        <v>-1</v>
      </c>
      <c r="O222" s="57"/>
      <c r="P222" s="57"/>
      <c r="Q222" s="57"/>
      <c r="R222" s="60"/>
      <c r="S222" s="60"/>
      <c r="T222" s="60"/>
      <c r="U222" s="60"/>
      <c r="V222" s="60"/>
      <c r="W222" s="57"/>
      <c r="X222" s="57"/>
      <c r="Y222" s="57"/>
    </row>
    <row r="223" spans="1:25" s="17" customFormat="1" ht="12" customHeight="1" x14ac:dyDescent="0.2">
      <c r="A223" s="47" t="s">
        <v>103</v>
      </c>
      <c r="B223" s="49"/>
      <c r="C223" s="47"/>
      <c r="D223" s="23">
        <v>16664317.9</v>
      </c>
      <c r="E223" s="23">
        <v>16809317.899999999</v>
      </c>
      <c r="F223" s="23">
        <v>1147318.3099999994</v>
      </c>
      <c r="G223" s="23">
        <v>2410336.4899999993</v>
      </c>
      <c r="H223" s="23">
        <v>305585.10000000003</v>
      </c>
      <c r="I223" s="23">
        <f t="shared" si="40"/>
        <v>2715921.5899999994</v>
      </c>
      <c r="J223" s="23">
        <f t="shared" si="41"/>
        <v>14093396.309999999</v>
      </c>
      <c r="K223" s="43">
        <f t="shared" si="42"/>
        <v>0.83842761460296966</v>
      </c>
      <c r="L223" s="43">
        <f t="shared" si="43"/>
        <v>-0.93174510013877487</v>
      </c>
      <c r="M223" s="43">
        <f t="shared" si="44"/>
        <v>-0.56982136259080451</v>
      </c>
      <c r="O223" s="57"/>
      <c r="P223" s="57"/>
      <c r="Q223" s="57"/>
      <c r="R223" s="57"/>
      <c r="S223" s="57"/>
      <c r="T223" s="57"/>
      <c r="U223" s="57"/>
      <c r="V223" s="57"/>
      <c r="W223" s="57"/>
      <c r="X223" s="57"/>
      <c r="Y223" s="57"/>
    </row>
    <row r="224" spans="1:25" s="17" customFormat="1" ht="12" customHeight="1" x14ac:dyDescent="0.2">
      <c r="A224" s="17" t="s">
        <v>104</v>
      </c>
      <c r="B224" s="48" t="s">
        <v>249</v>
      </c>
      <c r="C224" s="17" t="s">
        <v>250</v>
      </c>
      <c r="D224" s="18">
        <v>126000</v>
      </c>
      <c r="E224" s="18">
        <v>126000</v>
      </c>
      <c r="F224" s="18">
        <v>13650</v>
      </c>
      <c r="G224" s="18">
        <v>54600</v>
      </c>
      <c r="H224" s="18">
        <v>0</v>
      </c>
      <c r="I224" s="18">
        <f t="shared" si="40"/>
        <v>54600</v>
      </c>
      <c r="J224" s="18">
        <f t="shared" si="41"/>
        <v>71400</v>
      </c>
      <c r="K224" s="39">
        <f t="shared" si="42"/>
        <v>0.56666666666666665</v>
      </c>
      <c r="L224" s="39">
        <f t="shared" si="43"/>
        <v>-0.89166666666666672</v>
      </c>
      <c r="M224" s="39">
        <f t="shared" si="44"/>
        <v>0.3</v>
      </c>
      <c r="O224" s="57"/>
      <c r="P224" s="57"/>
      <c r="Q224" s="57"/>
      <c r="R224" s="57"/>
      <c r="S224" s="57"/>
      <c r="T224" s="57"/>
      <c r="U224" s="57"/>
      <c r="V224" s="57"/>
      <c r="W224" s="57"/>
      <c r="X224" s="57"/>
      <c r="Y224" s="57"/>
    </row>
    <row r="225" spans="2:25" s="17" customFormat="1" ht="12" customHeight="1" x14ac:dyDescent="0.2">
      <c r="B225" s="48" t="s">
        <v>16</v>
      </c>
      <c r="C225" s="17" t="s">
        <v>15</v>
      </c>
      <c r="D225" s="18">
        <v>0</v>
      </c>
      <c r="E225" s="18">
        <v>0</v>
      </c>
      <c r="F225" s="18">
        <v>0</v>
      </c>
      <c r="G225" s="18">
        <v>0</v>
      </c>
      <c r="H225" s="18">
        <v>0</v>
      </c>
      <c r="I225" s="18">
        <f t="shared" si="40"/>
        <v>0</v>
      </c>
      <c r="J225" s="18">
        <f t="shared" si="41"/>
        <v>0</v>
      </c>
      <c r="K225" s="39" t="str">
        <f t="shared" si="42"/>
        <v>NA</v>
      </c>
      <c r="L225" s="39" t="str">
        <f t="shared" si="43"/>
        <v>NA</v>
      </c>
      <c r="M225" s="39" t="str">
        <f t="shared" si="44"/>
        <v>NA</v>
      </c>
      <c r="O225" s="57"/>
      <c r="P225" s="57"/>
      <c r="Q225" s="57"/>
      <c r="R225" s="57"/>
      <c r="S225" s="57"/>
      <c r="T225" s="57"/>
      <c r="U225" s="57"/>
      <c r="V225" s="57"/>
      <c r="W225" s="57"/>
      <c r="X225" s="57"/>
      <c r="Y225" s="57"/>
    </row>
    <row r="226" spans="2:25" s="17" customFormat="1" ht="12" customHeight="1" x14ac:dyDescent="0.2">
      <c r="B226" s="48" t="s">
        <v>105</v>
      </c>
      <c r="C226" s="17" t="s">
        <v>106</v>
      </c>
      <c r="D226" s="18">
        <v>325000</v>
      </c>
      <c r="E226" s="18">
        <v>325000</v>
      </c>
      <c r="F226" s="18">
        <v>30183.34</v>
      </c>
      <c r="G226" s="18">
        <v>120995.86</v>
      </c>
      <c r="H226" s="18">
        <v>0</v>
      </c>
      <c r="I226" s="18">
        <f t="shared" si="40"/>
        <v>120995.86</v>
      </c>
      <c r="J226" s="18">
        <f t="shared" si="41"/>
        <v>204004.14</v>
      </c>
      <c r="K226" s="39">
        <f t="shared" si="42"/>
        <v>0.62770504615384615</v>
      </c>
      <c r="L226" s="39">
        <f t="shared" si="43"/>
        <v>-0.90712818461538458</v>
      </c>
      <c r="M226" s="39">
        <f t="shared" si="44"/>
        <v>0.11688486153846159</v>
      </c>
      <c r="O226" s="57"/>
      <c r="P226" s="57"/>
      <c r="Q226" s="57"/>
      <c r="R226" s="57"/>
      <c r="S226" s="57"/>
      <c r="T226" s="57"/>
      <c r="U226" s="57"/>
      <c r="V226" s="57"/>
      <c r="W226" s="57"/>
      <c r="X226" s="57"/>
      <c r="Y226" s="57"/>
    </row>
    <row r="227" spans="2:25" s="17" customFormat="1" ht="12" customHeight="1" x14ac:dyDescent="0.2">
      <c r="B227" s="48" t="s">
        <v>251</v>
      </c>
      <c r="C227" s="17" t="s">
        <v>252</v>
      </c>
      <c r="D227" s="18">
        <v>2172268.34</v>
      </c>
      <c r="E227" s="18">
        <v>2172268.34</v>
      </c>
      <c r="F227" s="18">
        <v>159897.92999999996</v>
      </c>
      <c r="G227" s="18">
        <v>642868.04999999993</v>
      </c>
      <c r="H227" s="18">
        <v>0</v>
      </c>
      <c r="I227" s="18">
        <f t="shared" si="40"/>
        <v>642868.04999999993</v>
      </c>
      <c r="J227" s="18">
        <f t="shared" si="41"/>
        <v>1529400.29</v>
      </c>
      <c r="K227" s="39">
        <f t="shared" si="42"/>
        <v>0.70405679714505265</v>
      </c>
      <c r="L227" s="39">
        <f t="shared" si="43"/>
        <v>-0.92639126250857207</v>
      </c>
      <c r="M227" s="39">
        <f t="shared" si="44"/>
        <v>-0.11217039143515768</v>
      </c>
      <c r="O227" s="57"/>
      <c r="P227" s="57"/>
      <c r="Q227" s="57"/>
      <c r="R227" s="57"/>
      <c r="S227" s="57"/>
      <c r="T227" s="57"/>
      <c r="U227" s="57"/>
      <c r="V227" s="57"/>
      <c r="W227" s="57"/>
      <c r="X227" s="57"/>
      <c r="Y227" s="57"/>
    </row>
    <row r="228" spans="2:25" s="17" customFormat="1" ht="12" customHeight="1" x14ac:dyDescent="0.2">
      <c r="B228" s="48" t="s">
        <v>77</v>
      </c>
      <c r="C228" s="17" t="s">
        <v>78</v>
      </c>
      <c r="D228" s="18">
        <v>3984388</v>
      </c>
      <c r="E228" s="18">
        <v>3984388</v>
      </c>
      <c r="F228" s="18">
        <v>419313.13000000018</v>
      </c>
      <c r="G228" s="18">
        <v>1599167.02</v>
      </c>
      <c r="H228" s="18">
        <v>0</v>
      </c>
      <c r="I228" s="18">
        <f t="shared" si="40"/>
        <v>1599167.02</v>
      </c>
      <c r="J228" s="18">
        <f t="shared" si="41"/>
        <v>2385220.98</v>
      </c>
      <c r="K228" s="39">
        <f t="shared" si="42"/>
        <v>0.59864174372576162</v>
      </c>
      <c r="L228" s="39">
        <f t="shared" si="43"/>
        <v>-0.89476096956420903</v>
      </c>
      <c r="M228" s="39">
        <f t="shared" si="44"/>
        <v>0.20407476882271514</v>
      </c>
      <c r="O228" s="57"/>
      <c r="P228" s="57"/>
      <c r="Q228" s="57"/>
      <c r="R228" s="57"/>
      <c r="S228" s="57"/>
      <c r="T228" s="57"/>
      <c r="U228" s="57"/>
      <c r="V228" s="57"/>
      <c r="W228" s="57"/>
      <c r="X228" s="57"/>
      <c r="Y228" s="57"/>
    </row>
    <row r="229" spans="2:25" s="17" customFormat="1" ht="12" customHeight="1" x14ac:dyDescent="0.2">
      <c r="B229" s="48" t="s">
        <v>27</v>
      </c>
      <c r="C229" s="17" t="s">
        <v>28</v>
      </c>
      <c r="D229" s="18">
        <v>1617971.2000000002</v>
      </c>
      <c r="E229" s="18">
        <v>1781175.2</v>
      </c>
      <c r="F229" s="18">
        <v>58719.939999999995</v>
      </c>
      <c r="G229" s="18">
        <v>228230.13999999998</v>
      </c>
      <c r="H229" s="18">
        <v>0</v>
      </c>
      <c r="I229" s="18">
        <f t="shared" si="40"/>
        <v>228230.13999999998</v>
      </c>
      <c r="J229" s="18">
        <f t="shared" si="41"/>
        <v>1552945.06</v>
      </c>
      <c r="K229" s="39">
        <f t="shared" si="42"/>
        <v>0.87186541784323079</v>
      </c>
      <c r="L229" s="39">
        <f t="shared" si="43"/>
        <v>-0.96703303526795126</v>
      </c>
      <c r="M229" s="39">
        <f t="shared" si="44"/>
        <v>-0.61559625352969205</v>
      </c>
      <c r="O229" s="57"/>
      <c r="P229" s="57"/>
      <c r="Q229" s="57"/>
      <c r="R229" s="57"/>
      <c r="S229" s="57"/>
      <c r="T229" s="57"/>
      <c r="U229" s="57"/>
      <c r="V229" s="57"/>
      <c r="W229" s="57"/>
      <c r="X229" s="57"/>
      <c r="Y229" s="57"/>
    </row>
    <row r="230" spans="2:25" s="17" customFormat="1" ht="12" customHeight="1" x14ac:dyDescent="0.2">
      <c r="B230" s="48" t="s">
        <v>91</v>
      </c>
      <c r="C230" s="17" t="s">
        <v>92</v>
      </c>
      <c r="D230" s="18">
        <v>2439222.16</v>
      </c>
      <c r="E230" s="18">
        <v>2439222.16</v>
      </c>
      <c r="F230" s="18">
        <v>55826.200000000004</v>
      </c>
      <c r="G230" s="18">
        <v>193289.78</v>
      </c>
      <c r="H230" s="18">
        <v>0</v>
      </c>
      <c r="I230" s="18">
        <f t="shared" si="40"/>
        <v>193289.78</v>
      </c>
      <c r="J230" s="18">
        <f t="shared" si="41"/>
        <v>2245932.3800000004</v>
      </c>
      <c r="K230" s="39">
        <f t="shared" si="42"/>
        <v>0.92075761561628322</v>
      </c>
      <c r="L230" s="39">
        <f t="shared" si="43"/>
        <v>-0.9771131137968998</v>
      </c>
      <c r="M230" s="39">
        <f t="shared" si="44"/>
        <v>-0.76227284684884955</v>
      </c>
      <c r="O230" s="57"/>
      <c r="P230" s="57"/>
      <c r="Q230" s="57"/>
      <c r="R230" s="57"/>
      <c r="S230" s="57"/>
      <c r="T230" s="57"/>
      <c r="U230" s="57"/>
      <c r="V230" s="57"/>
      <c r="W230" s="57"/>
      <c r="X230" s="57"/>
      <c r="Y230" s="57"/>
    </row>
    <row r="231" spans="2:25" s="17" customFormat="1" ht="12" customHeight="1" x14ac:dyDescent="0.2">
      <c r="B231" s="48" t="s">
        <v>29</v>
      </c>
      <c r="C231" s="17" t="s">
        <v>30</v>
      </c>
      <c r="D231" s="18">
        <v>157250</v>
      </c>
      <c r="E231" s="18">
        <v>157250</v>
      </c>
      <c r="F231" s="18">
        <v>3027.5</v>
      </c>
      <c r="G231" s="18">
        <v>20187.149999999998</v>
      </c>
      <c r="H231" s="18">
        <v>0</v>
      </c>
      <c r="I231" s="18">
        <f t="shared" si="40"/>
        <v>20187.149999999998</v>
      </c>
      <c r="J231" s="18">
        <f t="shared" si="41"/>
        <v>137062.85</v>
      </c>
      <c r="K231" s="39">
        <f t="shared" si="42"/>
        <v>0.87162384737678855</v>
      </c>
      <c r="L231" s="39">
        <f t="shared" si="43"/>
        <v>-0.98074721780604135</v>
      </c>
      <c r="M231" s="39">
        <f t="shared" si="44"/>
        <v>-0.61487154213036566</v>
      </c>
      <c r="O231" s="57"/>
      <c r="P231" s="57"/>
      <c r="Q231" s="57"/>
      <c r="R231" s="57"/>
      <c r="S231" s="57"/>
      <c r="T231" s="57"/>
      <c r="U231" s="57"/>
      <c r="V231" s="57"/>
      <c r="W231" s="57"/>
      <c r="X231" s="57"/>
      <c r="Y231" s="57"/>
    </row>
    <row r="232" spans="2:25" s="17" customFormat="1" ht="12" customHeight="1" x14ac:dyDescent="0.2">
      <c r="B232" s="48" t="s">
        <v>31</v>
      </c>
      <c r="C232" s="17" t="s">
        <v>32</v>
      </c>
      <c r="D232" s="18">
        <v>1413440</v>
      </c>
      <c r="E232" s="18">
        <v>1413440</v>
      </c>
      <c r="F232" s="18">
        <v>103096.08</v>
      </c>
      <c r="G232" s="18">
        <v>394382.53</v>
      </c>
      <c r="H232" s="18">
        <v>0</v>
      </c>
      <c r="I232" s="18">
        <f t="shared" si="40"/>
        <v>394382.53</v>
      </c>
      <c r="J232" s="18">
        <f t="shared" si="41"/>
        <v>1019057.47</v>
      </c>
      <c r="K232" s="39">
        <f t="shared" si="42"/>
        <v>0.72097681542902425</v>
      </c>
      <c r="L232" s="39">
        <f t="shared" si="43"/>
        <v>-0.92706016527054558</v>
      </c>
      <c r="M232" s="39">
        <f t="shared" si="44"/>
        <v>-0.16293044628707265</v>
      </c>
      <c r="O232" s="57"/>
      <c r="P232" s="57"/>
      <c r="Q232" s="57"/>
      <c r="R232" s="57"/>
      <c r="S232" s="57"/>
      <c r="T232" s="57"/>
      <c r="U232" s="57"/>
      <c r="V232" s="57"/>
      <c r="W232" s="57"/>
      <c r="X232" s="57"/>
      <c r="Y232" s="57"/>
    </row>
    <row r="233" spans="2:25" s="17" customFormat="1" ht="12" customHeight="1" x14ac:dyDescent="0.2">
      <c r="B233" s="48" t="s">
        <v>33</v>
      </c>
      <c r="C233" s="17" t="s">
        <v>34</v>
      </c>
      <c r="D233" s="18">
        <v>2174821.8300000005</v>
      </c>
      <c r="E233" s="18">
        <v>2174821.8300000005</v>
      </c>
      <c r="F233" s="18">
        <v>143062.57999999999</v>
      </c>
      <c r="G233" s="18">
        <v>559542.54</v>
      </c>
      <c r="H233" s="18">
        <v>0</v>
      </c>
      <c r="I233" s="18">
        <f t="shared" si="40"/>
        <v>559542.54</v>
      </c>
      <c r="J233" s="18">
        <f t="shared" si="41"/>
        <v>1615279.2900000005</v>
      </c>
      <c r="K233" s="39">
        <f t="shared" si="42"/>
        <v>0.74271798623614149</v>
      </c>
      <c r="L233" s="39">
        <f t="shared" si="43"/>
        <v>-0.93421871252782118</v>
      </c>
      <c r="M233" s="39">
        <f t="shared" si="44"/>
        <v>-0.22815395870842459</v>
      </c>
      <c r="O233" s="57"/>
      <c r="P233" s="57"/>
      <c r="Q233" s="57"/>
      <c r="R233" s="57"/>
      <c r="S233" s="57"/>
      <c r="T233" s="57"/>
      <c r="U233" s="57"/>
      <c r="V233" s="57"/>
      <c r="W233" s="57"/>
      <c r="X233" s="57"/>
      <c r="Y233" s="57"/>
    </row>
    <row r="234" spans="2:25" s="17" customFormat="1" ht="12" customHeight="1" x14ac:dyDescent="0.2">
      <c r="B234" s="48" t="s">
        <v>35</v>
      </c>
      <c r="C234" s="17" t="s">
        <v>36</v>
      </c>
      <c r="D234" s="18">
        <v>800</v>
      </c>
      <c r="E234" s="18">
        <v>800</v>
      </c>
      <c r="F234" s="18">
        <v>0</v>
      </c>
      <c r="G234" s="18">
        <v>0</v>
      </c>
      <c r="H234" s="18">
        <v>0</v>
      </c>
      <c r="I234" s="18">
        <f t="shared" si="40"/>
        <v>0</v>
      </c>
      <c r="J234" s="18">
        <f t="shared" si="41"/>
        <v>800</v>
      </c>
      <c r="K234" s="39">
        <f t="shared" si="42"/>
        <v>1</v>
      </c>
      <c r="L234" s="39">
        <f t="shared" si="43"/>
        <v>-1</v>
      </c>
      <c r="M234" s="39">
        <f t="shared" si="44"/>
        <v>-1</v>
      </c>
      <c r="O234" s="57"/>
      <c r="P234" s="57"/>
      <c r="Q234" s="57"/>
      <c r="R234" s="57"/>
      <c r="S234" s="57"/>
      <c r="T234" s="57"/>
      <c r="U234" s="57"/>
      <c r="V234" s="57"/>
      <c r="W234" s="57"/>
      <c r="X234" s="57"/>
      <c r="Y234" s="57"/>
    </row>
    <row r="235" spans="2:25" s="17" customFormat="1" ht="12" customHeight="1" x14ac:dyDescent="0.2">
      <c r="B235" s="48" t="s">
        <v>332</v>
      </c>
      <c r="C235" s="17" t="s">
        <v>333</v>
      </c>
      <c r="D235" s="18">
        <v>0</v>
      </c>
      <c r="E235" s="18">
        <v>0</v>
      </c>
      <c r="F235" s="18">
        <v>0</v>
      </c>
      <c r="G235" s="18">
        <v>0</v>
      </c>
      <c r="H235" s="18">
        <v>0</v>
      </c>
      <c r="I235" s="18">
        <f t="shared" si="40"/>
        <v>0</v>
      </c>
      <c r="J235" s="18">
        <f t="shared" si="41"/>
        <v>0</v>
      </c>
      <c r="K235" s="39" t="str">
        <f t="shared" si="42"/>
        <v>NA</v>
      </c>
      <c r="L235" s="39" t="str">
        <f t="shared" si="43"/>
        <v>NA</v>
      </c>
      <c r="M235" s="39" t="str">
        <f t="shared" si="44"/>
        <v>NA</v>
      </c>
      <c r="O235" s="57"/>
      <c r="P235" s="57"/>
      <c r="Q235" s="57"/>
      <c r="R235" s="57"/>
      <c r="S235" s="57"/>
      <c r="T235" s="57"/>
      <c r="U235" s="57"/>
      <c r="V235" s="57"/>
      <c r="W235" s="57"/>
      <c r="X235" s="57"/>
      <c r="Y235" s="57"/>
    </row>
    <row r="236" spans="2:25" s="17" customFormat="1" ht="12" customHeight="1" x14ac:dyDescent="0.2">
      <c r="B236" s="48" t="s">
        <v>39</v>
      </c>
      <c r="C236" s="17" t="s">
        <v>40</v>
      </c>
      <c r="D236" s="18">
        <v>333608.40999999992</v>
      </c>
      <c r="E236" s="18">
        <v>333608.40999999992</v>
      </c>
      <c r="F236" s="18">
        <v>29920.30999999999</v>
      </c>
      <c r="G236" s="18">
        <v>115457.77999999997</v>
      </c>
      <c r="H236" s="18">
        <v>0</v>
      </c>
      <c r="I236" s="18">
        <f t="shared" si="40"/>
        <v>115457.77999999997</v>
      </c>
      <c r="J236" s="18">
        <f t="shared" si="41"/>
        <v>218150.62999999995</v>
      </c>
      <c r="K236" s="39">
        <f t="shared" si="42"/>
        <v>0.65391226198404295</v>
      </c>
      <c r="L236" s="39">
        <f t="shared" si="43"/>
        <v>-0.91031308233506458</v>
      </c>
      <c r="M236" s="39">
        <f t="shared" si="44"/>
        <v>3.8263214047871308E-2</v>
      </c>
      <c r="O236" s="57"/>
      <c r="P236" s="57"/>
      <c r="Q236" s="57"/>
      <c r="R236" s="57"/>
      <c r="S236" s="57"/>
      <c r="T236" s="57"/>
      <c r="U236" s="57"/>
      <c r="V236" s="57"/>
      <c r="W236" s="57"/>
      <c r="X236" s="57"/>
      <c r="Y236" s="57"/>
    </row>
    <row r="237" spans="2:25" s="17" customFormat="1" ht="12" customHeight="1" x14ac:dyDescent="0.2">
      <c r="B237" s="48" t="s">
        <v>41</v>
      </c>
      <c r="C237" s="17" t="s">
        <v>42</v>
      </c>
      <c r="D237" s="18">
        <v>1727381.28</v>
      </c>
      <c r="E237" s="18">
        <v>2514381.2800000003</v>
      </c>
      <c r="F237" s="18">
        <v>14000</v>
      </c>
      <c r="G237" s="18">
        <v>28950.17</v>
      </c>
      <c r="H237" s="18">
        <v>126586.15000000001</v>
      </c>
      <c r="I237" s="18">
        <f t="shared" si="40"/>
        <v>155536.32000000001</v>
      </c>
      <c r="J237" s="18">
        <f t="shared" si="41"/>
        <v>2358844.9600000004</v>
      </c>
      <c r="K237" s="39">
        <f t="shared" si="42"/>
        <v>0.93814131482875185</v>
      </c>
      <c r="L237" s="39">
        <f t="shared" si="43"/>
        <v>-0.9944320298153031</v>
      </c>
      <c r="M237" s="39">
        <f t="shared" si="44"/>
        <v>-0.96545849641387715</v>
      </c>
      <c r="O237" s="57"/>
      <c r="P237" s="57"/>
      <c r="Q237" s="57"/>
      <c r="R237" s="57"/>
      <c r="S237" s="57"/>
      <c r="T237" s="57"/>
      <c r="U237" s="57"/>
      <c r="V237" s="57"/>
      <c r="W237" s="57"/>
      <c r="X237" s="57"/>
      <c r="Y237" s="57"/>
    </row>
    <row r="238" spans="2:25" s="17" customFormat="1" ht="12" customHeight="1" x14ac:dyDescent="0.2">
      <c r="B238" s="48" t="s">
        <v>253</v>
      </c>
      <c r="C238" s="17" t="s">
        <v>570</v>
      </c>
      <c r="D238" s="18">
        <v>22500000</v>
      </c>
      <c r="E238" s="18">
        <v>22500000</v>
      </c>
      <c r="F238" s="18">
        <v>22500000</v>
      </c>
      <c r="G238" s="18">
        <v>22500000</v>
      </c>
      <c r="H238" s="18">
        <v>186259.8</v>
      </c>
      <c r="I238" s="18">
        <f t="shared" si="40"/>
        <v>22686259.800000001</v>
      </c>
      <c r="J238" s="18">
        <f t="shared" si="41"/>
        <v>-186259.80000000075</v>
      </c>
      <c r="K238" s="39">
        <f t="shared" si="42"/>
        <v>-8.2782133333333657E-3</v>
      </c>
      <c r="L238" s="39">
        <f t="shared" si="43"/>
        <v>0</v>
      </c>
      <c r="M238" s="39">
        <f t="shared" si="44"/>
        <v>2</v>
      </c>
      <c r="O238" s="57"/>
      <c r="P238" s="57"/>
      <c r="Q238" s="57"/>
      <c r="R238" s="57"/>
      <c r="S238" s="57"/>
      <c r="T238" s="57"/>
      <c r="U238" s="57"/>
      <c r="V238" s="57"/>
      <c r="W238" s="57"/>
      <c r="X238" s="57"/>
      <c r="Y238" s="57"/>
    </row>
    <row r="239" spans="2:25" s="17" customFormat="1" ht="12" customHeight="1" x14ac:dyDescent="0.2">
      <c r="B239" s="48" t="s">
        <v>237</v>
      </c>
      <c r="C239" s="17" t="s">
        <v>238</v>
      </c>
      <c r="D239" s="18">
        <v>0</v>
      </c>
      <c r="E239" s="18">
        <v>0</v>
      </c>
      <c r="F239" s="18">
        <v>0</v>
      </c>
      <c r="G239" s="18">
        <v>0</v>
      </c>
      <c r="H239" s="18">
        <v>0</v>
      </c>
      <c r="I239" s="18">
        <f t="shared" si="40"/>
        <v>0</v>
      </c>
      <c r="J239" s="18">
        <f t="shared" si="41"/>
        <v>0</v>
      </c>
      <c r="K239" s="39" t="str">
        <f t="shared" si="42"/>
        <v>NA</v>
      </c>
      <c r="L239" s="39" t="str">
        <f t="shared" si="43"/>
        <v>NA</v>
      </c>
      <c r="M239" s="39" t="str">
        <f t="shared" si="44"/>
        <v>NA</v>
      </c>
      <c r="O239" s="57"/>
      <c r="P239" s="57"/>
      <c r="Q239" s="57"/>
      <c r="R239" s="57"/>
      <c r="S239" s="57"/>
      <c r="T239" s="57"/>
      <c r="U239" s="57"/>
      <c r="V239" s="57"/>
      <c r="W239" s="57"/>
      <c r="X239" s="57"/>
      <c r="Y239" s="57"/>
    </row>
    <row r="240" spans="2:25" s="17" customFormat="1" ht="12" customHeight="1" x14ac:dyDescent="0.2">
      <c r="B240" s="48" t="s">
        <v>254</v>
      </c>
      <c r="C240" s="17" t="s">
        <v>255</v>
      </c>
      <c r="D240" s="18">
        <v>270000</v>
      </c>
      <c r="E240" s="18">
        <v>270000</v>
      </c>
      <c r="F240" s="18">
        <v>22815.75</v>
      </c>
      <c r="G240" s="18">
        <v>78615</v>
      </c>
      <c r="H240" s="18">
        <v>0</v>
      </c>
      <c r="I240" s="18">
        <f t="shared" si="40"/>
        <v>78615</v>
      </c>
      <c r="J240" s="18">
        <f t="shared" si="41"/>
        <v>191385</v>
      </c>
      <c r="K240" s="39">
        <f t="shared" si="42"/>
        <v>0.70883333333333332</v>
      </c>
      <c r="L240" s="39">
        <f t="shared" si="43"/>
        <v>-0.91549722222222218</v>
      </c>
      <c r="M240" s="39">
        <f t="shared" si="44"/>
        <v>-0.1265</v>
      </c>
      <c r="O240" s="57"/>
      <c r="P240" s="57"/>
      <c r="Q240" s="57"/>
      <c r="R240" s="57"/>
      <c r="S240" s="57"/>
      <c r="T240" s="57"/>
      <c r="U240" s="57"/>
      <c r="V240" s="57"/>
      <c r="W240" s="57"/>
      <c r="X240" s="57"/>
      <c r="Y240" s="57"/>
    </row>
    <row r="241" spans="2:25" s="17" customFormat="1" ht="12" customHeight="1" x14ac:dyDescent="0.2">
      <c r="B241" s="48" t="s">
        <v>368</v>
      </c>
      <c r="C241" s="17" t="s">
        <v>369</v>
      </c>
      <c r="D241" s="18">
        <v>3000000</v>
      </c>
      <c r="E241" s="18">
        <v>2986000</v>
      </c>
      <c r="F241" s="18">
        <v>154658.35999999999</v>
      </c>
      <c r="G241" s="18">
        <v>393422.87</v>
      </c>
      <c r="H241" s="18">
        <v>682242.72</v>
      </c>
      <c r="I241" s="18">
        <f t="shared" si="40"/>
        <v>1075665.5899999999</v>
      </c>
      <c r="J241" s="18">
        <f t="shared" si="41"/>
        <v>1910334.4100000001</v>
      </c>
      <c r="K241" s="39">
        <f t="shared" si="42"/>
        <v>0.63976370060281318</v>
      </c>
      <c r="L241" s="39">
        <f t="shared" si="43"/>
        <v>-0.94820550569323514</v>
      </c>
      <c r="M241" s="39">
        <f t="shared" si="44"/>
        <v>-0.6047325485599464</v>
      </c>
      <c r="O241" s="57"/>
      <c r="P241" s="57"/>
      <c r="Q241" s="57"/>
      <c r="R241" s="57"/>
      <c r="S241" s="57"/>
      <c r="T241" s="57"/>
      <c r="U241" s="57"/>
      <c r="V241" s="57"/>
      <c r="W241" s="57"/>
      <c r="X241" s="57"/>
      <c r="Y241" s="57"/>
    </row>
    <row r="242" spans="2:25" s="17" customFormat="1" ht="12" customHeight="1" x14ac:dyDescent="0.2">
      <c r="B242" s="48" t="s">
        <v>239</v>
      </c>
      <c r="C242" s="17" t="s">
        <v>240</v>
      </c>
      <c r="D242" s="18">
        <v>0</v>
      </c>
      <c r="E242" s="18">
        <v>0</v>
      </c>
      <c r="F242" s="18">
        <v>0</v>
      </c>
      <c r="G242" s="18">
        <v>0</v>
      </c>
      <c r="H242" s="18">
        <v>0</v>
      </c>
      <c r="I242" s="18">
        <f t="shared" si="40"/>
        <v>0</v>
      </c>
      <c r="J242" s="18">
        <f t="shared" si="41"/>
        <v>0</v>
      </c>
      <c r="K242" s="39" t="str">
        <f t="shared" si="42"/>
        <v>NA</v>
      </c>
      <c r="L242" s="39" t="str">
        <f t="shared" si="43"/>
        <v>NA</v>
      </c>
      <c r="M242" s="39" t="str">
        <f t="shared" si="44"/>
        <v>NA</v>
      </c>
      <c r="O242" s="57"/>
      <c r="P242" s="57"/>
      <c r="Q242" s="57"/>
      <c r="R242" s="57"/>
      <c r="S242" s="57"/>
      <c r="T242" s="57"/>
      <c r="U242" s="57"/>
      <c r="V242" s="57"/>
      <c r="W242" s="57"/>
      <c r="X242" s="57"/>
      <c r="Y242" s="57"/>
    </row>
    <row r="243" spans="2:25" s="17" customFormat="1" ht="12" customHeight="1" x14ac:dyDescent="0.2">
      <c r="B243" s="48" t="s">
        <v>256</v>
      </c>
      <c r="C243" s="17" t="s">
        <v>257</v>
      </c>
      <c r="D243" s="18">
        <v>1710</v>
      </c>
      <c r="E243" s="18">
        <v>1710</v>
      </c>
      <c r="F243" s="18">
        <v>0</v>
      </c>
      <c r="G243" s="18">
        <v>0</v>
      </c>
      <c r="H243" s="18">
        <v>0</v>
      </c>
      <c r="I243" s="18">
        <f t="shared" si="40"/>
        <v>0</v>
      </c>
      <c r="J243" s="18">
        <f t="shared" si="41"/>
        <v>1710</v>
      </c>
      <c r="K243" s="39">
        <f t="shared" si="42"/>
        <v>1</v>
      </c>
      <c r="L243" s="39">
        <f t="shared" si="43"/>
        <v>-1</v>
      </c>
      <c r="M243" s="39">
        <f t="shared" si="44"/>
        <v>-1</v>
      </c>
      <c r="O243" s="57"/>
      <c r="P243" s="57"/>
      <c r="Q243" s="57"/>
      <c r="R243" s="57"/>
      <c r="S243" s="57"/>
      <c r="T243" s="57"/>
      <c r="U243" s="57"/>
      <c r="V243" s="57"/>
      <c r="W243" s="57"/>
      <c r="X243" s="57"/>
      <c r="Y243" s="57"/>
    </row>
    <row r="244" spans="2:25" s="17" customFormat="1" ht="12" customHeight="1" x14ac:dyDescent="0.2">
      <c r="B244" s="48" t="s">
        <v>45</v>
      </c>
      <c r="C244" s="17" t="s">
        <v>46</v>
      </c>
      <c r="D244" s="18">
        <v>7140</v>
      </c>
      <c r="E244" s="18">
        <v>7140</v>
      </c>
      <c r="F244" s="18">
        <v>0</v>
      </c>
      <c r="G244" s="18">
        <v>18.46</v>
      </c>
      <c r="H244" s="18">
        <v>0</v>
      </c>
      <c r="I244" s="18">
        <f t="shared" si="40"/>
        <v>18.46</v>
      </c>
      <c r="J244" s="18">
        <f t="shared" si="41"/>
        <v>7121.54</v>
      </c>
      <c r="K244" s="39">
        <f t="shared" si="42"/>
        <v>0.99741456582633048</v>
      </c>
      <c r="L244" s="39">
        <f t="shared" si="43"/>
        <v>-1</v>
      </c>
      <c r="M244" s="39">
        <f t="shared" si="44"/>
        <v>-0.99224369747899155</v>
      </c>
      <c r="O244" s="57"/>
      <c r="P244" s="57"/>
      <c r="Q244" s="57"/>
      <c r="R244" s="57"/>
      <c r="S244" s="57"/>
      <c r="T244" s="57"/>
      <c r="U244" s="57"/>
      <c r="V244" s="57"/>
      <c r="W244" s="57"/>
      <c r="X244" s="57"/>
      <c r="Y244" s="57"/>
    </row>
    <row r="245" spans="2:25" s="17" customFormat="1" ht="12" customHeight="1" x14ac:dyDescent="0.2">
      <c r="B245" s="48" t="s">
        <v>47</v>
      </c>
      <c r="C245" s="17" t="s">
        <v>48</v>
      </c>
      <c r="D245" s="18">
        <v>1000</v>
      </c>
      <c r="E245" s="18">
        <v>1000</v>
      </c>
      <c r="F245" s="18">
        <v>270</v>
      </c>
      <c r="G245" s="18">
        <v>270</v>
      </c>
      <c r="H245" s="18">
        <v>0</v>
      </c>
      <c r="I245" s="18">
        <f t="shared" si="40"/>
        <v>270</v>
      </c>
      <c r="J245" s="18">
        <f t="shared" si="41"/>
        <v>730</v>
      </c>
      <c r="K245" s="39">
        <f t="shared" si="42"/>
        <v>0.73</v>
      </c>
      <c r="L245" s="39">
        <f t="shared" si="43"/>
        <v>-0.73</v>
      </c>
      <c r="M245" s="39">
        <f t="shared" si="44"/>
        <v>-0.18999999999999995</v>
      </c>
      <c r="O245" s="57"/>
      <c r="P245" s="57"/>
      <c r="Q245" s="57"/>
      <c r="R245" s="57"/>
      <c r="S245" s="57"/>
      <c r="T245" s="57"/>
      <c r="U245" s="57"/>
      <c r="V245" s="57"/>
      <c r="W245" s="57"/>
      <c r="X245" s="57"/>
      <c r="Y245" s="57"/>
    </row>
    <row r="246" spans="2:25" s="17" customFormat="1" ht="12" customHeight="1" x14ac:dyDescent="0.2">
      <c r="B246" s="48" t="s">
        <v>49</v>
      </c>
      <c r="C246" s="17" t="s">
        <v>50</v>
      </c>
      <c r="D246" s="18">
        <v>29249</v>
      </c>
      <c r="E246" s="18">
        <v>29249</v>
      </c>
      <c r="F246" s="18">
        <v>0</v>
      </c>
      <c r="G246" s="18">
        <v>1688.79</v>
      </c>
      <c r="H246" s="18">
        <v>0</v>
      </c>
      <c r="I246" s="18">
        <f t="shared" si="40"/>
        <v>1688.79</v>
      </c>
      <c r="J246" s="18">
        <f t="shared" si="41"/>
        <v>27560.21</v>
      </c>
      <c r="K246" s="39">
        <f t="shared" si="42"/>
        <v>0.94226161578173606</v>
      </c>
      <c r="L246" s="39">
        <f t="shared" si="43"/>
        <v>-1</v>
      </c>
      <c r="M246" s="39">
        <f t="shared" si="44"/>
        <v>-0.82678484734520841</v>
      </c>
      <c r="O246" s="57"/>
      <c r="P246" s="57"/>
      <c r="Q246" s="57"/>
      <c r="R246" s="57"/>
      <c r="S246" s="57"/>
      <c r="T246" s="57"/>
      <c r="U246" s="57"/>
      <c r="V246" s="57"/>
      <c r="W246" s="57"/>
      <c r="X246" s="57"/>
      <c r="Y246" s="57"/>
    </row>
    <row r="247" spans="2:25" s="17" customFormat="1" ht="12" customHeight="1" x14ac:dyDescent="0.2">
      <c r="B247" s="48" t="s">
        <v>474</v>
      </c>
      <c r="C247" s="17" t="s">
        <v>475</v>
      </c>
      <c r="D247" s="18">
        <v>0</v>
      </c>
      <c r="E247" s="18">
        <v>0</v>
      </c>
      <c r="F247" s="18">
        <v>0</v>
      </c>
      <c r="G247" s="18">
        <v>0</v>
      </c>
      <c r="H247" s="18">
        <v>0</v>
      </c>
      <c r="I247" s="18">
        <f t="shared" si="40"/>
        <v>0</v>
      </c>
      <c r="J247" s="18">
        <f t="shared" si="41"/>
        <v>0</v>
      </c>
      <c r="K247" s="39" t="str">
        <f t="shared" si="42"/>
        <v>NA</v>
      </c>
      <c r="L247" s="39" t="str">
        <f t="shared" si="43"/>
        <v>NA</v>
      </c>
      <c r="M247" s="39" t="str">
        <f t="shared" si="44"/>
        <v>NA</v>
      </c>
      <c r="O247" s="57"/>
      <c r="P247" s="57"/>
      <c r="Q247" s="57"/>
      <c r="R247" s="57"/>
      <c r="S247" s="57"/>
      <c r="T247" s="57"/>
      <c r="U247" s="57"/>
      <c r="V247" s="57"/>
      <c r="W247" s="57"/>
      <c r="X247" s="57"/>
      <c r="Y247" s="57"/>
    </row>
    <row r="248" spans="2:25" s="17" customFormat="1" ht="12" customHeight="1" x14ac:dyDescent="0.2">
      <c r="B248" s="48" t="s">
        <v>476</v>
      </c>
      <c r="C248" s="17" t="s">
        <v>477</v>
      </c>
      <c r="D248" s="18">
        <v>0</v>
      </c>
      <c r="E248" s="18">
        <v>0</v>
      </c>
      <c r="F248" s="18">
        <v>0</v>
      </c>
      <c r="G248" s="18">
        <v>0</v>
      </c>
      <c r="H248" s="18">
        <v>0</v>
      </c>
      <c r="I248" s="18">
        <f t="shared" si="40"/>
        <v>0</v>
      </c>
      <c r="J248" s="18">
        <f t="shared" si="41"/>
        <v>0</v>
      </c>
      <c r="K248" s="39" t="str">
        <f t="shared" si="42"/>
        <v>NA</v>
      </c>
      <c r="L248" s="39" t="str">
        <f t="shared" si="43"/>
        <v>NA</v>
      </c>
      <c r="M248" s="39" t="str">
        <f t="shared" si="44"/>
        <v>NA</v>
      </c>
      <c r="O248" s="57"/>
      <c r="P248" s="57"/>
      <c r="Q248" s="57"/>
      <c r="R248" s="60"/>
      <c r="S248" s="60"/>
      <c r="T248" s="60"/>
      <c r="U248" s="60"/>
      <c r="V248" s="60"/>
      <c r="W248" s="57"/>
      <c r="X248" s="57"/>
      <c r="Y248" s="57"/>
    </row>
    <row r="249" spans="2:25" s="17" customFormat="1" ht="12" customHeight="1" x14ac:dyDescent="0.2">
      <c r="B249" s="48" t="s">
        <v>258</v>
      </c>
      <c r="C249" s="17" t="s">
        <v>259</v>
      </c>
      <c r="D249" s="18">
        <v>8000</v>
      </c>
      <c r="E249" s="18">
        <v>8000</v>
      </c>
      <c r="F249" s="18">
        <v>0</v>
      </c>
      <c r="G249" s="18">
        <v>0</v>
      </c>
      <c r="H249" s="18">
        <v>0</v>
      </c>
      <c r="I249" s="18">
        <f t="shared" si="40"/>
        <v>0</v>
      </c>
      <c r="J249" s="18">
        <f t="shared" si="41"/>
        <v>8000</v>
      </c>
      <c r="K249" s="39">
        <f t="shared" si="42"/>
        <v>1</v>
      </c>
      <c r="L249" s="39">
        <f t="shared" si="43"/>
        <v>-1</v>
      </c>
      <c r="M249" s="39">
        <f t="shared" si="44"/>
        <v>-1</v>
      </c>
      <c r="O249" s="57"/>
      <c r="P249" s="57"/>
      <c r="Q249" s="57"/>
      <c r="R249" s="60"/>
      <c r="S249" s="60"/>
      <c r="T249" s="60"/>
      <c r="U249" s="60"/>
      <c r="V249" s="60"/>
      <c r="W249" s="57"/>
      <c r="X249" s="57"/>
      <c r="Y249" s="57"/>
    </row>
    <row r="250" spans="2:25" s="17" customFormat="1" ht="12" customHeight="1" x14ac:dyDescent="0.2">
      <c r="B250" s="48" t="s">
        <v>478</v>
      </c>
      <c r="C250" s="17" t="s">
        <v>479</v>
      </c>
      <c r="D250" s="18">
        <v>0</v>
      </c>
      <c r="E250" s="18">
        <v>0</v>
      </c>
      <c r="F250" s="18">
        <v>0</v>
      </c>
      <c r="G250" s="18">
        <v>0</v>
      </c>
      <c r="H250" s="18">
        <v>0</v>
      </c>
      <c r="I250" s="18">
        <f t="shared" si="40"/>
        <v>0</v>
      </c>
      <c r="J250" s="18">
        <f t="shared" si="41"/>
        <v>0</v>
      </c>
      <c r="K250" s="39" t="str">
        <f t="shared" si="42"/>
        <v>NA</v>
      </c>
      <c r="L250" s="39" t="str">
        <f t="shared" si="43"/>
        <v>NA</v>
      </c>
      <c r="M250" s="39" t="str">
        <f t="shared" si="44"/>
        <v>NA</v>
      </c>
      <c r="O250" s="57"/>
      <c r="P250" s="57"/>
      <c r="Q250" s="57"/>
      <c r="R250" s="60"/>
      <c r="S250" s="60"/>
      <c r="T250" s="60"/>
      <c r="U250" s="60"/>
      <c r="V250" s="60"/>
      <c r="W250" s="57"/>
      <c r="X250" s="57"/>
      <c r="Y250" s="57"/>
    </row>
    <row r="251" spans="2:25" s="17" customFormat="1" x14ac:dyDescent="0.2">
      <c r="B251" s="48" t="s">
        <v>260</v>
      </c>
      <c r="C251" s="17" t="s">
        <v>261</v>
      </c>
      <c r="D251" s="18">
        <v>8000</v>
      </c>
      <c r="E251" s="18">
        <v>8000</v>
      </c>
      <c r="F251" s="18">
        <v>0</v>
      </c>
      <c r="G251" s="18">
        <v>0</v>
      </c>
      <c r="H251" s="18">
        <v>0</v>
      </c>
      <c r="I251" s="18">
        <f t="shared" si="40"/>
        <v>0</v>
      </c>
      <c r="J251" s="18">
        <f t="shared" si="41"/>
        <v>8000</v>
      </c>
      <c r="K251" s="39">
        <f t="shared" si="42"/>
        <v>1</v>
      </c>
      <c r="L251" s="39">
        <f t="shared" si="43"/>
        <v>-1</v>
      </c>
      <c r="M251" s="39">
        <f t="shared" si="44"/>
        <v>-1</v>
      </c>
      <c r="O251" s="57"/>
      <c r="P251" s="57"/>
      <c r="Q251" s="57"/>
      <c r="R251" s="60"/>
      <c r="S251" s="60"/>
      <c r="T251" s="60"/>
      <c r="U251" s="60"/>
      <c r="V251" s="60"/>
      <c r="W251" s="57"/>
      <c r="X251" s="57"/>
      <c r="Y251" s="57"/>
    </row>
    <row r="252" spans="2:25" s="17" customFormat="1" x14ac:dyDescent="0.2">
      <c r="B252" s="48" t="s">
        <v>480</v>
      </c>
      <c r="C252" s="17" t="s">
        <v>481</v>
      </c>
      <c r="D252" s="18">
        <v>0</v>
      </c>
      <c r="E252" s="18">
        <v>0</v>
      </c>
      <c r="F252" s="18">
        <v>0</v>
      </c>
      <c r="G252" s="18">
        <v>0</v>
      </c>
      <c r="H252" s="18">
        <v>0</v>
      </c>
      <c r="I252" s="18">
        <f t="shared" si="40"/>
        <v>0</v>
      </c>
      <c r="J252" s="18">
        <f t="shared" si="41"/>
        <v>0</v>
      </c>
      <c r="K252" s="39" t="str">
        <f t="shared" si="42"/>
        <v>NA</v>
      </c>
      <c r="L252" s="39" t="str">
        <f t="shared" si="43"/>
        <v>NA</v>
      </c>
      <c r="M252" s="39" t="str">
        <f t="shared" si="44"/>
        <v>NA</v>
      </c>
      <c r="O252" s="57"/>
      <c r="P252" s="57"/>
      <c r="Q252" s="57"/>
      <c r="R252" s="60"/>
      <c r="S252" s="60"/>
      <c r="T252" s="60"/>
      <c r="U252" s="60"/>
      <c r="V252" s="60"/>
      <c r="W252" s="57"/>
      <c r="X252" s="57"/>
      <c r="Y252" s="57"/>
    </row>
    <row r="253" spans="2:25" s="17" customFormat="1" x14ac:dyDescent="0.2">
      <c r="B253" s="48" t="s">
        <v>262</v>
      </c>
      <c r="C253" s="17" t="s">
        <v>263</v>
      </c>
      <c r="D253" s="18">
        <v>8000</v>
      </c>
      <c r="E253" s="18">
        <v>8000</v>
      </c>
      <c r="F253" s="18">
        <v>0</v>
      </c>
      <c r="G253" s="18">
        <v>623.20000000000005</v>
      </c>
      <c r="H253" s="18">
        <v>0</v>
      </c>
      <c r="I253" s="18">
        <f t="shared" si="40"/>
        <v>623.20000000000005</v>
      </c>
      <c r="J253" s="18">
        <f t="shared" si="41"/>
        <v>7376.8</v>
      </c>
      <c r="K253" s="39">
        <f t="shared" si="42"/>
        <v>0.92210000000000003</v>
      </c>
      <c r="L253" s="39">
        <f t="shared" si="43"/>
        <v>-1</v>
      </c>
      <c r="M253" s="39">
        <f t="shared" si="44"/>
        <v>-0.76629999999999998</v>
      </c>
      <c r="O253" s="57"/>
      <c r="P253" s="57"/>
      <c r="Q253" s="57"/>
      <c r="R253" s="60"/>
      <c r="S253" s="60"/>
      <c r="T253" s="60"/>
      <c r="U253" s="60"/>
      <c r="V253" s="60"/>
      <c r="W253" s="57"/>
      <c r="X253" s="57"/>
      <c r="Y253" s="57"/>
    </row>
    <row r="254" spans="2:25" s="17" customFormat="1" x14ac:dyDescent="0.2">
      <c r="B254" s="48" t="s">
        <v>264</v>
      </c>
      <c r="C254" s="17" t="s">
        <v>265</v>
      </c>
      <c r="D254" s="18">
        <v>8000</v>
      </c>
      <c r="E254" s="18">
        <v>8000</v>
      </c>
      <c r="F254" s="18">
        <v>0</v>
      </c>
      <c r="G254" s="18">
        <v>173.88</v>
      </c>
      <c r="H254" s="18">
        <v>0</v>
      </c>
      <c r="I254" s="18">
        <f t="shared" si="40"/>
        <v>173.88</v>
      </c>
      <c r="J254" s="18">
        <f t="shared" si="41"/>
        <v>7826.12</v>
      </c>
      <c r="K254" s="39">
        <f t="shared" si="42"/>
        <v>0.97826499999999994</v>
      </c>
      <c r="L254" s="39">
        <f t="shared" si="43"/>
        <v>-1</v>
      </c>
      <c r="M254" s="39">
        <f t="shared" si="44"/>
        <v>-0.93479499999999993</v>
      </c>
      <c r="O254" s="57"/>
      <c r="P254" s="57"/>
      <c r="Q254" s="57"/>
      <c r="R254" s="60"/>
      <c r="S254" s="60"/>
      <c r="T254" s="60"/>
      <c r="U254" s="60"/>
      <c r="V254" s="60"/>
      <c r="W254" s="57"/>
      <c r="X254" s="57"/>
      <c r="Y254" s="57"/>
    </row>
    <row r="255" spans="2:25" s="17" customFormat="1" x14ac:dyDescent="0.2">
      <c r="B255" s="48" t="s">
        <v>266</v>
      </c>
      <c r="C255" s="17" t="s">
        <v>267</v>
      </c>
      <c r="D255" s="18">
        <v>8000</v>
      </c>
      <c r="E255" s="18">
        <v>8000</v>
      </c>
      <c r="F255" s="18">
        <v>0</v>
      </c>
      <c r="G255" s="18">
        <v>0</v>
      </c>
      <c r="H255" s="18">
        <v>0</v>
      </c>
      <c r="I255" s="18">
        <f t="shared" si="40"/>
        <v>0</v>
      </c>
      <c r="J255" s="18">
        <f t="shared" si="41"/>
        <v>8000</v>
      </c>
      <c r="K255" s="39">
        <f t="shared" si="42"/>
        <v>1</v>
      </c>
      <c r="L255" s="39">
        <f t="shared" si="43"/>
        <v>-1</v>
      </c>
      <c r="M255" s="39">
        <f t="shared" si="44"/>
        <v>-1</v>
      </c>
      <c r="O255" s="57"/>
      <c r="P255" s="57"/>
      <c r="Q255" s="57"/>
      <c r="R255" s="60"/>
      <c r="S255" s="60"/>
      <c r="T255" s="60"/>
      <c r="U255" s="60"/>
      <c r="V255" s="60"/>
      <c r="W255" s="57"/>
      <c r="X255" s="57"/>
      <c r="Y255" s="57"/>
    </row>
    <row r="256" spans="2:25" s="17" customFormat="1" x14ac:dyDescent="0.2">
      <c r="B256" s="48" t="s">
        <v>328</v>
      </c>
      <c r="C256" s="17" t="s">
        <v>329</v>
      </c>
      <c r="D256" s="18">
        <v>8000</v>
      </c>
      <c r="E256" s="18">
        <v>8000</v>
      </c>
      <c r="F256" s="18">
        <v>0</v>
      </c>
      <c r="G256" s="18">
        <v>0</v>
      </c>
      <c r="H256" s="18">
        <v>0</v>
      </c>
      <c r="I256" s="18">
        <f t="shared" si="40"/>
        <v>0</v>
      </c>
      <c r="J256" s="18">
        <f t="shared" si="41"/>
        <v>8000</v>
      </c>
      <c r="K256" s="39">
        <f t="shared" si="42"/>
        <v>1</v>
      </c>
      <c r="L256" s="39">
        <f t="shared" si="43"/>
        <v>-1</v>
      </c>
      <c r="M256" s="39">
        <f t="shared" si="44"/>
        <v>-1</v>
      </c>
      <c r="O256" s="57"/>
      <c r="P256" s="57"/>
      <c r="Q256" s="57"/>
      <c r="R256" s="60"/>
      <c r="S256" s="60"/>
      <c r="T256" s="60"/>
      <c r="U256" s="60"/>
      <c r="V256" s="60"/>
      <c r="W256" s="57"/>
      <c r="X256" s="57"/>
      <c r="Y256" s="57"/>
    </row>
    <row r="257" spans="1:25" s="17" customFormat="1" x14ac:dyDescent="0.2">
      <c r="B257" s="48" t="s">
        <v>330</v>
      </c>
      <c r="C257" s="17" t="s">
        <v>331</v>
      </c>
      <c r="D257" s="18">
        <v>8000</v>
      </c>
      <c r="E257" s="18">
        <v>8000</v>
      </c>
      <c r="F257" s="18">
        <v>0</v>
      </c>
      <c r="G257" s="18">
        <v>445.66</v>
      </c>
      <c r="H257" s="18">
        <v>0</v>
      </c>
      <c r="I257" s="18">
        <f t="shared" si="40"/>
        <v>445.66</v>
      </c>
      <c r="J257" s="18">
        <f t="shared" si="41"/>
        <v>7554.34</v>
      </c>
      <c r="K257" s="39">
        <f t="shared" si="42"/>
        <v>0.94429249999999998</v>
      </c>
      <c r="L257" s="39">
        <f t="shared" si="43"/>
        <v>-1</v>
      </c>
      <c r="M257" s="39">
        <f t="shared" si="44"/>
        <v>-0.83287750000000005</v>
      </c>
      <c r="O257" s="57"/>
      <c r="P257" s="57"/>
      <c r="Q257" s="57"/>
      <c r="R257" s="60"/>
      <c r="S257" s="60"/>
      <c r="T257" s="60"/>
      <c r="U257" s="60"/>
      <c r="V257" s="60"/>
      <c r="W257" s="57"/>
      <c r="X257" s="57"/>
      <c r="Y257" s="57"/>
    </row>
    <row r="258" spans="1:25" s="17" customFormat="1" x14ac:dyDescent="0.2">
      <c r="B258" s="48" t="s">
        <v>268</v>
      </c>
      <c r="C258" s="17" t="s">
        <v>269</v>
      </c>
      <c r="D258" s="18">
        <v>28000</v>
      </c>
      <c r="E258" s="18">
        <v>28000</v>
      </c>
      <c r="F258" s="18">
        <v>0</v>
      </c>
      <c r="G258" s="18">
        <v>7538.61</v>
      </c>
      <c r="H258" s="18">
        <v>0</v>
      </c>
      <c r="I258" s="18">
        <f t="shared" si="40"/>
        <v>7538.61</v>
      </c>
      <c r="J258" s="18">
        <f t="shared" si="41"/>
        <v>20461.39</v>
      </c>
      <c r="K258" s="39">
        <f t="shared" si="42"/>
        <v>0.73076392857142858</v>
      </c>
      <c r="L258" s="39">
        <f t="shared" si="43"/>
        <v>-1</v>
      </c>
      <c r="M258" s="39">
        <f t="shared" si="44"/>
        <v>-0.19229178571428579</v>
      </c>
      <c r="O258" s="57"/>
      <c r="P258" s="57"/>
      <c r="Q258" s="57"/>
      <c r="R258" s="60"/>
      <c r="S258" s="60"/>
      <c r="T258" s="60"/>
      <c r="U258" s="60"/>
      <c r="V258" s="60"/>
      <c r="W258" s="57"/>
      <c r="X258" s="57"/>
      <c r="Y258" s="57"/>
    </row>
    <row r="259" spans="1:25" s="17" customFormat="1" x14ac:dyDescent="0.2">
      <c r="B259" s="48" t="s">
        <v>53</v>
      </c>
      <c r="C259" s="17" t="s">
        <v>54</v>
      </c>
      <c r="D259" s="18">
        <v>412829</v>
      </c>
      <c r="E259" s="18">
        <v>407829</v>
      </c>
      <c r="F259" s="18">
        <v>5635.99</v>
      </c>
      <c r="G259" s="18">
        <v>21172.750000000004</v>
      </c>
      <c r="H259" s="18">
        <v>14074.129999999997</v>
      </c>
      <c r="I259" s="18">
        <f t="shared" si="40"/>
        <v>35246.880000000005</v>
      </c>
      <c r="J259" s="18">
        <f t="shared" si="41"/>
        <v>372582.12</v>
      </c>
      <c r="K259" s="39">
        <f t="shared" si="42"/>
        <v>0.91357436572681194</v>
      </c>
      <c r="L259" s="39">
        <f t="shared" si="43"/>
        <v>-0.98618050702622917</v>
      </c>
      <c r="M259" s="39">
        <f t="shared" si="44"/>
        <v>-0.84425273828001446</v>
      </c>
      <c r="O259" s="57"/>
      <c r="P259" s="57"/>
      <c r="Q259" s="57"/>
      <c r="R259" s="60"/>
      <c r="S259" s="60"/>
      <c r="T259" s="60"/>
      <c r="U259" s="60"/>
      <c r="V259" s="60"/>
      <c r="W259" s="57"/>
      <c r="X259" s="57"/>
      <c r="Y259" s="57"/>
    </row>
    <row r="260" spans="1:25" s="17" customFormat="1" x14ac:dyDescent="0.2">
      <c r="B260" s="48" t="s">
        <v>55</v>
      </c>
      <c r="C260" s="17" t="s">
        <v>56</v>
      </c>
      <c r="D260" s="18">
        <v>9500</v>
      </c>
      <c r="E260" s="18">
        <v>18500</v>
      </c>
      <c r="F260" s="18">
        <v>944.7</v>
      </c>
      <c r="G260" s="18">
        <v>7064.16</v>
      </c>
      <c r="H260" s="18">
        <v>7068.62</v>
      </c>
      <c r="I260" s="18">
        <f t="shared" si="40"/>
        <v>14132.779999999999</v>
      </c>
      <c r="J260" s="18">
        <f t="shared" si="41"/>
        <v>4367.2200000000012</v>
      </c>
      <c r="K260" s="39">
        <f t="shared" si="42"/>
        <v>0.23606594594594602</v>
      </c>
      <c r="L260" s="39">
        <f t="shared" si="43"/>
        <v>-0.94893513513513505</v>
      </c>
      <c r="M260" s="39">
        <f t="shared" si="44"/>
        <v>0.14553945945945937</v>
      </c>
      <c r="O260" s="57"/>
      <c r="P260" s="57"/>
      <c r="Q260" s="57"/>
      <c r="R260" s="60"/>
      <c r="S260" s="60"/>
      <c r="T260" s="60"/>
      <c r="U260" s="60"/>
      <c r="V260" s="60"/>
      <c r="W260" s="57"/>
      <c r="X260" s="57"/>
      <c r="Y260" s="57"/>
    </row>
    <row r="261" spans="1:25" s="17" customFormat="1" x14ac:dyDescent="0.2">
      <c r="B261" s="48" t="s">
        <v>57</v>
      </c>
      <c r="C261" s="17" t="s">
        <v>58</v>
      </c>
      <c r="D261" s="18">
        <v>121534</v>
      </c>
      <c r="E261" s="18">
        <v>121534</v>
      </c>
      <c r="F261" s="18">
        <v>0</v>
      </c>
      <c r="G261" s="18">
        <v>0</v>
      </c>
      <c r="H261" s="18">
        <v>1</v>
      </c>
      <c r="I261" s="18">
        <f t="shared" si="40"/>
        <v>1</v>
      </c>
      <c r="J261" s="18">
        <f t="shared" si="41"/>
        <v>121533</v>
      </c>
      <c r="K261" s="39">
        <f t="shared" si="42"/>
        <v>0.99999177184985266</v>
      </c>
      <c r="L261" s="39">
        <f t="shared" si="43"/>
        <v>-1</v>
      </c>
      <c r="M261" s="39">
        <f t="shared" si="44"/>
        <v>-1</v>
      </c>
      <c r="O261" s="57"/>
      <c r="P261" s="57"/>
      <c r="Q261" s="57"/>
      <c r="R261" s="60"/>
      <c r="S261" s="60"/>
      <c r="T261" s="60"/>
      <c r="U261" s="60"/>
      <c r="V261" s="60"/>
      <c r="W261" s="57"/>
      <c r="X261" s="57"/>
      <c r="Y261" s="57"/>
    </row>
    <row r="262" spans="1:25" s="17" customFormat="1" x14ac:dyDescent="0.2">
      <c r="B262" s="48" t="s">
        <v>59</v>
      </c>
      <c r="C262" s="17" t="s">
        <v>60</v>
      </c>
      <c r="D262" s="18">
        <v>83000</v>
      </c>
      <c r="E262" s="18">
        <v>84500</v>
      </c>
      <c r="F262" s="18">
        <v>0</v>
      </c>
      <c r="G262" s="18">
        <v>0</v>
      </c>
      <c r="H262" s="18">
        <v>0</v>
      </c>
      <c r="I262" s="18">
        <f t="shared" si="40"/>
        <v>0</v>
      </c>
      <c r="J262" s="18">
        <f t="shared" si="41"/>
        <v>84500</v>
      </c>
      <c r="K262" s="39">
        <f t="shared" si="42"/>
        <v>1</v>
      </c>
      <c r="L262" s="39">
        <f t="shared" si="43"/>
        <v>-1</v>
      </c>
      <c r="M262" s="39">
        <f t="shared" si="44"/>
        <v>-1</v>
      </c>
      <c r="O262" s="57"/>
      <c r="P262" s="57"/>
      <c r="Q262" s="57"/>
      <c r="R262" s="60"/>
      <c r="S262" s="60"/>
      <c r="T262" s="60"/>
      <c r="U262" s="60"/>
      <c r="V262" s="60"/>
      <c r="W262" s="57"/>
      <c r="X262" s="57"/>
      <c r="Y262" s="57"/>
    </row>
    <row r="263" spans="1:25" s="17" customFormat="1" x14ac:dyDescent="0.2">
      <c r="B263" s="48" t="s">
        <v>61</v>
      </c>
      <c r="C263" s="17" t="s">
        <v>62</v>
      </c>
      <c r="D263" s="18">
        <v>29600</v>
      </c>
      <c r="E263" s="18">
        <v>36100</v>
      </c>
      <c r="F263" s="18">
        <v>0</v>
      </c>
      <c r="G263" s="18">
        <v>845.21</v>
      </c>
      <c r="H263" s="18">
        <v>0</v>
      </c>
      <c r="I263" s="18">
        <f t="shared" si="40"/>
        <v>845.21</v>
      </c>
      <c r="J263" s="18">
        <f t="shared" si="41"/>
        <v>35254.79</v>
      </c>
      <c r="K263" s="39">
        <f t="shared" si="42"/>
        <v>0.97658698060941829</v>
      </c>
      <c r="L263" s="39">
        <f t="shared" si="43"/>
        <v>-1</v>
      </c>
      <c r="M263" s="39">
        <f t="shared" si="44"/>
        <v>-0.92976094182825475</v>
      </c>
      <c r="O263" s="57"/>
      <c r="P263" s="57"/>
      <c r="Q263" s="57"/>
      <c r="R263" s="60"/>
      <c r="S263" s="60"/>
      <c r="T263" s="60"/>
      <c r="U263" s="60"/>
      <c r="V263" s="60"/>
      <c r="W263" s="57"/>
      <c r="X263" s="57"/>
      <c r="Y263" s="57"/>
    </row>
    <row r="264" spans="1:25" s="17" customFormat="1" x14ac:dyDescent="0.2">
      <c r="B264" s="48" t="s">
        <v>65</v>
      </c>
      <c r="C264" s="17" t="s">
        <v>66</v>
      </c>
      <c r="D264" s="18">
        <v>500</v>
      </c>
      <c r="E264" s="18">
        <v>500</v>
      </c>
      <c r="F264" s="18">
        <v>0</v>
      </c>
      <c r="G264" s="18">
        <v>0</v>
      </c>
      <c r="H264" s="18">
        <v>0</v>
      </c>
      <c r="I264" s="18">
        <f t="shared" si="40"/>
        <v>0</v>
      </c>
      <c r="J264" s="18">
        <f t="shared" si="41"/>
        <v>500</v>
      </c>
      <c r="K264" s="39">
        <f t="shared" si="42"/>
        <v>1</v>
      </c>
      <c r="L264" s="39">
        <f t="shared" si="43"/>
        <v>-1</v>
      </c>
      <c r="M264" s="39">
        <f t="shared" si="44"/>
        <v>-1</v>
      </c>
      <c r="O264" s="57"/>
      <c r="P264" s="57"/>
      <c r="Q264" s="57"/>
      <c r="R264" s="60"/>
      <c r="S264" s="60"/>
      <c r="T264" s="60"/>
      <c r="U264" s="60"/>
      <c r="V264" s="60"/>
      <c r="W264" s="57"/>
      <c r="X264" s="57"/>
      <c r="Y264" s="57"/>
    </row>
    <row r="265" spans="1:25" s="17" customFormat="1" x14ac:dyDescent="0.2">
      <c r="B265" s="48" t="s">
        <v>67</v>
      </c>
      <c r="C265" s="17" t="s">
        <v>68</v>
      </c>
      <c r="D265" s="18">
        <v>15787</v>
      </c>
      <c r="E265" s="18">
        <v>15787</v>
      </c>
      <c r="F265" s="18">
        <v>0</v>
      </c>
      <c r="G265" s="18">
        <v>0</v>
      </c>
      <c r="H265" s="18">
        <v>81.739999999999995</v>
      </c>
      <c r="I265" s="18">
        <f t="shared" si="40"/>
        <v>81.739999999999995</v>
      </c>
      <c r="J265" s="18">
        <f t="shared" si="41"/>
        <v>15705.26</v>
      </c>
      <c r="K265" s="39">
        <f t="shared" si="42"/>
        <v>0.99482232216380573</v>
      </c>
      <c r="L265" s="39">
        <f t="shared" si="43"/>
        <v>-1</v>
      </c>
      <c r="M265" s="39">
        <f t="shared" si="44"/>
        <v>-1</v>
      </c>
      <c r="O265" s="57"/>
      <c r="P265" s="57"/>
      <c r="Q265" s="57"/>
      <c r="R265" s="60"/>
      <c r="S265" s="60"/>
      <c r="T265" s="60"/>
      <c r="U265" s="60"/>
      <c r="V265" s="60"/>
      <c r="W265" s="57"/>
      <c r="X265" s="57"/>
      <c r="Y265" s="57"/>
    </row>
    <row r="266" spans="1:25" s="17" customFormat="1" x14ac:dyDescent="0.2">
      <c r="B266" s="48" t="s">
        <v>69</v>
      </c>
      <c r="C266" s="17" t="s">
        <v>70</v>
      </c>
      <c r="D266" s="18">
        <v>21000</v>
      </c>
      <c r="E266" s="18">
        <v>21000</v>
      </c>
      <c r="F266" s="18">
        <v>0</v>
      </c>
      <c r="G266" s="18">
        <v>0</v>
      </c>
      <c r="H266" s="18">
        <v>0</v>
      </c>
      <c r="I266" s="18">
        <f t="shared" si="40"/>
        <v>0</v>
      </c>
      <c r="J266" s="18">
        <f t="shared" si="41"/>
        <v>21000</v>
      </c>
      <c r="K266" s="39">
        <f t="shared" si="42"/>
        <v>1</v>
      </c>
      <c r="L266" s="39">
        <f t="shared" si="43"/>
        <v>-1</v>
      </c>
      <c r="M266" s="39">
        <f t="shared" si="44"/>
        <v>-1</v>
      </c>
      <c r="O266" s="57"/>
      <c r="P266" s="57"/>
      <c r="Q266" s="57"/>
      <c r="R266" s="60"/>
      <c r="S266" s="60"/>
      <c r="T266" s="60"/>
      <c r="U266" s="60"/>
      <c r="V266" s="60"/>
      <c r="W266" s="57"/>
      <c r="X266" s="57"/>
      <c r="Y266" s="57"/>
    </row>
    <row r="267" spans="1:25" s="17" customFormat="1" x14ac:dyDescent="0.2">
      <c r="B267" s="48" t="s">
        <v>324</v>
      </c>
      <c r="C267" s="17" t="s">
        <v>325</v>
      </c>
      <c r="D267" s="18">
        <v>4500</v>
      </c>
      <c r="E267" s="18">
        <v>4500</v>
      </c>
      <c r="F267" s="18">
        <v>0</v>
      </c>
      <c r="G267" s="18">
        <v>0</v>
      </c>
      <c r="H267" s="18">
        <v>0</v>
      </c>
      <c r="I267" s="18">
        <f t="shared" si="40"/>
        <v>0</v>
      </c>
      <c r="J267" s="18">
        <f t="shared" si="41"/>
        <v>4500</v>
      </c>
      <c r="K267" s="39">
        <f t="shared" si="42"/>
        <v>1</v>
      </c>
      <c r="L267" s="39">
        <f t="shared" si="43"/>
        <v>-1</v>
      </c>
      <c r="M267" s="39">
        <f t="shared" si="44"/>
        <v>-1</v>
      </c>
      <c r="O267" s="57"/>
      <c r="P267" s="57"/>
      <c r="Q267" s="57"/>
      <c r="R267" s="60"/>
      <c r="S267" s="60"/>
      <c r="T267" s="60"/>
      <c r="U267" s="60"/>
      <c r="V267" s="60"/>
      <c r="W267" s="57"/>
      <c r="X267" s="57"/>
      <c r="Y267" s="57"/>
    </row>
    <row r="268" spans="1:25" s="17" customFormat="1" x14ac:dyDescent="0.2">
      <c r="B268" s="48" t="s">
        <v>71</v>
      </c>
      <c r="C268" s="17" t="s">
        <v>72</v>
      </c>
      <c r="D268" s="18">
        <v>111946</v>
      </c>
      <c r="E268" s="18">
        <v>111946</v>
      </c>
      <c r="F268" s="18">
        <v>0</v>
      </c>
      <c r="G268" s="18">
        <v>69914.06</v>
      </c>
      <c r="H268" s="18">
        <v>19.12</v>
      </c>
      <c r="I268" s="18">
        <f t="shared" si="40"/>
        <v>69933.179999999993</v>
      </c>
      <c r="J268" s="18">
        <f t="shared" si="41"/>
        <v>42012.820000000007</v>
      </c>
      <c r="K268" s="39">
        <f t="shared" si="42"/>
        <v>0.37529541028710278</v>
      </c>
      <c r="L268" s="39">
        <f t="shared" si="43"/>
        <v>-1</v>
      </c>
      <c r="M268" s="39">
        <f t="shared" si="44"/>
        <v>0.87360137923641734</v>
      </c>
      <c r="O268" s="57"/>
      <c r="P268" s="57"/>
      <c r="Q268" s="57"/>
      <c r="R268" s="60"/>
      <c r="S268" s="60"/>
      <c r="T268" s="60"/>
      <c r="U268" s="60"/>
      <c r="V268" s="60"/>
      <c r="W268" s="57"/>
      <c r="X268" s="57"/>
      <c r="Y268" s="57"/>
    </row>
    <row r="269" spans="1:25" s="17" customFormat="1" x14ac:dyDescent="0.2">
      <c r="B269" s="48" t="s">
        <v>73</v>
      </c>
      <c r="C269" s="17" t="s">
        <v>74</v>
      </c>
      <c r="D269" s="18">
        <v>1000000</v>
      </c>
      <c r="E269" s="18">
        <v>200000</v>
      </c>
      <c r="F269" s="18">
        <v>0</v>
      </c>
      <c r="G269" s="18">
        <v>0</v>
      </c>
      <c r="H269" s="18">
        <v>0</v>
      </c>
      <c r="I269" s="18">
        <f t="shared" si="40"/>
        <v>0</v>
      </c>
      <c r="J269" s="18">
        <f t="shared" si="41"/>
        <v>200000</v>
      </c>
      <c r="K269" s="39">
        <f t="shared" si="42"/>
        <v>1</v>
      </c>
      <c r="L269" s="39">
        <f t="shared" si="43"/>
        <v>-1</v>
      </c>
      <c r="M269" s="39">
        <f t="shared" si="44"/>
        <v>-1</v>
      </c>
      <c r="O269" s="57"/>
      <c r="P269" s="57"/>
      <c r="Q269" s="57"/>
      <c r="R269" s="60"/>
      <c r="S269" s="60"/>
      <c r="T269" s="60"/>
      <c r="U269" s="60"/>
      <c r="V269" s="60"/>
      <c r="W269" s="57"/>
      <c r="X269" s="57"/>
      <c r="Y269" s="57"/>
    </row>
    <row r="270" spans="1:25" s="17" customFormat="1" x14ac:dyDescent="0.2">
      <c r="A270" s="47" t="s">
        <v>107</v>
      </c>
      <c r="B270" s="49"/>
      <c r="C270" s="47"/>
      <c r="D270" s="23">
        <v>44175446.219999999</v>
      </c>
      <c r="E270" s="23">
        <v>44323650.219999999</v>
      </c>
      <c r="F270" s="23">
        <v>23715021.809999999</v>
      </c>
      <c r="G270" s="23">
        <v>27039463.669999998</v>
      </c>
      <c r="H270" s="23">
        <v>1016333.2799999999</v>
      </c>
      <c r="I270" s="23">
        <f t="shared" si="40"/>
        <v>28055796.949999999</v>
      </c>
      <c r="J270" s="23">
        <f t="shared" si="41"/>
        <v>16267853.27</v>
      </c>
      <c r="K270" s="43">
        <f t="shared" si="42"/>
        <v>0.36702422271754853</v>
      </c>
      <c r="L270" s="43">
        <f t="shared" si="43"/>
        <v>-0.46495783419707709</v>
      </c>
      <c r="M270" s="43">
        <f t="shared" si="44"/>
        <v>0.83013787464185973</v>
      </c>
      <c r="O270" s="57"/>
      <c r="P270" s="57"/>
      <c r="Q270" s="57"/>
      <c r="R270" s="60"/>
      <c r="S270" s="60"/>
      <c r="T270" s="60"/>
      <c r="U270" s="60"/>
      <c r="V270" s="60"/>
      <c r="W270" s="57"/>
      <c r="X270" s="57"/>
      <c r="Y270" s="57"/>
    </row>
    <row r="271" spans="1:25" s="17" customFormat="1" x14ac:dyDescent="0.2">
      <c r="A271" s="17" t="s">
        <v>108</v>
      </c>
      <c r="B271" s="48" t="s">
        <v>12</v>
      </c>
      <c r="C271" s="17" t="s">
        <v>13</v>
      </c>
      <c r="D271" s="18">
        <v>0</v>
      </c>
      <c r="E271" s="18">
        <v>0</v>
      </c>
      <c r="F271" s="18">
        <v>0</v>
      </c>
      <c r="G271" s="18">
        <v>0</v>
      </c>
      <c r="H271" s="18">
        <v>0</v>
      </c>
      <c r="I271" s="18">
        <f t="shared" si="40"/>
        <v>0</v>
      </c>
      <c r="J271" s="18">
        <f t="shared" si="41"/>
        <v>0</v>
      </c>
      <c r="K271" s="39" t="str">
        <f t="shared" si="42"/>
        <v>NA</v>
      </c>
      <c r="L271" s="39" t="str">
        <f t="shared" si="43"/>
        <v>NA</v>
      </c>
      <c r="M271" s="39" t="str">
        <f t="shared" si="44"/>
        <v>NA</v>
      </c>
      <c r="O271" s="57"/>
      <c r="P271" s="57"/>
      <c r="Q271" s="57"/>
      <c r="R271" s="60"/>
      <c r="S271" s="60"/>
      <c r="T271" s="60"/>
      <c r="U271" s="60"/>
      <c r="V271" s="60"/>
      <c r="W271" s="57"/>
      <c r="X271" s="57"/>
      <c r="Y271" s="57"/>
    </row>
    <row r="272" spans="1:25" s="17" customFormat="1" x14ac:dyDescent="0.2">
      <c r="B272" s="48" t="s">
        <v>14</v>
      </c>
      <c r="C272" s="17" t="s">
        <v>15</v>
      </c>
      <c r="D272" s="18">
        <v>0</v>
      </c>
      <c r="E272" s="18">
        <v>0</v>
      </c>
      <c r="F272" s="18">
        <v>0</v>
      </c>
      <c r="G272" s="18">
        <v>0</v>
      </c>
      <c r="H272" s="18">
        <v>0</v>
      </c>
      <c r="I272" s="18">
        <f t="shared" si="40"/>
        <v>0</v>
      </c>
      <c r="J272" s="18">
        <f t="shared" si="41"/>
        <v>0</v>
      </c>
      <c r="K272" s="39" t="str">
        <f t="shared" si="42"/>
        <v>NA</v>
      </c>
      <c r="L272" s="39" t="str">
        <f t="shared" si="43"/>
        <v>NA</v>
      </c>
      <c r="M272" s="39" t="str">
        <f t="shared" si="44"/>
        <v>NA</v>
      </c>
      <c r="O272" s="57"/>
      <c r="P272" s="57"/>
      <c r="Q272" s="57"/>
      <c r="R272" s="60"/>
      <c r="S272" s="60"/>
      <c r="T272" s="60"/>
      <c r="U272" s="60"/>
      <c r="V272" s="60"/>
      <c r="W272" s="57"/>
      <c r="X272" s="57"/>
      <c r="Y272" s="57"/>
    </row>
    <row r="273" spans="2:25" s="17" customFormat="1" x14ac:dyDescent="0.2">
      <c r="B273" s="48" t="s">
        <v>16</v>
      </c>
      <c r="C273" s="17" t="s">
        <v>15</v>
      </c>
      <c r="D273" s="18"/>
      <c r="E273" s="18"/>
      <c r="F273" s="18">
        <v>0</v>
      </c>
      <c r="G273" s="18">
        <v>0</v>
      </c>
      <c r="H273" s="18">
        <v>0</v>
      </c>
      <c r="I273" s="18">
        <f t="shared" si="40"/>
        <v>0</v>
      </c>
      <c r="J273" s="18">
        <f t="shared" si="41"/>
        <v>0</v>
      </c>
      <c r="K273" s="39" t="str">
        <f t="shared" si="42"/>
        <v>NA</v>
      </c>
      <c r="L273" s="39" t="str">
        <f t="shared" si="43"/>
        <v>NA</v>
      </c>
      <c r="M273" s="39" t="str">
        <f t="shared" si="44"/>
        <v>NA</v>
      </c>
      <c r="O273" s="57"/>
      <c r="P273" s="57"/>
      <c r="Q273" s="57"/>
      <c r="R273" s="60"/>
      <c r="S273" s="60"/>
      <c r="T273" s="60"/>
      <c r="U273" s="60"/>
      <c r="V273" s="60"/>
      <c r="W273" s="57"/>
      <c r="X273" s="57"/>
      <c r="Y273" s="57"/>
    </row>
    <row r="274" spans="2:25" s="17" customFormat="1" x14ac:dyDescent="0.2">
      <c r="B274" s="48" t="s">
        <v>19</v>
      </c>
      <c r="C274" s="17" t="s">
        <v>20</v>
      </c>
      <c r="D274" s="18">
        <v>0</v>
      </c>
      <c r="E274" s="18">
        <v>0</v>
      </c>
      <c r="F274" s="18">
        <v>0</v>
      </c>
      <c r="G274" s="18">
        <v>0</v>
      </c>
      <c r="H274" s="18">
        <v>0</v>
      </c>
      <c r="I274" s="18">
        <f t="shared" si="40"/>
        <v>0</v>
      </c>
      <c r="J274" s="18">
        <f t="shared" si="41"/>
        <v>0</v>
      </c>
      <c r="K274" s="39" t="str">
        <f t="shared" si="42"/>
        <v>NA</v>
      </c>
      <c r="L274" s="39" t="str">
        <f t="shared" si="43"/>
        <v>NA</v>
      </c>
      <c r="M274" s="39" t="str">
        <f t="shared" si="44"/>
        <v>NA</v>
      </c>
      <c r="O274" s="57"/>
      <c r="P274" s="57"/>
      <c r="Q274" s="57"/>
      <c r="R274" s="60"/>
      <c r="S274" s="60"/>
      <c r="T274" s="60"/>
      <c r="U274" s="60"/>
      <c r="V274" s="60"/>
      <c r="W274" s="57"/>
      <c r="X274" s="57"/>
      <c r="Y274" s="57"/>
    </row>
    <row r="275" spans="2:25" s="17" customFormat="1" x14ac:dyDescent="0.2">
      <c r="B275" s="48" t="s">
        <v>21</v>
      </c>
      <c r="C275" s="17" t="s">
        <v>22</v>
      </c>
      <c r="D275" s="18">
        <v>15266093.59</v>
      </c>
      <c r="E275" s="18">
        <v>15266093.59</v>
      </c>
      <c r="F275" s="18">
        <v>1723452.1599999995</v>
      </c>
      <c r="G275" s="18">
        <v>6106564.129999999</v>
      </c>
      <c r="H275" s="18">
        <v>0</v>
      </c>
      <c r="I275" s="18">
        <f t="shared" si="40"/>
        <v>6106564.129999999</v>
      </c>
      <c r="J275" s="18">
        <f t="shared" si="41"/>
        <v>9159529.4600000009</v>
      </c>
      <c r="K275" s="39">
        <f t="shared" si="42"/>
        <v>0.59999170095484788</v>
      </c>
      <c r="L275" s="39">
        <f t="shared" si="43"/>
        <v>-0.88710588273027868</v>
      </c>
      <c r="M275" s="39">
        <f t="shared" si="44"/>
        <v>0.20002489713545618</v>
      </c>
      <c r="O275" s="57"/>
      <c r="P275" s="57"/>
      <c r="Q275" s="57"/>
      <c r="R275" s="60"/>
      <c r="S275" s="60"/>
      <c r="T275" s="60"/>
      <c r="U275" s="60"/>
      <c r="V275" s="60"/>
      <c r="W275" s="57"/>
      <c r="X275" s="57"/>
      <c r="Y275" s="57"/>
    </row>
    <row r="276" spans="2:25" s="17" customFormat="1" x14ac:dyDescent="0.2">
      <c r="B276" s="48" t="s">
        <v>270</v>
      </c>
      <c r="C276" s="17" t="s">
        <v>271</v>
      </c>
      <c r="D276" s="18">
        <v>24016283.259999998</v>
      </c>
      <c r="E276" s="18">
        <v>24016283.259999998</v>
      </c>
      <c r="F276" s="18">
        <v>2099532.8900000011</v>
      </c>
      <c r="G276" s="18">
        <v>6295852.7200000025</v>
      </c>
      <c r="H276" s="18">
        <v>0</v>
      </c>
      <c r="I276" s="18">
        <f t="shared" si="40"/>
        <v>6295852.7200000025</v>
      </c>
      <c r="J276" s="18">
        <f t="shared" si="41"/>
        <v>17720430.539999995</v>
      </c>
      <c r="K276" s="39">
        <f t="shared" si="42"/>
        <v>0.7378506635751596</v>
      </c>
      <c r="L276" s="39">
        <f t="shared" si="43"/>
        <v>-0.91257877552198718</v>
      </c>
      <c r="M276" s="39">
        <f t="shared" si="44"/>
        <v>-0.21355199072547879</v>
      </c>
      <c r="O276" s="57"/>
      <c r="P276" s="57"/>
      <c r="Q276" s="57"/>
      <c r="R276" s="60"/>
      <c r="S276" s="60"/>
      <c r="T276" s="60"/>
      <c r="U276" s="60"/>
      <c r="V276" s="60"/>
      <c r="W276" s="57"/>
      <c r="X276" s="57"/>
      <c r="Y276" s="57"/>
    </row>
    <row r="277" spans="2:25" s="17" customFormat="1" x14ac:dyDescent="0.2">
      <c r="B277" s="48" t="s">
        <v>77</v>
      </c>
      <c r="C277" s="17" t="s">
        <v>78</v>
      </c>
      <c r="D277" s="18">
        <v>13604554.519999994</v>
      </c>
      <c r="E277" s="18">
        <v>13604554.519999994</v>
      </c>
      <c r="F277" s="18">
        <v>1199990.0900000003</v>
      </c>
      <c r="G277" s="18">
        <v>4095147.53</v>
      </c>
      <c r="H277" s="18">
        <v>0</v>
      </c>
      <c r="I277" s="18">
        <f t="shared" si="40"/>
        <v>4095147.53</v>
      </c>
      <c r="J277" s="18">
        <f t="shared" si="41"/>
        <v>9509406.9899999946</v>
      </c>
      <c r="K277" s="39">
        <f t="shared" si="42"/>
        <v>0.6989870176212134</v>
      </c>
      <c r="L277" s="39">
        <f t="shared" si="43"/>
        <v>-0.91179497364387052</v>
      </c>
      <c r="M277" s="39">
        <f t="shared" si="44"/>
        <v>-9.6961052863640262E-2</v>
      </c>
      <c r="O277" s="57"/>
      <c r="P277" s="57"/>
      <c r="Q277" s="57"/>
      <c r="R277" s="60"/>
      <c r="S277" s="60"/>
      <c r="T277" s="60"/>
      <c r="U277" s="60"/>
      <c r="V277" s="60"/>
      <c r="W277" s="57"/>
      <c r="X277" s="57"/>
      <c r="Y277" s="57"/>
    </row>
    <row r="278" spans="2:25" s="17" customFormat="1" x14ac:dyDescent="0.2">
      <c r="B278" s="48" t="s">
        <v>115</v>
      </c>
      <c r="C278" s="17" t="s">
        <v>116</v>
      </c>
      <c r="D278" s="18">
        <v>0</v>
      </c>
      <c r="E278" s="18">
        <v>0</v>
      </c>
      <c r="F278" s="18">
        <v>0</v>
      </c>
      <c r="G278" s="18">
        <v>0</v>
      </c>
      <c r="H278" s="18">
        <v>0</v>
      </c>
      <c r="I278" s="18">
        <f t="shared" si="40"/>
        <v>0</v>
      </c>
      <c r="J278" s="18">
        <f t="shared" si="41"/>
        <v>0</v>
      </c>
      <c r="K278" s="39" t="str">
        <f t="shared" si="42"/>
        <v>NA</v>
      </c>
      <c r="L278" s="39" t="str">
        <f t="shared" si="43"/>
        <v>NA</v>
      </c>
      <c r="M278" s="39" t="str">
        <f t="shared" si="44"/>
        <v>NA</v>
      </c>
      <c r="O278" s="57"/>
      <c r="P278" s="57"/>
      <c r="Q278" s="57"/>
      <c r="R278" s="60"/>
      <c r="S278" s="60"/>
      <c r="T278" s="60"/>
      <c r="U278" s="60"/>
      <c r="V278" s="60"/>
      <c r="W278" s="57"/>
      <c r="X278" s="57"/>
      <c r="Y278" s="57"/>
    </row>
    <row r="279" spans="2:25" s="17" customFormat="1" x14ac:dyDescent="0.2">
      <c r="B279" s="48" t="s">
        <v>27</v>
      </c>
      <c r="C279" s="17" t="s">
        <v>28</v>
      </c>
      <c r="D279" s="18">
        <v>12957</v>
      </c>
      <c r="E279" s="18">
        <v>12957</v>
      </c>
      <c r="F279" s="18">
        <v>0</v>
      </c>
      <c r="G279" s="18">
        <v>0</v>
      </c>
      <c r="H279" s="18">
        <v>0</v>
      </c>
      <c r="I279" s="18">
        <f t="shared" si="40"/>
        <v>0</v>
      </c>
      <c r="J279" s="18">
        <f t="shared" si="41"/>
        <v>12957</v>
      </c>
      <c r="K279" s="39">
        <f t="shared" si="42"/>
        <v>1</v>
      </c>
      <c r="L279" s="39">
        <f t="shared" si="43"/>
        <v>-1</v>
      </c>
      <c r="M279" s="39">
        <f t="shared" si="44"/>
        <v>-1</v>
      </c>
      <c r="O279" s="57"/>
      <c r="P279" s="57"/>
      <c r="Q279" s="57"/>
      <c r="R279" s="60"/>
      <c r="S279" s="60"/>
      <c r="T279" s="60"/>
      <c r="U279" s="60"/>
      <c r="V279" s="60"/>
      <c r="W279" s="57"/>
      <c r="X279" s="57"/>
      <c r="Y279" s="57"/>
    </row>
    <row r="280" spans="2:25" s="17" customFormat="1" x14ac:dyDescent="0.2">
      <c r="B280" s="48" t="s">
        <v>29</v>
      </c>
      <c r="C280" s="17" t="s">
        <v>30</v>
      </c>
      <c r="D280" s="18">
        <v>851171</v>
      </c>
      <c r="E280" s="18">
        <v>851171</v>
      </c>
      <c r="F280" s="18">
        <v>0</v>
      </c>
      <c r="G280" s="18">
        <v>1400</v>
      </c>
      <c r="H280" s="18">
        <v>0</v>
      </c>
      <c r="I280" s="18">
        <f t="shared" si="40"/>
        <v>1400</v>
      </c>
      <c r="J280" s="18">
        <f t="shared" si="41"/>
        <v>849771</v>
      </c>
      <c r="K280" s="39">
        <f t="shared" si="42"/>
        <v>0.99835520712054338</v>
      </c>
      <c r="L280" s="39">
        <f t="shared" si="43"/>
        <v>-1</v>
      </c>
      <c r="M280" s="39">
        <f t="shared" si="44"/>
        <v>-0.99506562136163001</v>
      </c>
      <c r="O280" s="57"/>
      <c r="P280" s="57"/>
      <c r="Q280" s="57"/>
      <c r="R280" s="60"/>
      <c r="S280" s="60"/>
      <c r="T280" s="60"/>
      <c r="U280" s="60"/>
      <c r="V280" s="60"/>
      <c r="W280" s="57"/>
      <c r="X280" s="57"/>
      <c r="Y280" s="57"/>
    </row>
    <row r="281" spans="2:25" s="17" customFormat="1" x14ac:dyDescent="0.2">
      <c r="B281" s="48" t="s">
        <v>31</v>
      </c>
      <c r="C281" s="17" t="s">
        <v>32</v>
      </c>
      <c r="D281" s="18">
        <v>7325640</v>
      </c>
      <c r="E281" s="18">
        <v>7325640</v>
      </c>
      <c r="F281" s="18">
        <v>586845</v>
      </c>
      <c r="G281" s="18">
        <v>1959871.04</v>
      </c>
      <c r="H281" s="18">
        <v>0</v>
      </c>
      <c r="I281" s="18">
        <f t="shared" si="40"/>
        <v>1959871.04</v>
      </c>
      <c r="J281" s="18">
        <f t="shared" si="41"/>
        <v>5365768.96</v>
      </c>
      <c r="K281" s="39">
        <f t="shared" si="42"/>
        <v>0.7324641887944261</v>
      </c>
      <c r="L281" s="39">
        <f t="shared" si="43"/>
        <v>-0.91989164086687303</v>
      </c>
      <c r="M281" s="39">
        <f t="shared" si="44"/>
        <v>-0.19739256638327846</v>
      </c>
      <c r="O281" s="57"/>
      <c r="P281" s="57"/>
      <c r="Q281" s="57"/>
      <c r="R281" s="60"/>
      <c r="S281" s="60"/>
      <c r="T281" s="60"/>
      <c r="U281" s="60"/>
      <c r="V281" s="60"/>
      <c r="W281" s="57"/>
      <c r="X281" s="57"/>
      <c r="Y281" s="57"/>
    </row>
    <row r="282" spans="2:25" s="17" customFormat="1" x14ac:dyDescent="0.2">
      <c r="B282" s="48" t="s">
        <v>33</v>
      </c>
      <c r="C282" s="17" t="s">
        <v>34</v>
      </c>
      <c r="D282" s="18">
        <v>10624597.119999997</v>
      </c>
      <c r="E282" s="18">
        <v>10624597.119999997</v>
      </c>
      <c r="F282" s="18">
        <v>922882.90999999957</v>
      </c>
      <c r="G282" s="18">
        <v>3120570.7</v>
      </c>
      <c r="H282" s="18">
        <v>0</v>
      </c>
      <c r="I282" s="18">
        <f t="shared" si="40"/>
        <v>3120570.7</v>
      </c>
      <c r="J282" s="18">
        <f t="shared" si="41"/>
        <v>7504026.4199999971</v>
      </c>
      <c r="K282" s="39">
        <f t="shared" si="42"/>
        <v>0.70628809123258307</v>
      </c>
      <c r="L282" s="39">
        <f t="shared" si="43"/>
        <v>-0.91313713832379173</v>
      </c>
      <c r="M282" s="39">
        <f t="shared" si="44"/>
        <v>-0.11886427369774916</v>
      </c>
      <c r="O282" s="57"/>
      <c r="P282" s="57"/>
      <c r="Q282" s="57"/>
      <c r="R282" s="60"/>
      <c r="S282" s="60"/>
      <c r="T282" s="60"/>
      <c r="U282" s="60"/>
      <c r="V282" s="60"/>
      <c r="W282" s="57"/>
      <c r="X282" s="57"/>
      <c r="Y282" s="57"/>
    </row>
    <row r="283" spans="2:25" s="17" customFormat="1" x14ac:dyDescent="0.2">
      <c r="B283" s="48" t="s">
        <v>35</v>
      </c>
      <c r="C283" s="17" t="s">
        <v>36</v>
      </c>
      <c r="D283" s="18">
        <v>12200</v>
      </c>
      <c r="E283" s="18">
        <v>12200</v>
      </c>
      <c r="F283" s="18">
        <v>0</v>
      </c>
      <c r="G283" s="18">
        <v>0</v>
      </c>
      <c r="H283" s="18">
        <v>0</v>
      </c>
      <c r="I283" s="18">
        <f t="shared" si="40"/>
        <v>0</v>
      </c>
      <c r="J283" s="18">
        <f t="shared" si="41"/>
        <v>12200</v>
      </c>
      <c r="K283" s="39">
        <f t="shared" si="42"/>
        <v>1</v>
      </c>
      <c r="L283" s="39">
        <f t="shared" si="43"/>
        <v>-1</v>
      </c>
      <c r="M283" s="39">
        <f t="shared" si="44"/>
        <v>-1</v>
      </c>
      <c r="O283" s="57"/>
      <c r="P283" s="57"/>
      <c r="Q283" s="57"/>
      <c r="R283" s="60"/>
      <c r="S283" s="60"/>
      <c r="T283" s="60"/>
      <c r="U283" s="60"/>
      <c r="V283" s="60"/>
      <c r="W283" s="57"/>
      <c r="X283" s="57"/>
      <c r="Y283" s="57"/>
    </row>
    <row r="284" spans="2:25" s="17" customFormat="1" x14ac:dyDescent="0.2">
      <c r="B284" s="48" t="s">
        <v>39</v>
      </c>
      <c r="C284" s="17" t="s">
        <v>40</v>
      </c>
      <c r="D284" s="18">
        <v>1411407.1199999996</v>
      </c>
      <c r="E284" s="18">
        <v>1411407.1199999996</v>
      </c>
      <c r="F284" s="18">
        <v>185695.14</v>
      </c>
      <c r="G284" s="18">
        <v>621891.92999999993</v>
      </c>
      <c r="H284" s="18">
        <v>0</v>
      </c>
      <c r="I284" s="18">
        <f t="shared" si="40"/>
        <v>621891.92999999993</v>
      </c>
      <c r="J284" s="18">
        <f t="shared" si="41"/>
        <v>789515.18999999971</v>
      </c>
      <c r="K284" s="39">
        <f t="shared" si="42"/>
        <v>0.55938161201850811</v>
      </c>
      <c r="L284" s="39">
        <f t="shared" si="43"/>
        <v>-0.86843261779776182</v>
      </c>
      <c r="M284" s="39">
        <f t="shared" si="44"/>
        <v>0.32185516394447572</v>
      </c>
      <c r="O284" s="57"/>
      <c r="P284" s="57"/>
      <c r="Q284" s="57"/>
      <c r="R284" s="60"/>
      <c r="S284" s="60"/>
      <c r="T284" s="60"/>
      <c r="U284" s="60"/>
      <c r="V284" s="60"/>
      <c r="W284" s="57"/>
      <c r="X284" s="57"/>
      <c r="Y284" s="57"/>
    </row>
    <row r="285" spans="2:25" s="17" customFormat="1" x14ac:dyDescent="0.2">
      <c r="B285" s="48" t="s">
        <v>53</v>
      </c>
      <c r="C285" s="17" t="s">
        <v>54</v>
      </c>
      <c r="D285" s="18">
        <v>0</v>
      </c>
      <c r="E285" s="18">
        <v>0</v>
      </c>
      <c r="F285" s="18">
        <v>0</v>
      </c>
      <c r="G285" s="18">
        <v>0</v>
      </c>
      <c r="H285" s="18">
        <v>0</v>
      </c>
      <c r="I285" s="18">
        <f t="shared" si="40"/>
        <v>0</v>
      </c>
      <c r="J285" s="18">
        <f t="shared" si="41"/>
        <v>0</v>
      </c>
      <c r="K285" s="39" t="str">
        <f t="shared" si="42"/>
        <v>NA</v>
      </c>
      <c r="L285" s="39" t="str">
        <f t="shared" si="43"/>
        <v>NA</v>
      </c>
      <c r="M285" s="39" t="str">
        <f t="shared" si="44"/>
        <v>NA</v>
      </c>
      <c r="O285" s="57"/>
      <c r="P285" s="57"/>
      <c r="Q285" s="57"/>
      <c r="R285" s="60"/>
      <c r="S285" s="60"/>
      <c r="T285" s="60"/>
      <c r="U285" s="60"/>
      <c r="V285" s="60"/>
      <c r="W285" s="57"/>
      <c r="X285" s="57"/>
      <c r="Y285" s="57"/>
    </row>
    <row r="286" spans="2:25" s="17" customFormat="1" x14ac:dyDescent="0.2">
      <c r="B286" s="48" t="s">
        <v>55</v>
      </c>
      <c r="C286" s="17" t="s">
        <v>56</v>
      </c>
      <c r="D286" s="18">
        <v>0</v>
      </c>
      <c r="E286" s="18">
        <v>5000</v>
      </c>
      <c r="F286" s="18">
        <v>0</v>
      </c>
      <c r="G286" s="18">
        <v>1691.86</v>
      </c>
      <c r="H286" s="18">
        <v>0</v>
      </c>
      <c r="I286" s="18">
        <f t="shared" si="40"/>
        <v>1691.86</v>
      </c>
      <c r="J286" s="18">
        <f t="shared" si="41"/>
        <v>3308.1400000000003</v>
      </c>
      <c r="K286" s="39">
        <f t="shared" si="42"/>
        <v>0.6616280000000001</v>
      </c>
      <c r="L286" s="39">
        <f t="shared" si="43"/>
        <v>-1</v>
      </c>
      <c r="M286" s="39">
        <f t="shared" si="44"/>
        <v>1.5115999999999893E-2</v>
      </c>
      <c r="O286" s="57"/>
      <c r="P286" s="57"/>
      <c r="Q286" s="57"/>
      <c r="R286" s="60"/>
      <c r="S286" s="60"/>
      <c r="T286" s="60"/>
      <c r="U286" s="60"/>
      <c r="V286" s="60"/>
      <c r="W286" s="57"/>
      <c r="X286" s="57"/>
      <c r="Y286" s="57"/>
    </row>
    <row r="287" spans="2:25" s="17" customFormat="1" x14ac:dyDescent="0.2">
      <c r="B287" s="48" t="s">
        <v>59</v>
      </c>
      <c r="C287" s="17" t="s">
        <v>60</v>
      </c>
      <c r="D287" s="18">
        <v>85000</v>
      </c>
      <c r="E287" s="18">
        <v>40000</v>
      </c>
      <c r="F287" s="18">
        <v>0</v>
      </c>
      <c r="G287" s="18">
        <v>585.53</v>
      </c>
      <c r="H287" s="18">
        <v>0</v>
      </c>
      <c r="I287" s="18">
        <f t="shared" si="40"/>
        <v>585.53</v>
      </c>
      <c r="J287" s="18">
        <f t="shared" si="41"/>
        <v>39414.47</v>
      </c>
      <c r="K287" s="39">
        <f t="shared" si="42"/>
        <v>0.98536175000000004</v>
      </c>
      <c r="L287" s="39">
        <f t="shared" si="43"/>
        <v>-1</v>
      </c>
      <c r="M287" s="39">
        <f t="shared" si="44"/>
        <v>-0.95608525</v>
      </c>
      <c r="O287" s="57"/>
      <c r="P287" s="57"/>
      <c r="Q287" s="57"/>
      <c r="R287" s="60"/>
      <c r="S287" s="60"/>
      <c r="T287" s="60"/>
      <c r="U287" s="60"/>
      <c r="V287" s="60"/>
      <c r="W287" s="57"/>
      <c r="X287" s="57"/>
      <c r="Y287" s="57"/>
    </row>
    <row r="288" spans="2:25" s="17" customFormat="1" x14ac:dyDescent="0.2">
      <c r="B288" s="48" t="s">
        <v>61</v>
      </c>
      <c r="C288" s="17" t="s">
        <v>62</v>
      </c>
      <c r="D288" s="18">
        <v>0</v>
      </c>
      <c r="E288" s="18">
        <v>5000</v>
      </c>
      <c r="F288" s="18">
        <v>899.98</v>
      </c>
      <c r="G288" s="18">
        <v>1543.93</v>
      </c>
      <c r="H288" s="18">
        <v>0</v>
      </c>
      <c r="I288" s="18">
        <f t="shared" si="40"/>
        <v>1543.93</v>
      </c>
      <c r="J288" s="18">
        <f t="shared" si="41"/>
        <v>3456.0699999999997</v>
      </c>
      <c r="K288" s="39">
        <f t="shared" si="42"/>
        <v>0.691214</v>
      </c>
      <c r="L288" s="39">
        <f t="shared" si="43"/>
        <v>-0.82000400000000007</v>
      </c>
      <c r="M288" s="39">
        <f t="shared" si="44"/>
        <v>-7.3641999999999999E-2</v>
      </c>
      <c r="O288" s="57"/>
      <c r="P288" s="57"/>
      <c r="Q288" s="57"/>
      <c r="R288" s="60"/>
      <c r="S288" s="60"/>
      <c r="T288" s="60"/>
      <c r="U288" s="60"/>
      <c r="V288" s="60"/>
      <c r="W288" s="57"/>
      <c r="X288" s="57"/>
      <c r="Y288" s="57"/>
    </row>
    <row r="289" spans="1:25" s="17" customFormat="1" x14ac:dyDescent="0.2">
      <c r="B289" s="48" t="s">
        <v>73</v>
      </c>
      <c r="C289" s="17" t="s">
        <v>74</v>
      </c>
      <c r="D289" s="18">
        <v>1000000</v>
      </c>
      <c r="E289" s="18">
        <v>1000000</v>
      </c>
      <c r="F289" s="18">
        <v>0</v>
      </c>
      <c r="G289" s="18">
        <v>0</v>
      </c>
      <c r="H289" s="18">
        <v>0</v>
      </c>
      <c r="I289" s="18">
        <f t="shared" si="40"/>
        <v>0</v>
      </c>
      <c r="J289" s="18">
        <f t="shared" si="41"/>
        <v>1000000</v>
      </c>
      <c r="K289" s="39">
        <f t="shared" si="42"/>
        <v>1</v>
      </c>
      <c r="L289" s="39">
        <f t="shared" si="43"/>
        <v>-1</v>
      </c>
      <c r="M289" s="39">
        <f t="shared" si="44"/>
        <v>-1</v>
      </c>
      <c r="O289" s="57"/>
      <c r="P289" s="57"/>
      <c r="Q289" s="57"/>
      <c r="R289" s="60"/>
      <c r="S289" s="60"/>
      <c r="T289" s="60"/>
      <c r="U289" s="60"/>
      <c r="V289" s="60"/>
      <c r="W289" s="57"/>
      <c r="X289" s="57"/>
      <c r="Y289" s="57"/>
    </row>
    <row r="290" spans="1:25" s="17" customFormat="1" x14ac:dyDescent="0.2">
      <c r="A290" s="47" t="s">
        <v>109</v>
      </c>
      <c r="B290" s="49"/>
      <c r="C290" s="47"/>
      <c r="D290" s="23">
        <v>74209903.609999985</v>
      </c>
      <c r="E290" s="23">
        <v>74174903.609999985</v>
      </c>
      <c r="F290" s="23">
        <v>6719298.1699999999</v>
      </c>
      <c r="G290" s="23">
        <v>22205119.370000001</v>
      </c>
      <c r="H290" s="23">
        <v>0</v>
      </c>
      <c r="I290" s="23">
        <f t="shared" si="40"/>
        <v>22205119.370000001</v>
      </c>
      <c r="J290" s="23">
        <f t="shared" si="41"/>
        <v>51969784.23999998</v>
      </c>
      <c r="K290" s="43">
        <f t="shared" si="42"/>
        <v>0.7006383791645886</v>
      </c>
      <c r="L290" s="43">
        <f t="shared" si="43"/>
        <v>-0.90941278191166897</v>
      </c>
      <c r="M290" s="43">
        <f t="shared" si="44"/>
        <v>-0.10191513749376586</v>
      </c>
      <c r="O290" s="57"/>
      <c r="P290" s="57"/>
      <c r="Q290" s="57"/>
      <c r="R290" s="60"/>
      <c r="S290" s="60"/>
      <c r="T290" s="60"/>
      <c r="U290" s="60"/>
      <c r="V290" s="60"/>
      <c r="W290" s="57"/>
      <c r="X290" s="57"/>
      <c r="Y290" s="57"/>
    </row>
    <row r="291" spans="1:25" s="17" customFormat="1" x14ac:dyDescent="0.2">
      <c r="A291" s="17" t="s">
        <v>110</v>
      </c>
      <c r="B291" s="48" t="s">
        <v>12</v>
      </c>
      <c r="C291" s="17" t="s">
        <v>13</v>
      </c>
      <c r="D291" s="18">
        <v>0</v>
      </c>
      <c r="E291" s="18">
        <v>0</v>
      </c>
      <c r="F291" s="18">
        <v>0</v>
      </c>
      <c r="G291" s="18">
        <v>0</v>
      </c>
      <c r="H291" s="18">
        <v>0</v>
      </c>
      <c r="I291" s="18">
        <f t="shared" si="40"/>
        <v>0</v>
      </c>
      <c r="J291" s="18">
        <f t="shared" si="41"/>
        <v>0</v>
      </c>
      <c r="K291" s="39" t="str">
        <f t="shared" si="42"/>
        <v>NA</v>
      </c>
      <c r="L291" s="39" t="str">
        <f t="shared" si="43"/>
        <v>NA</v>
      </c>
      <c r="M291" s="39" t="str">
        <f t="shared" si="44"/>
        <v>NA</v>
      </c>
      <c r="O291" s="57"/>
      <c r="P291" s="57"/>
      <c r="Q291" s="57"/>
      <c r="R291" s="60"/>
      <c r="S291" s="60"/>
      <c r="T291" s="60"/>
      <c r="U291" s="60"/>
      <c r="V291" s="60"/>
      <c r="W291" s="57"/>
      <c r="X291" s="57"/>
      <c r="Y291" s="57"/>
    </row>
    <row r="292" spans="1:25" s="17" customFormat="1" x14ac:dyDescent="0.2">
      <c r="B292" s="48" t="s">
        <v>77</v>
      </c>
      <c r="C292" s="17" t="s">
        <v>78</v>
      </c>
      <c r="D292" s="18">
        <v>54204</v>
      </c>
      <c r="E292" s="18">
        <v>54204</v>
      </c>
      <c r="F292" s="18">
        <v>15135.59</v>
      </c>
      <c r="G292" s="18">
        <v>61787.350000000006</v>
      </c>
      <c r="H292" s="18">
        <v>0</v>
      </c>
      <c r="I292" s="18">
        <f t="shared" si="40"/>
        <v>61787.350000000006</v>
      </c>
      <c r="J292" s="18">
        <f t="shared" si="41"/>
        <v>-7583.3500000000058</v>
      </c>
      <c r="K292" s="39">
        <f t="shared" si="42"/>
        <v>-0.13990388163235196</v>
      </c>
      <c r="L292" s="39">
        <f t="shared" si="43"/>
        <v>-0.72076617961774048</v>
      </c>
      <c r="M292" s="39">
        <f t="shared" si="44"/>
        <v>2.4197116448970557</v>
      </c>
      <c r="O292" s="57"/>
      <c r="P292" s="57"/>
      <c r="Q292" s="57"/>
      <c r="R292" s="60"/>
      <c r="S292" s="60"/>
      <c r="T292" s="60"/>
      <c r="U292" s="60"/>
      <c r="V292" s="60"/>
      <c r="W292" s="57"/>
      <c r="X292" s="57"/>
      <c r="Y292" s="57"/>
    </row>
    <row r="293" spans="1:25" s="17" customFormat="1" x14ac:dyDescent="0.2">
      <c r="B293" s="48" t="s">
        <v>111</v>
      </c>
      <c r="C293" s="17" t="s">
        <v>112</v>
      </c>
      <c r="D293" s="18">
        <v>3662016.3</v>
      </c>
      <c r="E293" s="18">
        <v>3662016.3</v>
      </c>
      <c r="F293" s="18">
        <v>245641.47</v>
      </c>
      <c r="G293" s="18">
        <v>976662.53999999992</v>
      </c>
      <c r="H293" s="18">
        <v>0</v>
      </c>
      <c r="I293" s="18">
        <f t="shared" si="40"/>
        <v>976662.53999999992</v>
      </c>
      <c r="J293" s="18">
        <f t="shared" si="41"/>
        <v>2685353.76</v>
      </c>
      <c r="K293" s="39">
        <f t="shared" si="42"/>
        <v>0.73329923736276104</v>
      </c>
      <c r="L293" s="39">
        <f t="shared" si="43"/>
        <v>-0.93292179775387662</v>
      </c>
      <c r="M293" s="39">
        <f t="shared" si="44"/>
        <v>-0.19989771208828314</v>
      </c>
      <c r="O293" s="57"/>
      <c r="P293" s="57"/>
      <c r="Q293" s="57"/>
      <c r="R293" s="60"/>
      <c r="S293" s="60"/>
      <c r="T293" s="60"/>
      <c r="U293" s="60"/>
      <c r="V293" s="60"/>
      <c r="W293" s="57"/>
      <c r="X293" s="57"/>
      <c r="Y293" s="57"/>
    </row>
    <row r="294" spans="1:25" s="17" customFormat="1" x14ac:dyDescent="0.2">
      <c r="B294" s="48" t="s">
        <v>272</v>
      </c>
      <c r="C294" s="17" t="s">
        <v>273</v>
      </c>
      <c r="D294" s="18">
        <v>133357</v>
      </c>
      <c r="E294" s="18">
        <v>133357</v>
      </c>
      <c r="F294" s="18">
        <v>19500.050000000003</v>
      </c>
      <c r="G294" s="18">
        <v>78935.710000000006</v>
      </c>
      <c r="H294" s="18">
        <v>0</v>
      </c>
      <c r="I294" s="18">
        <f t="shared" si="40"/>
        <v>78935.710000000006</v>
      </c>
      <c r="J294" s="18">
        <f t="shared" si="41"/>
        <v>54421.289999999994</v>
      </c>
      <c r="K294" s="39">
        <f t="shared" si="42"/>
        <v>0.40808723951498604</v>
      </c>
      <c r="L294" s="39">
        <f t="shared" si="43"/>
        <v>-0.8537755798345793</v>
      </c>
      <c r="M294" s="39">
        <f t="shared" si="44"/>
        <v>0.77573828145504176</v>
      </c>
      <c r="O294" s="57"/>
      <c r="P294" s="57"/>
      <c r="Q294" s="57"/>
      <c r="R294" s="60"/>
      <c r="S294" s="60"/>
      <c r="T294" s="60"/>
      <c r="U294" s="60"/>
      <c r="V294" s="60"/>
      <c r="W294" s="57"/>
      <c r="X294" s="57"/>
      <c r="Y294" s="57"/>
    </row>
    <row r="295" spans="1:25" s="17" customFormat="1" x14ac:dyDescent="0.2">
      <c r="B295" s="48" t="s">
        <v>27</v>
      </c>
      <c r="C295" s="17" t="s">
        <v>28</v>
      </c>
      <c r="D295" s="18">
        <v>2143005.0700000003</v>
      </c>
      <c r="E295" s="18">
        <v>1979801.07</v>
      </c>
      <c r="F295" s="18">
        <v>132723.02000000002</v>
      </c>
      <c r="G295" s="18">
        <v>542747.52</v>
      </c>
      <c r="H295" s="18">
        <v>0</v>
      </c>
      <c r="I295" s="18">
        <f t="shared" si="40"/>
        <v>542747.52</v>
      </c>
      <c r="J295" s="18">
        <f t="shared" si="41"/>
        <v>1437053.55</v>
      </c>
      <c r="K295" s="39">
        <f t="shared" si="42"/>
        <v>0.7258575479000019</v>
      </c>
      <c r="L295" s="39">
        <f t="shared" si="43"/>
        <v>-0.93296143637299878</v>
      </c>
      <c r="M295" s="39">
        <f t="shared" si="44"/>
        <v>-0.17757264370000572</v>
      </c>
      <c r="O295" s="57"/>
      <c r="P295" s="57"/>
      <c r="Q295" s="57"/>
      <c r="R295" s="60"/>
      <c r="S295" s="60"/>
      <c r="T295" s="60"/>
      <c r="U295" s="60"/>
      <c r="V295" s="60"/>
      <c r="W295" s="57"/>
      <c r="X295" s="57"/>
      <c r="Y295" s="57"/>
    </row>
    <row r="296" spans="1:25" s="17" customFormat="1" x14ac:dyDescent="0.2">
      <c r="B296" s="48" t="s">
        <v>91</v>
      </c>
      <c r="C296" s="17" t="s">
        <v>92</v>
      </c>
      <c r="D296" s="18">
        <v>1061797.3</v>
      </c>
      <c r="E296" s="18">
        <v>1061797.3</v>
      </c>
      <c r="F296" s="18">
        <v>82602.87000000001</v>
      </c>
      <c r="G296" s="18">
        <v>344773.41</v>
      </c>
      <c r="H296" s="18">
        <v>0</v>
      </c>
      <c r="I296" s="18">
        <f t="shared" si="40"/>
        <v>344773.41</v>
      </c>
      <c r="J296" s="18">
        <f t="shared" si="41"/>
        <v>717023.89000000013</v>
      </c>
      <c r="K296" s="39">
        <f t="shared" si="42"/>
        <v>0.67529262882849683</v>
      </c>
      <c r="L296" s="39">
        <f t="shared" si="43"/>
        <v>-0.92220467126823547</v>
      </c>
      <c r="M296" s="39">
        <f t="shared" si="44"/>
        <v>-2.5877886485490331E-2</v>
      </c>
      <c r="O296" s="57"/>
      <c r="P296" s="57"/>
      <c r="Q296" s="57"/>
      <c r="R296" s="60"/>
      <c r="S296" s="60"/>
      <c r="T296" s="60"/>
      <c r="U296" s="60"/>
      <c r="V296" s="60"/>
      <c r="W296" s="57"/>
      <c r="X296" s="57"/>
      <c r="Y296" s="57"/>
    </row>
    <row r="297" spans="1:25" s="17" customFormat="1" x14ac:dyDescent="0.2">
      <c r="B297" s="48" t="s">
        <v>29</v>
      </c>
      <c r="C297" s="17" t="s">
        <v>30</v>
      </c>
      <c r="D297" s="18">
        <v>119770</v>
      </c>
      <c r="E297" s="18">
        <v>119770</v>
      </c>
      <c r="F297" s="18">
        <v>0</v>
      </c>
      <c r="G297" s="18">
        <v>0</v>
      </c>
      <c r="H297" s="18">
        <v>0</v>
      </c>
      <c r="I297" s="18">
        <f t="shared" si="40"/>
        <v>0</v>
      </c>
      <c r="J297" s="18">
        <f t="shared" si="41"/>
        <v>119770</v>
      </c>
      <c r="K297" s="39">
        <f t="shared" si="42"/>
        <v>1</v>
      </c>
      <c r="L297" s="39">
        <f t="shared" si="43"/>
        <v>-1</v>
      </c>
      <c r="M297" s="39">
        <f t="shared" si="44"/>
        <v>-1</v>
      </c>
      <c r="O297" s="57"/>
      <c r="P297" s="57"/>
      <c r="Q297" s="57"/>
      <c r="R297" s="60"/>
      <c r="S297" s="60"/>
      <c r="T297" s="60"/>
      <c r="U297" s="60"/>
      <c r="V297" s="60"/>
      <c r="W297" s="57"/>
      <c r="X297" s="57"/>
      <c r="Y297" s="57"/>
    </row>
    <row r="298" spans="1:25" s="17" customFormat="1" x14ac:dyDescent="0.2">
      <c r="B298" s="48" t="s">
        <v>31</v>
      </c>
      <c r="C298" s="17" t="s">
        <v>32</v>
      </c>
      <c r="D298" s="18">
        <v>969570</v>
      </c>
      <c r="E298" s="18">
        <v>969570</v>
      </c>
      <c r="F298" s="18">
        <v>63267.75</v>
      </c>
      <c r="G298" s="18">
        <v>256843.72999999998</v>
      </c>
      <c r="H298" s="18">
        <v>0</v>
      </c>
      <c r="I298" s="18">
        <f t="shared" si="40"/>
        <v>256843.72999999998</v>
      </c>
      <c r="J298" s="18">
        <f t="shared" si="41"/>
        <v>712726.27</v>
      </c>
      <c r="K298" s="39">
        <f t="shared" si="42"/>
        <v>0.73509521746753714</v>
      </c>
      <c r="L298" s="39">
        <f t="shared" si="43"/>
        <v>-0.9347465886939571</v>
      </c>
      <c r="M298" s="39">
        <f t="shared" si="44"/>
        <v>-0.20528565240261151</v>
      </c>
      <c r="O298" s="57"/>
      <c r="P298" s="57"/>
      <c r="Q298" s="57"/>
      <c r="R298" s="60"/>
      <c r="S298" s="60"/>
      <c r="T298" s="60"/>
      <c r="U298" s="60"/>
      <c r="V298" s="60"/>
      <c r="W298" s="57"/>
      <c r="X298" s="57"/>
      <c r="Y298" s="57"/>
    </row>
    <row r="299" spans="1:25" s="17" customFormat="1" x14ac:dyDescent="0.2">
      <c r="B299" s="48" t="s">
        <v>33</v>
      </c>
      <c r="C299" s="17" t="s">
        <v>34</v>
      </c>
      <c r="D299" s="18">
        <v>1306387.23</v>
      </c>
      <c r="E299" s="18">
        <v>1306387.23</v>
      </c>
      <c r="F299" s="18">
        <v>99427.400000000009</v>
      </c>
      <c r="G299" s="18">
        <v>412353.57</v>
      </c>
      <c r="H299" s="18">
        <v>0</v>
      </c>
      <c r="I299" s="18">
        <f t="shared" si="40"/>
        <v>412353.57</v>
      </c>
      <c r="J299" s="18">
        <f t="shared" si="41"/>
        <v>894033.65999999992</v>
      </c>
      <c r="K299" s="39">
        <f t="shared" si="42"/>
        <v>0.68435578630081983</v>
      </c>
      <c r="L299" s="39">
        <f t="shared" si="43"/>
        <v>-0.92389132585137113</v>
      </c>
      <c r="M299" s="39">
        <f t="shared" si="44"/>
        <v>-5.3067358902459498E-2</v>
      </c>
      <c r="O299" s="57"/>
      <c r="P299" s="57"/>
      <c r="Q299" s="57"/>
      <c r="R299" s="60"/>
      <c r="S299" s="60"/>
      <c r="T299" s="60"/>
      <c r="U299" s="60"/>
      <c r="V299" s="60"/>
      <c r="W299" s="57"/>
      <c r="X299" s="57"/>
      <c r="Y299" s="57"/>
    </row>
    <row r="300" spans="1:25" s="17" customFormat="1" x14ac:dyDescent="0.2">
      <c r="B300" s="48" t="s">
        <v>332</v>
      </c>
      <c r="C300" s="17" t="s">
        <v>333</v>
      </c>
      <c r="D300" s="18">
        <v>66000</v>
      </c>
      <c r="E300" s="18">
        <v>66000</v>
      </c>
      <c r="F300" s="18">
        <v>0</v>
      </c>
      <c r="G300" s="18">
        <v>0</v>
      </c>
      <c r="H300" s="18">
        <v>0</v>
      </c>
      <c r="I300" s="18">
        <f t="shared" si="40"/>
        <v>0</v>
      </c>
      <c r="J300" s="18">
        <f t="shared" si="41"/>
        <v>66000</v>
      </c>
      <c r="K300" s="39">
        <f t="shared" si="42"/>
        <v>1</v>
      </c>
      <c r="L300" s="39">
        <f t="shared" si="43"/>
        <v>-1</v>
      </c>
      <c r="M300" s="39">
        <f t="shared" si="44"/>
        <v>-1</v>
      </c>
      <c r="O300" s="57"/>
      <c r="P300" s="57"/>
      <c r="Q300" s="57"/>
      <c r="R300" s="60"/>
      <c r="S300" s="60"/>
      <c r="T300" s="60"/>
      <c r="U300" s="60"/>
      <c r="V300" s="60"/>
      <c r="W300" s="57"/>
      <c r="X300" s="57"/>
      <c r="Y300" s="57"/>
    </row>
    <row r="301" spans="1:25" s="17" customFormat="1" x14ac:dyDescent="0.2">
      <c r="B301" s="48" t="s">
        <v>39</v>
      </c>
      <c r="C301" s="17" t="s">
        <v>40</v>
      </c>
      <c r="D301" s="18">
        <v>191154.31</v>
      </c>
      <c r="E301" s="18">
        <v>191154.31</v>
      </c>
      <c r="F301" s="18">
        <v>19567.310000000001</v>
      </c>
      <c r="G301" s="18">
        <v>81250.45</v>
      </c>
      <c r="H301" s="18">
        <v>0</v>
      </c>
      <c r="I301" s="18">
        <f t="shared" si="40"/>
        <v>81250.45</v>
      </c>
      <c r="J301" s="18">
        <f t="shared" si="41"/>
        <v>109903.86</v>
      </c>
      <c r="K301" s="39">
        <f t="shared" si="42"/>
        <v>0.57494837547738264</v>
      </c>
      <c r="L301" s="39">
        <f t="shared" si="43"/>
        <v>-0.89763605120909906</v>
      </c>
      <c r="M301" s="39">
        <f t="shared" si="44"/>
        <v>0.27515487356785201</v>
      </c>
      <c r="O301" s="57"/>
      <c r="P301" s="57"/>
      <c r="Q301" s="57"/>
      <c r="R301" s="60"/>
      <c r="S301" s="60"/>
      <c r="T301" s="60"/>
      <c r="U301" s="60"/>
      <c r="V301" s="60"/>
      <c r="W301" s="57"/>
      <c r="X301" s="57"/>
      <c r="Y301" s="57"/>
    </row>
    <row r="302" spans="1:25" s="17" customFormat="1" x14ac:dyDescent="0.2">
      <c r="B302" s="48" t="s">
        <v>41</v>
      </c>
      <c r="C302" s="17" t="s">
        <v>42</v>
      </c>
      <c r="D302" s="18">
        <v>4750000.1500000004</v>
      </c>
      <c r="E302" s="18">
        <v>4742000.1500000004</v>
      </c>
      <c r="F302" s="18">
        <v>189052.63999999998</v>
      </c>
      <c r="G302" s="18">
        <v>1139572.45</v>
      </c>
      <c r="H302" s="18">
        <v>1011290.67</v>
      </c>
      <c r="I302" s="18">
        <f t="shared" si="40"/>
        <v>2150863.12</v>
      </c>
      <c r="J302" s="18">
        <f t="shared" si="41"/>
        <v>2591137.0300000003</v>
      </c>
      <c r="K302" s="39">
        <f t="shared" si="42"/>
        <v>0.54642280641851093</v>
      </c>
      <c r="L302" s="39">
        <f t="shared" si="43"/>
        <v>-0.96013229986928628</v>
      </c>
      <c r="M302" s="39">
        <f t="shared" si="44"/>
        <v>-0.27905583258996741</v>
      </c>
      <c r="O302" s="57"/>
      <c r="P302" s="57"/>
      <c r="Q302" s="57"/>
      <c r="R302" s="60"/>
      <c r="S302" s="60"/>
      <c r="T302" s="60"/>
      <c r="U302" s="60"/>
      <c r="V302" s="60"/>
      <c r="W302" s="57"/>
      <c r="X302" s="57"/>
      <c r="Y302" s="57"/>
    </row>
    <row r="303" spans="1:25" s="17" customFormat="1" x14ac:dyDescent="0.2">
      <c r="B303" s="48" t="s">
        <v>237</v>
      </c>
      <c r="C303" s="17" t="s">
        <v>238</v>
      </c>
      <c r="D303" s="18">
        <v>85355.55</v>
      </c>
      <c r="E303" s="18">
        <v>85355.55</v>
      </c>
      <c r="F303" s="18">
        <v>0</v>
      </c>
      <c r="G303" s="18">
        <v>0</v>
      </c>
      <c r="H303" s="18">
        <v>0</v>
      </c>
      <c r="I303" s="18">
        <f t="shared" si="40"/>
        <v>0</v>
      </c>
      <c r="J303" s="18">
        <f t="shared" si="41"/>
        <v>85355.55</v>
      </c>
      <c r="K303" s="39">
        <f t="shared" si="42"/>
        <v>1</v>
      </c>
      <c r="L303" s="39">
        <f t="shared" si="43"/>
        <v>-1</v>
      </c>
      <c r="M303" s="39">
        <f t="shared" si="44"/>
        <v>-1</v>
      </c>
      <c r="O303" s="57"/>
      <c r="P303" s="57"/>
      <c r="Q303" s="57"/>
      <c r="R303" s="60"/>
      <c r="S303" s="60"/>
      <c r="T303" s="60"/>
      <c r="U303" s="60"/>
      <c r="V303" s="60"/>
      <c r="W303" s="57"/>
      <c r="X303" s="57"/>
      <c r="Y303" s="57"/>
    </row>
    <row r="304" spans="1:25" s="17" customFormat="1" x14ac:dyDescent="0.2">
      <c r="B304" s="48" t="s">
        <v>354</v>
      </c>
      <c r="C304" s="17" t="s">
        <v>355</v>
      </c>
      <c r="D304" s="18">
        <v>100000</v>
      </c>
      <c r="E304" s="18">
        <v>100000</v>
      </c>
      <c r="F304" s="18">
        <v>30953.25</v>
      </c>
      <c r="G304" s="18">
        <v>57824.5</v>
      </c>
      <c r="H304" s="18">
        <v>17575.5</v>
      </c>
      <c r="I304" s="18">
        <f t="shared" si="40"/>
        <v>75400</v>
      </c>
      <c r="J304" s="18">
        <f t="shared" si="41"/>
        <v>24600</v>
      </c>
      <c r="K304" s="39">
        <f t="shared" si="42"/>
        <v>0.246</v>
      </c>
      <c r="L304" s="39">
        <f t="shared" si="43"/>
        <v>-0.69046750000000001</v>
      </c>
      <c r="M304" s="39">
        <f t="shared" si="44"/>
        <v>0.73473499999999992</v>
      </c>
      <c r="O304" s="57"/>
      <c r="P304" s="57"/>
      <c r="Q304" s="57"/>
      <c r="R304" s="60"/>
      <c r="S304" s="60"/>
      <c r="T304" s="60"/>
      <c r="U304" s="60"/>
      <c r="V304" s="60"/>
      <c r="W304" s="57"/>
      <c r="X304" s="57"/>
      <c r="Y304" s="57"/>
    </row>
    <row r="305" spans="2:25" s="17" customFormat="1" x14ac:dyDescent="0.2">
      <c r="B305" s="48" t="s">
        <v>239</v>
      </c>
      <c r="C305" s="17" t="s">
        <v>240</v>
      </c>
      <c r="D305" s="18">
        <v>80000</v>
      </c>
      <c r="E305" s="18">
        <v>0</v>
      </c>
      <c r="F305" s="18">
        <v>0</v>
      </c>
      <c r="G305" s="18">
        <v>0</v>
      </c>
      <c r="H305" s="18">
        <v>0</v>
      </c>
      <c r="I305" s="18">
        <f t="shared" si="40"/>
        <v>0</v>
      </c>
      <c r="J305" s="18">
        <f t="shared" si="41"/>
        <v>0</v>
      </c>
      <c r="K305" s="39" t="str">
        <f t="shared" si="42"/>
        <v>NA</v>
      </c>
      <c r="L305" s="39" t="str">
        <f t="shared" si="43"/>
        <v>NA</v>
      </c>
      <c r="M305" s="39" t="str">
        <f t="shared" si="44"/>
        <v>NA</v>
      </c>
      <c r="O305" s="57"/>
      <c r="P305" s="57"/>
      <c r="Q305" s="57"/>
      <c r="R305" s="60"/>
      <c r="S305" s="60"/>
      <c r="T305" s="60"/>
      <c r="U305" s="60"/>
      <c r="V305" s="60"/>
      <c r="W305" s="57"/>
      <c r="X305" s="57"/>
      <c r="Y305" s="57"/>
    </row>
    <row r="306" spans="2:25" s="17" customFormat="1" x14ac:dyDescent="0.2">
      <c r="B306" s="48" t="s">
        <v>256</v>
      </c>
      <c r="C306" s="17" t="s">
        <v>257</v>
      </c>
      <c r="D306" s="18">
        <v>2074359</v>
      </c>
      <c r="E306" s="18">
        <v>2074359</v>
      </c>
      <c r="F306" s="18">
        <v>83396.69</v>
      </c>
      <c r="G306" s="18">
        <v>506126.4</v>
      </c>
      <c r="H306" s="18">
        <v>11</v>
      </c>
      <c r="I306" s="18">
        <f t="shared" ref="I306:I393" si="45">SUM(G306:H306)</f>
        <v>506137.4</v>
      </c>
      <c r="J306" s="18">
        <f t="shared" ref="J306:J393" si="46">E306-I306</f>
        <v>1568221.6</v>
      </c>
      <c r="K306" s="39">
        <f t="shared" ref="K306:K393" si="47">IF(E306=0,"NA",J306/E306)</f>
        <v>0.75600298694681112</v>
      </c>
      <c r="L306" s="39">
        <f t="shared" ref="L306:L393" si="48">IF(E306=0,"NA",(  ( F306 - (E306/$L$6)) / (E306/$L$6)))</f>
        <v>-0.9597964045760643</v>
      </c>
      <c r="M306" s="39">
        <f t="shared" ref="M306:M393" si="49">IF(E306=0,"NA",(  ( G306 - ($M$6*(E306/12))) / ($M$6*(E306/12))))</f>
        <v>-0.26802486936928466</v>
      </c>
      <c r="O306" s="57"/>
      <c r="P306" s="57"/>
      <c r="Q306" s="57"/>
      <c r="R306" s="60"/>
      <c r="S306" s="60"/>
      <c r="T306" s="60"/>
      <c r="U306" s="60"/>
      <c r="V306" s="60"/>
      <c r="W306" s="57"/>
      <c r="X306" s="57"/>
      <c r="Y306" s="57"/>
    </row>
    <row r="307" spans="2:25" s="17" customFormat="1" x14ac:dyDescent="0.2">
      <c r="B307" s="48" t="s">
        <v>45</v>
      </c>
      <c r="C307" s="17" t="s">
        <v>46</v>
      </c>
      <c r="D307" s="18">
        <v>16000</v>
      </c>
      <c r="E307" s="18">
        <v>16000</v>
      </c>
      <c r="F307" s="18">
        <v>0</v>
      </c>
      <c r="G307" s="18">
        <v>6545.88</v>
      </c>
      <c r="H307" s="18">
        <v>467.5</v>
      </c>
      <c r="I307" s="18">
        <f t="shared" si="45"/>
        <v>7013.38</v>
      </c>
      <c r="J307" s="18">
        <f t="shared" si="46"/>
        <v>8986.619999999999</v>
      </c>
      <c r="K307" s="39">
        <f t="shared" si="47"/>
        <v>0.56166374999999991</v>
      </c>
      <c r="L307" s="39">
        <f t="shared" si="48"/>
        <v>-1</v>
      </c>
      <c r="M307" s="39">
        <f t="shared" si="49"/>
        <v>0.2273525000000001</v>
      </c>
      <c r="O307" s="57"/>
      <c r="P307" s="57"/>
      <c r="Q307" s="57"/>
      <c r="R307" s="60"/>
      <c r="S307" s="60"/>
      <c r="T307" s="60"/>
      <c r="U307" s="60"/>
      <c r="V307" s="60"/>
      <c r="W307" s="57"/>
      <c r="X307" s="57"/>
      <c r="Y307" s="57"/>
    </row>
    <row r="308" spans="2:25" s="17" customFormat="1" x14ac:dyDescent="0.2">
      <c r="B308" s="48" t="s">
        <v>47</v>
      </c>
      <c r="C308" s="17" t="s">
        <v>48</v>
      </c>
      <c r="D308" s="18">
        <v>0</v>
      </c>
      <c r="E308" s="18">
        <v>0</v>
      </c>
      <c r="F308" s="18">
        <v>0</v>
      </c>
      <c r="G308" s="18">
        <v>0</v>
      </c>
      <c r="H308" s="18">
        <v>0</v>
      </c>
      <c r="I308" s="18">
        <f t="shared" si="45"/>
        <v>0</v>
      </c>
      <c r="J308" s="18">
        <f t="shared" si="46"/>
        <v>0</v>
      </c>
      <c r="K308" s="39" t="str">
        <f t="shared" si="47"/>
        <v>NA</v>
      </c>
      <c r="L308" s="39" t="str">
        <f t="shared" si="48"/>
        <v>NA</v>
      </c>
      <c r="M308" s="39" t="str">
        <f t="shared" si="49"/>
        <v>NA</v>
      </c>
      <c r="O308" s="57"/>
      <c r="P308" s="57"/>
      <c r="Q308" s="57"/>
      <c r="R308" s="60"/>
      <c r="S308" s="60"/>
      <c r="T308" s="60"/>
      <c r="U308" s="60"/>
      <c r="V308" s="60"/>
      <c r="W308" s="57"/>
      <c r="X308" s="57"/>
      <c r="Y308" s="57"/>
    </row>
    <row r="309" spans="2:25" s="17" customFormat="1" ht="12" customHeight="1" x14ac:dyDescent="0.2">
      <c r="B309" s="48" t="s">
        <v>380</v>
      </c>
      <c r="C309" s="17" t="s">
        <v>381</v>
      </c>
      <c r="D309" s="18">
        <v>8000</v>
      </c>
      <c r="E309" s="18">
        <v>8000</v>
      </c>
      <c r="F309" s="18">
        <v>0</v>
      </c>
      <c r="G309" s="18">
        <v>0</v>
      </c>
      <c r="H309" s="18">
        <v>0</v>
      </c>
      <c r="I309" s="18">
        <f t="shared" si="45"/>
        <v>0</v>
      </c>
      <c r="J309" s="18">
        <f t="shared" si="46"/>
        <v>8000</v>
      </c>
      <c r="K309" s="39">
        <f t="shared" si="47"/>
        <v>1</v>
      </c>
      <c r="L309" s="39">
        <f t="shared" si="48"/>
        <v>-1</v>
      </c>
      <c r="M309" s="39">
        <f t="shared" si="49"/>
        <v>-1</v>
      </c>
      <c r="O309" s="57"/>
      <c r="P309" s="57"/>
      <c r="Q309" s="57"/>
      <c r="R309" s="57"/>
      <c r="S309" s="57"/>
      <c r="T309" s="57"/>
      <c r="U309" s="57"/>
      <c r="V309" s="57"/>
      <c r="W309" s="57"/>
      <c r="X309" s="57"/>
      <c r="Y309" s="57"/>
    </row>
    <row r="310" spans="2:25" s="17" customFormat="1" ht="12" customHeight="1" x14ac:dyDescent="0.2">
      <c r="B310" s="48" t="s">
        <v>49</v>
      </c>
      <c r="C310" s="17" t="s">
        <v>50</v>
      </c>
      <c r="D310" s="18">
        <v>133546</v>
      </c>
      <c r="E310" s="18">
        <v>138546</v>
      </c>
      <c r="F310" s="18">
        <v>1434.7</v>
      </c>
      <c r="G310" s="18">
        <v>6426.7199999999993</v>
      </c>
      <c r="H310" s="18">
        <v>0</v>
      </c>
      <c r="I310" s="18">
        <f t="shared" si="45"/>
        <v>6426.7199999999993</v>
      </c>
      <c r="J310" s="18">
        <f t="shared" si="46"/>
        <v>132119.28</v>
      </c>
      <c r="K310" s="39">
        <f t="shared" si="47"/>
        <v>0.95361309601143307</v>
      </c>
      <c r="L310" s="39">
        <f t="shared" si="48"/>
        <v>-0.98964459457508691</v>
      </c>
      <c r="M310" s="39">
        <f t="shared" si="49"/>
        <v>-0.8608392880342991</v>
      </c>
      <c r="O310" s="57"/>
      <c r="P310" s="57"/>
      <c r="Q310" s="57"/>
      <c r="R310" s="57"/>
      <c r="S310" s="57"/>
      <c r="T310" s="57"/>
      <c r="U310" s="57"/>
      <c r="V310" s="57"/>
      <c r="W310" s="57"/>
      <c r="X310" s="57"/>
      <c r="Y310" s="57"/>
    </row>
    <row r="311" spans="2:25" s="17" customFormat="1" ht="12" customHeight="1" x14ac:dyDescent="0.2">
      <c r="B311" s="48" t="s">
        <v>53</v>
      </c>
      <c r="C311" s="17" t="s">
        <v>54</v>
      </c>
      <c r="D311" s="18">
        <v>41200</v>
      </c>
      <c r="E311" s="18">
        <v>61200</v>
      </c>
      <c r="F311" s="18">
        <v>5665.43</v>
      </c>
      <c r="G311" s="18">
        <v>20474.77</v>
      </c>
      <c r="H311" s="18">
        <v>10686.839999999998</v>
      </c>
      <c r="I311" s="18">
        <f t="shared" si="45"/>
        <v>31161.61</v>
      </c>
      <c r="J311" s="18">
        <f t="shared" si="46"/>
        <v>30038.39</v>
      </c>
      <c r="K311" s="39">
        <f t="shared" si="47"/>
        <v>0.49082336601307186</v>
      </c>
      <c r="L311" s="39">
        <f t="shared" si="48"/>
        <v>-0.90742761437908492</v>
      </c>
      <c r="M311" s="39">
        <f t="shared" si="49"/>
        <v>3.6651960784313941E-3</v>
      </c>
      <c r="O311" s="57"/>
      <c r="P311" s="57"/>
      <c r="Q311" s="57"/>
      <c r="R311" s="57"/>
      <c r="S311" s="57"/>
      <c r="T311" s="57"/>
      <c r="U311" s="57"/>
      <c r="V311" s="57"/>
      <c r="W311" s="57"/>
      <c r="X311" s="57"/>
      <c r="Y311" s="57"/>
    </row>
    <row r="312" spans="2:25" s="17" customFormat="1" ht="12" customHeight="1" x14ac:dyDescent="0.2">
      <c r="B312" s="48" t="s">
        <v>55</v>
      </c>
      <c r="C312" s="17" t="s">
        <v>56</v>
      </c>
      <c r="D312" s="18">
        <v>10500</v>
      </c>
      <c r="E312" s="18">
        <v>10500</v>
      </c>
      <c r="F312" s="18">
        <v>97.2</v>
      </c>
      <c r="G312" s="18">
        <v>97.2</v>
      </c>
      <c r="H312" s="18">
        <v>5959.94</v>
      </c>
      <c r="I312" s="18">
        <f t="shared" si="45"/>
        <v>6057.1399999999994</v>
      </c>
      <c r="J312" s="18">
        <f t="shared" si="46"/>
        <v>4442.8600000000006</v>
      </c>
      <c r="K312" s="39">
        <f t="shared" si="47"/>
        <v>0.42312952380952384</v>
      </c>
      <c r="L312" s="39">
        <f t="shared" si="48"/>
        <v>-0.99074285714285704</v>
      </c>
      <c r="M312" s="39">
        <f t="shared" si="49"/>
        <v>-0.97222857142857144</v>
      </c>
      <c r="O312" s="57"/>
      <c r="P312" s="57"/>
      <c r="Q312" s="57"/>
      <c r="R312" s="57"/>
      <c r="S312" s="57"/>
      <c r="T312" s="57"/>
      <c r="U312" s="57"/>
      <c r="V312" s="57"/>
      <c r="W312" s="57"/>
      <c r="X312" s="57"/>
      <c r="Y312" s="57"/>
    </row>
    <row r="313" spans="2:25" s="17" customFormat="1" ht="12" customHeight="1" x14ac:dyDescent="0.2">
      <c r="B313" s="48" t="s">
        <v>57</v>
      </c>
      <c r="C313" s="17" t="s">
        <v>58</v>
      </c>
      <c r="D313" s="18">
        <v>434537</v>
      </c>
      <c r="E313" s="18">
        <v>381770.16</v>
      </c>
      <c r="F313" s="18">
        <v>0</v>
      </c>
      <c r="G313" s="18">
        <v>0</v>
      </c>
      <c r="H313" s="18">
        <v>4800</v>
      </c>
      <c r="I313" s="18">
        <f t="shared" si="45"/>
        <v>4800</v>
      </c>
      <c r="J313" s="18">
        <f t="shared" si="46"/>
        <v>376970.16</v>
      </c>
      <c r="K313" s="39">
        <f t="shared" si="47"/>
        <v>0.98742699010315527</v>
      </c>
      <c r="L313" s="39">
        <f t="shared" si="48"/>
        <v>-1</v>
      </c>
      <c r="M313" s="39">
        <f t="shared" si="49"/>
        <v>-1</v>
      </c>
      <c r="O313" s="57"/>
      <c r="P313" s="57"/>
      <c r="Q313" s="57"/>
      <c r="R313" s="57"/>
      <c r="S313" s="57"/>
      <c r="T313" s="57"/>
      <c r="U313" s="57"/>
      <c r="V313" s="57"/>
      <c r="W313" s="57"/>
      <c r="X313" s="57"/>
      <c r="Y313" s="57"/>
    </row>
    <row r="314" spans="2:25" s="17" customFormat="1" ht="12" customHeight="1" x14ac:dyDescent="0.2">
      <c r="B314" s="48" t="s">
        <v>59</v>
      </c>
      <c r="C314" s="17" t="s">
        <v>60</v>
      </c>
      <c r="D314" s="18">
        <v>13900</v>
      </c>
      <c r="E314" s="18">
        <v>54666.84</v>
      </c>
      <c r="F314" s="18">
        <v>0</v>
      </c>
      <c r="G314" s="18">
        <v>569.97</v>
      </c>
      <c r="H314" s="18">
        <v>53000.76</v>
      </c>
      <c r="I314" s="18">
        <f t="shared" si="45"/>
        <v>53570.73</v>
      </c>
      <c r="J314" s="18">
        <f t="shared" si="46"/>
        <v>1096.1099999999933</v>
      </c>
      <c r="K314" s="39">
        <f t="shared" si="47"/>
        <v>2.0050729107444171E-2</v>
      </c>
      <c r="L314" s="39">
        <f t="shared" si="48"/>
        <v>-1</v>
      </c>
      <c r="M314" s="39">
        <f t="shared" si="49"/>
        <v>-0.96872125771308526</v>
      </c>
      <c r="O314" s="57"/>
      <c r="P314" s="57"/>
      <c r="Q314" s="57"/>
      <c r="R314" s="57"/>
      <c r="S314" s="57"/>
      <c r="T314" s="57"/>
      <c r="U314" s="57"/>
      <c r="V314" s="57"/>
      <c r="W314" s="57"/>
      <c r="X314" s="57"/>
      <c r="Y314" s="57"/>
    </row>
    <row r="315" spans="2:25" s="17" customFormat="1" ht="12" customHeight="1" x14ac:dyDescent="0.2">
      <c r="B315" s="48" t="s">
        <v>61</v>
      </c>
      <c r="C315" s="17" t="s">
        <v>62</v>
      </c>
      <c r="D315" s="18">
        <v>2000</v>
      </c>
      <c r="E315" s="18">
        <v>2000</v>
      </c>
      <c r="F315" s="18">
        <v>0</v>
      </c>
      <c r="G315" s="18">
        <v>0</v>
      </c>
      <c r="H315" s="18">
        <v>803.87</v>
      </c>
      <c r="I315" s="18">
        <f t="shared" si="45"/>
        <v>803.87</v>
      </c>
      <c r="J315" s="18">
        <f t="shared" si="46"/>
        <v>1196.1300000000001</v>
      </c>
      <c r="K315" s="39">
        <f t="shared" si="47"/>
        <v>0.59806500000000007</v>
      </c>
      <c r="L315" s="39">
        <f t="shared" si="48"/>
        <v>-1</v>
      </c>
      <c r="M315" s="39">
        <f t="shared" si="49"/>
        <v>-1</v>
      </c>
      <c r="O315" s="57"/>
      <c r="P315" s="57"/>
      <c r="Q315" s="57"/>
      <c r="R315" s="57"/>
      <c r="S315" s="57"/>
      <c r="T315" s="57"/>
      <c r="U315" s="57"/>
      <c r="V315" s="57"/>
      <c r="W315" s="57"/>
      <c r="X315" s="57"/>
      <c r="Y315" s="57"/>
    </row>
    <row r="316" spans="2:25" s="17" customFormat="1" ht="12" customHeight="1" x14ac:dyDescent="0.2">
      <c r="B316" s="48" t="s">
        <v>65</v>
      </c>
      <c r="C316" s="17" t="s">
        <v>66</v>
      </c>
      <c r="D316" s="18">
        <v>0</v>
      </c>
      <c r="E316" s="18">
        <v>0</v>
      </c>
      <c r="F316" s="18">
        <v>0</v>
      </c>
      <c r="G316" s="18">
        <v>0</v>
      </c>
      <c r="H316" s="18">
        <v>0</v>
      </c>
      <c r="I316" s="18">
        <f t="shared" si="45"/>
        <v>0</v>
      </c>
      <c r="J316" s="18">
        <f t="shared" si="46"/>
        <v>0</v>
      </c>
      <c r="K316" s="39" t="str">
        <f t="shared" si="47"/>
        <v>NA</v>
      </c>
      <c r="L316" s="39" t="str">
        <f t="shared" si="48"/>
        <v>NA</v>
      </c>
      <c r="M316" s="39" t="str">
        <f t="shared" si="49"/>
        <v>NA</v>
      </c>
      <c r="O316" s="57"/>
      <c r="P316" s="57"/>
      <c r="Q316" s="57"/>
      <c r="R316" s="57"/>
      <c r="S316" s="57"/>
      <c r="T316" s="57"/>
      <c r="U316" s="57"/>
      <c r="V316" s="57"/>
      <c r="W316" s="57"/>
      <c r="X316" s="57"/>
      <c r="Y316" s="57"/>
    </row>
    <row r="317" spans="2:25" s="17" customFormat="1" ht="12" customHeight="1" x14ac:dyDescent="0.2">
      <c r="B317" s="48" t="s">
        <v>67</v>
      </c>
      <c r="C317" s="17" t="s">
        <v>68</v>
      </c>
      <c r="D317" s="18">
        <v>170200</v>
      </c>
      <c r="E317" s="18">
        <v>170200</v>
      </c>
      <c r="F317" s="18">
        <v>0</v>
      </c>
      <c r="G317" s="18">
        <v>0</v>
      </c>
      <c r="H317" s="18">
        <v>1150</v>
      </c>
      <c r="I317" s="18">
        <f t="shared" si="45"/>
        <v>1150</v>
      </c>
      <c r="J317" s="18">
        <f t="shared" si="46"/>
        <v>169050</v>
      </c>
      <c r="K317" s="39">
        <f t="shared" si="47"/>
        <v>0.9932432432432432</v>
      </c>
      <c r="L317" s="39">
        <f t="shared" si="48"/>
        <v>-1</v>
      </c>
      <c r="M317" s="39">
        <f t="shared" si="49"/>
        <v>-1</v>
      </c>
      <c r="O317" s="57"/>
      <c r="P317" s="57"/>
      <c r="Q317" s="57"/>
      <c r="R317" s="57"/>
      <c r="S317" s="57"/>
      <c r="T317" s="57"/>
      <c r="U317" s="57"/>
      <c r="V317" s="57"/>
      <c r="W317" s="57"/>
      <c r="X317" s="57"/>
      <c r="Y317" s="57"/>
    </row>
    <row r="318" spans="2:25" s="17" customFormat="1" ht="12" customHeight="1" x14ac:dyDescent="0.2">
      <c r="B318" s="48" t="s">
        <v>69</v>
      </c>
      <c r="C318" s="17" t="s">
        <v>70</v>
      </c>
      <c r="D318" s="18">
        <v>10000</v>
      </c>
      <c r="E318" s="18">
        <v>10000</v>
      </c>
      <c r="F318" s="18">
        <v>0</v>
      </c>
      <c r="G318" s="18">
        <v>0</v>
      </c>
      <c r="H318" s="18">
        <v>0</v>
      </c>
      <c r="I318" s="18">
        <f t="shared" si="45"/>
        <v>0</v>
      </c>
      <c r="J318" s="18">
        <f t="shared" si="46"/>
        <v>10000</v>
      </c>
      <c r="K318" s="39">
        <f t="shared" si="47"/>
        <v>1</v>
      </c>
      <c r="L318" s="39">
        <f t="shared" si="48"/>
        <v>-1</v>
      </c>
      <c r="M318" s="39">
        <f t="shared" si="49"/>
        <v>-1</v>
      </c>
      <c r="O318" s="57"/>
      <c r="P318" s="57"/>
      <c r="Q318" s="57"/>
      <c r="R318" s="57"/>
      <c r="S318" s="57"/>
      <c r="T318" s="57"/>
      <c r="U318" s="57"/>
      <c r="V318" s="57"/>
      <c r="W318" s="57"/>
      <c r="X318" s="57"/>
      <c r="Y318" s="57"/>
    </row>
    <row r="319" spans="2:25" s="17" customFormat="1" ht="12" customHeight="1" x14ac:dyDescent="0.2">
      <c r="B319" s="48" t="s">
        <v>71</v>
      </c>
      <c r="C319" s="17" t="s">
        <v>72</v>
      </c>
      <c r="D319" s="18">
        <v>161804</v>
      </c>
      <c r="E319" s="18">
        <v>166804</v>
      </c>
      <c r="F319" s="18">
        <v>8891.6299999999992</v>
      </c>
      <c r="G319" s="18">
        <v>61691.19</v>
      </c>
      <c r="H319" s="18">
        <v>1150</v>
      </c>
      <c r="I319" s="18">
        <f t="shared" si="45"/>
        <v>62841.19</v>
      </c>
      <c r="J319" s="18">
        <f t="shared" si="46"/>
        <v>103962.81</v>
      </c>
      <c r="K319" s="39">
        <f t="shared" si="47"/>
        <v>0.62326329104817624</v>
      </c>
      <c r="L319" s="39">
        <f t="shared" si="48"/>
        <v>-0.94669414402532315</v>
      </c>
      <c r="M319" s="39">
        <f t="shared" si="49"/>
        <v>0.1095271696122395</v>
      </c>
      <c r="O319" s="57"/>
      <c r="P319" s="57"/>
      <c r="Q319" s="57"/>
      <c r="R319" s="57"/>
      <c r="S319" s="57"/>
      <c r="T319" s="57"/>
      <c r="U319" s="57"/>
      <c r="V319" s="57"/>
      <c r="W319" s="57"/>
      <c r="X319" s="57"/>
      <c r="Y319" s="57"/>
    </row>
    <row r="320" spans="2:25" s="17" customFormat="1" ht="12" customHeight="1" x14ac:dyDescent="0.2">
      <c r="B320" s="48" t="s">
        <v>139</v>
      </c>
      <c r="C320" s="17" t="s">
        <v>140</v>
      </c>
      <c r="D320" s="18"/>
      <c r="E320" s="18"/>
      <c r="F320" s="18">
        <v>0</v>
      </c>
      <c r="G320" s="18">
        <v>0</v>
      </c>
      <c r="H320" s="18">
        <v>0</v>
      </c>
      <c r="I320" s="18">
        <f t="shared" si="45"/>
        <v>0</v>
      </c>
      <c r="J320" s="18">
        <f t="shared" si="46"/>
        <v>0</v>
      </c>
      <c r="K320" s="39" t="str">
        <f t="shared" si="47"/>
        <v>NA</v>
      </c>
      <c r="L320" s="39" t="str">
        <f t="shared" si="48"/>
        <v>NA</v>
      </c>
      <c r="M320" s="39" t="str">
        <f t="shared" si="49"/>
        <v>NA</v>
      </c>
      <c r="O320" s="57"/>
      <c r="P320" s="57"/>
      <c r="Q320" s="57"/>
      <c r="R320" s="57"/>
      <c r="S320" s="57"/>
      <c r="T320" s="57"/>
      <c r="U320" s="57"/>
      <c r="V320" s="57"/>
      <c r="W320" s="57"/>
      <c r="X320" s="57"/>
      <c r="Y320" s="57"/>
    </row>
    <row r="321" spans="1:25" s="17" customFormat="1" ht="12" customHeight="1" x14ac:dyDescent="0.2">
      <c r="B321" s="48" t="s">
        <v>73</v>
      </c>
      <c r="C321" s="17" t="s">
        <v>74</v>
      </c>
      <c r="D321" s="18">
        <v>1000000</v>
      </c>
      <c r="E321" s="18">
        <v>1000000</v>
      </c>
      <c r="F321" s="18">
        <v>0</v>
      </c>
      <c r="G321" s="18">
        <v>988587.7</v>
      </c>
      <c r="H321" s="18">
        <v>523457.84</v>
      </c>
      <c r="I321" s="18">
        <f t="shared" si="45"/>
        <v>1512045.54</v>
      </c>
      <c r="J321" s="18">
        <f t="shared" si="46"/>
        <v>-512045.54000000004</v>
      </c>
      <c r="K321" s="39">
        <f t="shared" si="47"/>
        <v>-0.51204554000000002</v>
      </c>
      <c r="L321" s="39">
        <f t="shared" si="48"/>
        <v>-1</v>
      </c>
      <c r="M321" s="39">
        <f t="shared" si="49"/>
        <v>1.9657631000000002</v>
      </c>
      <c r="O321" s="57"/>
      <c r="P321" s="57"/>
      <c r="Q321" s="57"/>
      <c r="R321" s="57"/>
      <c r="S321" s="57"/>
      <c r="T321" s="57"/>
      <c r="U321" s="57"/>
      <c r="V321" s="57"/>
      <c r="W321" s="57"/>
      <c r="X321" s="57"/>
      <c r="Y321" s="57"/>
    </row>
    <row r="322" spans="1:25" s="17" customFormat="1" ht="12" customHeight="1" x14ac:dyDescent="0.2">
      <c r="A322" s="47" t="s">
        <v>113</v>
      </c>
      <c r="B322" s="49"/>
      <c r="C322" s="47"/>
      <c r="D322" s="23">
        <v>18798662.910000004</v>
      </c>
      <c r="E322" s="23">
        <v>18565458.910000004</v>
      </c>
      <c r="F322" s="23">
        <v>997357</v>
      </c>
      <c r="G322" s="23">
        <v>5543271.0599999996</v>
      </c>
      <c r="H322" s="23">
        <v>1630353.9200000002</v>
      </c>
      <c r="I322" s="23">
        <f t="shared" si="45"/>
        <v>7173624.9799999995</v>
      </c>
      <c r="J322" s="23">
        <f t="shared" si="46"/>
        <v>11391833.930000003</v>
      </c>
      <c r="K322" s="43">
        <f t="shared" si="47"/>
        <v>0.61360368118150665</v>
      </c>
      <c r="L322" s="43">
        <f t="shared" si="48"/>
        <v>-0.94627889324821435</v>
      </c>
      <c r="M322" s="43">
        <f t="shared" si="49"/>
        <v>-0.10426059163866931</v>
      </c>
      <c r="O322" s="57"/>
      <c r="P322" s="57"/>
      <c r="Q322" s="57"/>
      <c r="R322" s="57"/>
      <c r="S322" s="57"/>
      <c r="T322" s="57"/>
      <c r="U322" s="57"/>
      <c r="V322" s="57"/>
      <c r="W322" s="57"/>
      <c r="X322" s="57"/>
      <c r="Y322" s="57"/>
    </row>
    <row r="323" spans="1:25" s="17" customFormat="1" ht="12" customHeight="1" x14ac:dyDescent="0.2">
      <c r="A323" s="17" t="s">
        <v>114</v>
      </c>
      <c r="B323" s="48" t="s">
        <v>12</v>
      </c>
      <c r="C323" s="17" t="s">
        <v>13</v>
      </c>
      <c r="D323" s="18">
        <v>0</v>
      </c>
      <c r="E323" s="18">
        <v>0</v>
      </c>
      <c r="F323" s="18">
        <v>0</v>
      </c>
      <c r="G323" s="18">
        <v>0</v>
      </c>
      <c r="H323" s="18">
        <v>0</v>
      </c>
      <c r="I323" s="18">
        <f t="shared" si="45"/>
        <v>0</v>
      </c>
      <c r="J323" s="18">
        <f t="shared" si="46"/>
        <v>0</v>
      </c>
      <c r="K323" s="39" t="str">
        <f t="shared" si="47"/>
        <v>NA</v>
      </c>
      <c r="L323" s="39" t="str">
        <f t="shared" si="48"/>
        <v>NA</v>
      </c>
      <c r="M323" s="39" t="str">
        <f t="shared" si="49"/>
        <v>NA</v>
      </c>
      <c r="O323" s="57"/>
      <c r="P323" s="57"/>
      <c r="Q323" s="57"/>
      <c r="R323" s="57"/>
      <c r="S323" s="57"/>
      <c r="T323" s="57"/>
      <c r="U323" s="57"/>
      <c r="V323" s="57"/>
      <c r="W323" s="57"/>
      <c r="X323" s="57"/>
      <c r="Y323" s="57"/>
    </row>
    <row r="324" spans="1:25" s="17" customFormat="1" ht="12" customHeight="1" x14ac:dyDescent="0.2">
      <c r="B324" s="48" t="s">
        <v>77</v>
      </c>
      <c r="C324" s="17" t="s">
        <v>78</v>
      </c>
      <c r="D324" s="18">
        <v>0</v>
      </c>
      <c r="E324" s="18">
        <v>0</v>
      </c>
      <c r="F324" s="18">
        <v>0</v>
      </c>
      <c r="G324" s="18">
        <v>0</v>
      </c>
      <c r="H324" s="18">
        <v>0</v>
      </c>
      <c r="I324" s="18">
        <f t="shared" si="45"/>
        <v>0</v>
      </c>
      <c r="J324" s="18">
        <f t="shared" si="46"/>
        <v>0</v>
      </c>
      <c r="K324" s="39" t="str">
        <f t="shared" si="47"/>
        <v>NA</v>
      </c>
      <c r="L324" s="39" t="str">
        <f t="shared" si="48"/>
        <v>NA</v>
      </c>
      <c r="M324" s="39" t="str">
        <f t="shared" si="49"/>
        <v>NA</v>
      </c>
      <c r="O324" s="57"/>
      <c r="P324" s="57"/>
      <c r="Q324" s="57"/>
      <c r="R324" s="57"/>
      <c r="S324" s="57"/>
      <c r="T324" s="57"/>
      <c r="U324" s="57"/>
      <c r="V324" s="57"/>
      <c r="W324" s="57"/>
      <c r="X324" s="57"/>
      <c r="Y324" s="57"/>
    </row>
    <row r="325" spans="1:25" s="17" customFormat="1" ht="12" customHeight="1" x14ac:dyDescent="0.2">
      <c r="B325" s="48" t="s">
        <v>272</v>
      </c>
      <c r="C325" s="17" t="s">
        <v>273</v>
      </c>
      <c r="D325" s="18">
        <v>22408785.890000001</v>
      </c>
      <c r="E325" s="18">
        <v>22479890.889999993</v>
      </c>
      <c r="F325" s="18">
        <v>1432588.6000000008</v>
      </c>
      <c r="G325" s="18">
        <v>4983640.25</v>
      </c>
      <c r="H325" s="18">
        <v>0</v>
      </c>
      <c r="I325" s="18">
        <f t="shared" si="45"/>
        <v>4983640.25</v>
      </c>
      <c r="J325" s="18">
        <f t="shared" si="46"/>
        <v>17496250.639999993</v>
      </c>
      <c r="K325" s="39">
        <f t="shared" si="47"/>
        <v>0.77830674203952943</v>
      </c>
      <c r="L325" s="39">
        <f t="shared" si="48"/>
        <v>-0.93627243979919506</v>
      </c>
      <c r="M325" s="39">
        <f t="shared" si="49"/>
        <v>-0.3349202261185884</v>
      </c>
      <c r="O325" s="57"/>
      <c r="P325" s="57"/>
      <c r="Q325" s="57"/>
      <c r="R325" s="57"/>
      <c r="S325" s="57"/>
      <c r="T325" s="57"/>
      <c r="U325" s="57"/>
      <c r="V325" s="57"/>
      <c r="W325" s="57"/>
      <c r="X325" s="57"/>
      <c r="Y325" s="57"/>
    </row>
    <row r="326" spans="1:25" s="17" customFormat="1" ht="12" customHeight="1" x14ac:dyDescent="0.2">
      <c r="B326" s="48" t="s">
        <v>115</v>
      </c>
      <c r="C326" s="17" t="s">
        <v>116</v>
      </c>
      <c r="D326" s="18">
        <v>19555393.779999997</v>
      </c>
      <c r="E326" s="18">
        <v>19555393.779999997</v>
      </c>
      <c r="F326" s="18">
        <v>1813401.0499999996</v>
      </c>
      <c r="G326" s="18">
        <v>7173279.790000001</v>
      </c>
      <c r="H326" s="18">
        <v>0</v>
      </c>
      <c r="I326" s="18">
        <f t="shared" si="45"/>
        <v>7173279.790000001</v>
      </c>
      <c r="J326" s="18">
        <f t="shared" si="46"/>
        <v>12382113.989999996</v>
      </c>
      <c r="K326" s="39">
        <f t="shared" si="47"/>
        <v>0.63318152164563557</v>
      </c>
      <c r="L326" s="39">
        <f t="shared" si="48"/>
        <v>-0.90726849735674298</v>
      </c>
      <c r="M326" s="39">
        <f t="shared" si="49"/>
        <v>0.1004554350630931</v>
      </c>
      <c r="O326" s="57"/>
      <c r="P326" s="57"/>
      <c r="Q326" s="57"/>
      <c r="R326" s="57"/>
      <c r="S326" s="57"/>
      <c r="T326" s="57"/>
      <c r="U326" s="57"/>
      <c r="V326" s="57"/>
      <c r="W326" s="57"/>
      <c r="X326" s="57"/>
      <c r="Y326" s="57"/>
    </row>
    <row r="327" spans="1:25" s="17" customFormat="1" ht="12" customHeight="1" x14ac:dyDescent="0.2">
      <c r="B327" s="48" t="s">
        <v>27</v>
      </c>
      <c r="C327" s="17" t="s">
        <v>28</v>
      </c>
      <c r="D327" s="18">
        <v>6937835.4500000002</v>
      </c>
      <c r="E327" s="18">
        <v>6937835.4500000002</v>
      </c>
      <c r="F327" s="18">
        <v>262634.92</v>
      </c>
      <c r="G327" s="18">
        <v>1041309.3700000001</v>
      </c>
      <c r="H327" s="18">
        <v>0</v>
      </c>
      <c r="I327" s="18">
        <f t="shared" si="45"/>
        <v>1041309.3700000001</v>
      </c>
      <c r="J327" s="18">
        <f t="shared" si="46"/>
        <v>5896526.0800000001</v>
      </c>
      <c r="K327" s="39">
        <f t="shared" si="47"/>
        <v>0.84990860946406566</v>
      </c>
      <c r="L327" s="39">
        <f t="shared" si="48"/>
        <v>-0.96214454466486377</v>
      </c>
      <c r="M327" s="39">
        <f t="shared" si="49"/>
        <v>-0.54972582839219686</v>
      </c>
      <c r="O327" s="57"/>
      <c r="P327" s="57"/>
      <c r="Q327" s="57"/>
      <c r="R327" s="57"/>
      <c r="S327" s="57"/>
      <c r="T327" s="57"/>
      <c r="U327" s="57"/>
      <c r="V327" s="57"/>
      <c r="W327" s="57"/>
      <c r="X327" s="57"/>
      <c r="Y327" s="57"/>
    </row>
    <row r="328" spans="1:25" s="17" customFormat="1" ht="12" customHeight="1" x14ac:dyDescent="0.2">
      <c r="B328" s="48" t="s">
        <v>91</v>
      </c>
      <c r="C328" s="17" t="s">
        <v>92</v>
      </c>
      <c r="D328" s="18">
        <v>3848310.92</v>
      </c>
      <c r="E328" s="18">
        <v>3848310.92</v>
      </c>
      <c r="F328" s="18">
        <v>296288.58</v>
      </c>
      <c r="G328" s="18">
        <v>1105752.3900000001</v>
      </c>
      <c r="H328" s="18">
        <v>1164</v>
      </c>
      <c r="I328" s="18">
        <f t="shared" si="45"/>
        <v>1106916.3900000001</v>
      </c>
      <c r="J328" s="18">
        <f t="shared" si="46"/>
        <v>2741394.53</v>
      </c>
      <c r="K328" s="39">
        <f t="shared" si="47"/>
        <v>0.71236305667318578</v>
      </c>
      <c r="L328" s="39">
        <f t="shared" si="48"/>
        <v>-0.92300814924798225</v>
      </c>
      <c r="M328" s="39">
        <f t="shared" si="49"/>
        <v>-0.13799658110784863</v>
      </c>
      <c r="O328" s="57"/>
      <c r="P328" s="57"/>
      <c r="Q328" s="57"/>
      <c r="R328" s="57"/>
      <c r="S328" s="57"/>
      <c r="T328" s="57"/>
      <c r="U328" s="57"/>
      <c r="V328" s="57"/>
      <c r="W328" s="57"/>
      <c r="X328" s="57"/>
      <c r="Y328" s="57"/>
    </row>
    <row r="329" spans="1:25" s="17" customFormat="1" ht="12" customHeight="1" x14ac:dyDescent="0.2">
      <c r="B329" s="48" t="s">
        <v>29</v>
      </c>
      <c r="C329" s="17" t="s">
        <v>30</v>
      </c>
      <c r="D329" s="18">
        <v>881020</v>
      </c>
      <c r="E329" s="18">
        <v>881020</v>
      </c>
      <c r="F329" s="18">
        <v>108123.03</v>
      </c>
      <c r="G329" s="18">
        <v>352486.16000000003</v>
      </c>
      <c r="H329" s="18">
        <v>0</v>
      </c>
      <c r="I329" s="18">
        <f t="shared" si="45"/>
        <v>352486.16000000003</v>
      </c>
      <c r="J329" s="18">
        <f t="shared" si="46"/>
        <v>528533.84</v>
      </c>
      <c r="K329" s="39">
        <f t="shared" si="47"/>
        <v>0.59991128464734056</v>
      </c>
      <c r="L329" s="39">
        <f t="shared" si="48"/>
        <v>-0.87727516968967789</v>
      </c>
      <c r="M329" s="39">
        <f t="shared" si="49"/>
        <v>0.20026614605797843</v>
      </c>
      <c r="O329" s="57"/>
      <c r="P329" s="57"/>
      <c r="Q329" s="57"/>
      <c r="R329" s="57"/>
      <c r="S329" s="57"/>
      <c r="T329" s="57"/>
      <c r="U329" s="57"/>
      <c r="V329" s="57"/>
      <c r="W329" s="57"/>
      <c r="X329" s="57"/>
      <c r="Y329" s="57"/>
    </row>
    <row r="330" spans="1:25" s="17" customFormat="1" ht="12" customHeight="1" x14ac:dyDescent="0.2">
      <c r="B330" s="48" t="s">
        <v>31</v>
      </c>
      <c r="C330" s="17" t="s">
        <v>32</v>
      </c>
      <c r="D330" s="18">
        <v>11044593</v>
      </c>
      <c r="E330" s="18">
        <v>11044593</v>
      </c>
      <c r="F330" s="18">
        <v>693677.25</v>
      </c>
      <c r="G330" s="18">
        <v>2659379.3899999997</v>
      </c>
      <c r="H330" s="18">
        <v>0</v>
      </c>
      <c r="I330" s="18">
        <f t="shared" si="45"/>
        <v>2659379.3899999997</v>
      </c>
      <c r="J330" s="18">
        <f t="shared" si="46"/>
        <v>8385213.6100000003</v>
      </c>
      <c r="K330" s="39">
        <f t="shared" si="47"/>
        <v>0.75921436036619916</v>
      </c>
      <c r="L330" s="39">
        <f t="shared" si="48"/>
        <v>-0.93719304550199356</v>
      </c>
      <c r="M330" s="39">
        <f t="shared" si="49"/>
        <v>-0.27764308109859737</v>
      </c>
      <c r="O330" s="57"/>
      <c r="P330" s="57"/>
      <c r="Q330" s="57"/>
      <c r="R330" s="57"/>
      <c r="S330" s="57"/>
      <c r="T330" s="57"/>
      <c r="U330" s="57"/>
      <c r="V330" s="57"/>
      <c r="W330" s="57"/>
      <c r="X330" s="57"/>
      <c r="Y330" s="57"/>
    </row>
    <row r="331" spans="1:25" s="17" customFormat="1" ht="12" customHeight="1" x14ac:dyDescent="0.2">
      <c r="B331" s="48" t="s">
        <v>33</v>
      </c>
      <c r="C331" s="17" t="s">
        <v>34</v>
      </c>
      <c r="D331" s="18">
        <v>6216484.5300000003</v>
      </c>
      <c r="E331" s="18">
        <v>6216484.5300000003</v>
      </c>
      <c r="F331" s="18">
        <v>398728.76000000047</v>
      </c>
      <c r="G331" s="18">
        <v>1447876.5700000005</v>
      </c>
      <c r="H331" s="18">
        <v>0</v>
      </c>
      <c r="I331" s="18">
        <f t="shared" si="45"/>
        <v>1447876.5700000005</v>
      </c>
      <c r="J331" s="18">
        <f t="shared" si="46"/>
        <v>4768607.96</v>
      </c>
      <c r="K331" s="39">
        <f t="shared" si="47"/>
        <v>0.76709077887788124</v>
      </c>
      <c r="L331" s="39">
        <f t="shared" si="48"/>
        <v>-0.93585944627131556</v>
      </c>
      <c r="M331" s="39">
        <f t="shared" si="49"/>
        <v>-0.30127233663364372</v>
      </c>
      <c r="O331" s="57"/>
      <c r="P331" s="57"/>
      <c r="Q331" s="57"/>
      <c r="R331" s="57"/>
      <c r="S331" s="57"/>
      <c r="T331" s="57"/>
      <c r="U331" s="57"/>
      <c r="V331" s="57"/>
      <c r="W331" s="57"/>
      <c r="X331" s="57"/>
      <c r="Y331" s="57"/>
    </row>
    <row r="332" spans="1:25" s="17" customFormat="1" ht="12" customHeight="1" x14ac:dyDescent="0.2">
      <c r="B332" s="48" t="s">
        <v>35</v>
      </c>
      <c r="C332" s="17" t="s">
        <v>36</v>
      </c>
      <c r="D332" s="18">
        <v>12000</v>
      </c>
      <c r="E332" s="18">
        <v>12000</v>
      </c>
      <c r="F332" s="18">
        <v>0</v>
      </c>
      <c r="G332" s="18">
        <v>0</v>
      </c>
      <c r="H332" s="18">
        <v>0</v>
      </c>
      <c r="I332" s="18">
        <f t="shared" si="45"/>
        <v>0</v>
      </c>
      <c r="J332" s="18">
        <f t="shared" si="46"/>
        <v>12000</v>
      </c>
      <c r="K332" s="39">
        <f t="shared" si="47"/>
        <v>1</v>
      </c>
      <c r="L332" s="39">
        <f t="shared" si="48"/>
        <v>-1</v>
      </c>
      <c r="M332" s="39">
        <f t="shared" si="49"/>
        <v>-1</v>
      </c>
      <c r="O332" s="57"/>
      <c r="P332" s="57"/>
      <c r="Q332" s="57"/>
      <c r="R332" s="57"/>
      <c r="S332" s="57"/>
      <c r="T332" s="57"/>
      <c r="U332" s="57"/>
      <c r="V332" s="57"/>
      <c r="W332" s="57"/>
      <c r="X332" s="57"/>
      <c r="Y332" s="57"/>
    </row>
    <row r="333" spans="1:25" s="17" customFormat="1" ht="12" customHeight="1" x14ac:dyDescent="0.2">
      <c r="B333" s="48" t="s">
        <v>332</v>
      </c>
      <c r="C333" s="17" t="s">
        <v>333</v>
      </c>
      <c r="D333" s="18">
        <v>2250000</v>
      </c>
      <c r="E333" s="18">
        <v>2250000</v>
      </c>
      <c r="F333" s="18">
        <v>0</v>
      </c>
      <c r="G333" s="18">
        <v>0</v>
      </c>
      <c r="H333" s="18">
        <v>0</v>
      </c>
      <c r="I333" s="18">
        <f t="shared" si="45"/>
        <v>0</v>
      </c>
      <c r="J333" s="18">
        <f t="shared" si="46"/>
        <v>2250000</v>
      </c>
      <c r="K333" s="39">
        <f t="shared" si="47"/>
        <v>1</v>
      </c>
      <c r="L333" s="39">
        <f t="shared" si="48"/>
        <v>-1</v>
      </c>
      <c r="M333" s="39">
        <f t="shared" si="49"/>
        <v>-1</v>
      </c>
      <c r="O333" s="57"/>
      <c r="P333" s="57"/>
      <c r="Q333" s="57"/>
      <c r="R333" s="57"/>
      <c r="S333" s="57"/>
      <c r="T333" s="57"/>
      <c r="U333" s="57"/>
      <c r="V333" s="57"/>
      <c r="W333" s="57"/>
      <c r="X333" s="57"/>
      <c r="Y333" s="57"/>
    </row>
    <row r="334" spans="1:25" s="17" customFormat="1" ht="12" customHeight="1" x14ac:dyDescent="0.2">
      <c r="B334" s="48" t="s">
        <v>39</v>
      </c>
      <c r="C334" s="17" t="s">
        <v>40</v>
      </c>
      <c r="D334" s="18">
        <v>2561235.2799999998</v>
      </c>
      <c r="E334" s="18">
        <v>2561235.2799999998</v>
      </c>
      <c r="F334" s="18">
        <v>221393.57000000012</v>
      </c>
      <c r="G334" s="18">
        <v>849513.14000000036</v>
      </c>
      <c r="H334" s="18">
        <v>0</v>
      </c>
      <c r="I334" s="18">
        <f t="shared" si="45"/>
        <v>849513.14000000036</v>
      </c>
      <c r="J334" s="18">
        <f t="shared" si="46"/>
        <v>1711722.1399999994</v>
      </c>
      <c r="K334" s="39">
        <f t="shared" si="47"/>
        <v>0.66831897614654112</v>
      </c>
      <c r="L334" s="39">
        <f t="shared" si="48"/>
        <v>-0.91355984679392654</v>
      </c>
      <c r="M334" s="39">
        <f t="shared" si="49"/>
        <v>-4.9569284396233631E-3</v>
      </c>
      <c r="O334" s="57"/>
      <c r="P334" s="57"/>
      <c r="Q334" s="57"/>
      <c r="R334" s="57"/>
      <c r="S334" s="57"/>
      <c r="T334" s="57"/>
      <c r="U334" s="57"/>
      <c r="V334" s="57"/>
      <c r="W334" s="57"/>
      <c r="X334" s="57"/>
      <c r="Y334" s="57"/>
    </row>
    <row r="335" spans="1:25" s="17" customFormat="1" ht="12" customHeight="1" x14ac:dyDescent="0.2">
      <c r="B335" s="48" t="s">
        <v>41</v>
      </c>
      <c r="C335" s="17" t="s">
        <v>42</v>
      </c>
      <c r="D335" s="18">
        <v>1867500</v>
      </c>
      <c r="E335" s="18">
        <v>1622500</v>
      </c>
      <c r="F335" s="18">
        <v>11565</v>
      </c>
      <c r="G335" s="18">
        <v>26936.6</v>
      </c>
      <c r="H335" s="18">
        <v>122540.71000000002</v>
      </c>
      <c r="I335" s="18">
        <f t="shared" si="45"/>
        <v>149477.31000000003</v>
      </c>
      <c r="J335" s="18">
        <f t="shared" si="46"/>
        <v>1473022.69</v>
      </c>
      <c r="K335" s="39">
        <f t="shared" si="47"/>
        <v>0.90787222804314327</v>
      </c>
      <c r="L335" s="39">
        <f t="shared" si="48"/>
        <v>-0.99287211093990757</v>
      </c>
      <c r="M335" s="39">
        <f t="shared" si="49"/>
        <v>-0.95019426810477658</v>
      </c>
      <c r="O335" s="57"/>
      <c r="P335" s="57"/>
      <c r="Q335" s="57"/>
      <c r="R335" s="60"/>
      <c r="S335" s="60"/>
      <c r="T335" s="60"/>
      <c r="U335" s="60"/>
      <c r="V335" s="60"/>
      <c r="W335" s="57"/>
      <c r="X335" s="57"/>
      <c r="Y335" s="57"/>
    </row>
    <row r="336" spans="1:25" s="17" customFormat="1" ht="12" customHeight="1" x14ac:dyDescent="0.2">
      <c r="B336" s="48" t="s">
        <v>382</v>
      </c>
      <c r="C336" s="17" t="s">
        <v>383</v>
      </c>
      <c r="D336" s="18">
        <v>50000</v>
      </c>
      <c r="E336" s="18">
        <v>50000</v>
      </c>
      <c r="F336" s="18">
        <v>0</v>
      </c>
      <c r="G336" s="18">
        <v>0</v>
      </c>
      <c r="H336" s="18">
        <v>0</v>
      </c>
      <c r="I336" s="18">
        <f t="shared" si="45"/>
        <v>0</v>
      </c>
      <c r="J336" s="18">
        <f t="shared" si="46"/>
        <v>50000</v>
      </c>
      <c r="K336" s="39">
        <f t="shared" si="47"/>
        <v>1</v>
      </c>
      <c r="L336" s="39">
        <f t="shared" si="48"/>
        <v>-1</v>
      </c>
      <c r="M336" s="39">
        <f t="shared" si="49"/>
        <v>-1</v>
      </c>
      <c r="O336" s="57"/>
      <c r="P336" s="57"/>
      <c r="Q336" s="57"/>
      <c r="R336" s="60"/>
      <c r="S336" s="60"/>
      <c r="T336" s="60"/>
      <c r="U336" s="60"/>
      <c r="V336" s="60"/>
      <c r="W336" s="57"/>
      <c r="X336" s="57"/>
      <c r="Y336" s="57"/>
    </row>
    <row r="337" spans="2:25" s="17" customFormat="1" ht="12" customHeight="1" x14ac:dyDescent="0.2">
      <c r="B337" s="48" t="s">
        <v>334</v>
      </c>
      <c r="C337" s="17" t="s">
        <v>335</v>
      </c>
      <c r="D337" s="18">
        <v>450000</v>
      </c>
      <c r="E337" s="18">
        <v>450000</v>
      </c>
      <c r="F337" s="18">
        <v>0</v>
      </c>
      <c r="G337" s="18">
        <v>0</v>
      </c>
      <c r="H337" s="18">
        <v>0</v>
      </c>
      <c r="I337" s="18">
        <f t="shared" si="45"/>
        <v>0</v>
      </c>
      <c r="J337" s="18">
        <f t="shared" si="46"/>
        <v>450000</v>
      </c>
      <c r="K337" s="39">
        <f t="shared" si="47"/>
        <v>1</v>
      </c>
      <c r="L337" s="39">
        <f t="shared" si="48"/>
        <v>-1</v>
      </c>
      <c r="M337" s="39">
        <f t="shared" si="49"/>
        <v>-1</v>
      </c>
      <c r="O337" s="57"/>
      <c r="P337" s="57"/>
      <c r="Q337" s="57"/>
      <c r="R337" s="60"/>
      <c r="S337" s="60"/>
      <c r="T337" s="60"/>
      <c r="U337" s="60"/>
      <c r="V337" s="60"/>
      <c r="W337" s="57"/>
      <c r="X337" s="57"/>
      <c r="Y337" s="57"/>
    </row>
    <row r="338" spans="2:25" s="17" customFormat="1" x14ac:dyDescent="0.2">
      <c r="B338" s="48" t="s">
        <v>482</v>
      </c>
      <c r="C338" s="17" t="s">
        <v>483</v>
      </c>
      <c r="D338" s="18">
        <v>0</v>
      </c>
      <c r="E338" s="18">
        <v>0</v>
      </c>
      <c r="F338" s="18">
        <v>0</v>
      </c>
      <c r="G338" s="18">
        <v>0</v>
      </c>
      <c r="H338" s="18">
        <v>0</v>
      </c>
      <c r="I338" s="18">
        <f t="shared" si="45"/>
        <v>0</v>
      </c>
      <c r="J338" s="18">
        <f t="shared" si="46"/>
        <v>0</v>
      </c>
      <c r="K338" s="39" t="str">
        <f t="shared" si="47"/>
        <v>NA</v>
      </c>
      <c r="L338" s="39" t="str">
        <f t="shared" si="48"/>
        <v>NA</v>
      </c>
      <c r="M338" s="39" t="str">
        <f t="shared" si="49"/>
        <v>NA</v>
      </c>
      <c r="O338" s="57"/>
      <c r="P338" s="57"/>
      <c r="Q338" s="57"/>
      <c r="R338" s="60"/>
      <c r="S338" s="60"/>
      <c r="T338" s="60"/>
      <c r="U338" s="60"/>
      <c r="V338" s="60"/>
      <c r="W338" s="57"/>
      <c r="X338" s="57"/>
      <c r="Y338" s="57"/>
    </row>
    <row r="339" spans="2:25" s="17" customFormat="1" x14ac:dyDescent="0.2">
      <c r="B339" s="48" t="s">
        <v>484</v>
      </c>
      <c r="C339" s="17" t="s">
        <v>485</v>
      </c>
      <c r="D339" s="18">
        <v>0</v>
      </c>
      <c r="E339" s="18">
        <v>0</v>
      </c>
      <c r="F339" s="18">
        <v>0</v>
      </c>
      <c r="G339" s="18">
        <v>0</v>
      </c>
      <c r="H339" s="18">
        <v>0</v>
      </c>
      <c r="I339" s="18">
        <f t="shared" si="45"/>
        <v>0</v>
      </c>
      <c r="J339" s="18">
        <f t="shared" si="46"/>
        <v>0</v>
      </c>
      <c r="K339" s="39" t="str">
        <f t="shared" si="47"/>
        <v>NA</v>
      </c>
      <c r="L339" s="39" t="str">
        <f t="shared" si="48"/>
        <v>NA</v>
      </c>
      <c r="M339" s="39" t="str">
        <f t="shared" si="49"/>
        <v>NA</v>
      </c>
      <c r="O339" s="57"/>
      <c r="P339" s="57"/>
      <c r="Q339" s="57"/>
      <c r="R339" s="60"/>
      <c r="S339" s="60"/>
      <c r="T339" s="60"/>
      <c r="U339" s="60"/>
      <c r="V339" s="60"/>
      <c r="W339" s="57"/>
      <c r="X339" s="57"/>
      <c r="Y339" s="57"/>
    </row>
    <row r="340" spans="2:25" s="17" customFormat="1" x14ac:dyDescent="0.2">
      <c r="B340" s="48" t="s">
        <v>486</v>
      </c>
      <c r="C340" s="17" t="s">
        <v>487</v>
      </c>
      <c r="D340" s="18">
        <v>0</v>
      </c>
      <c r="E340" s="18">
        <v>0</v>
      </c>
      <c r="F340" s="18">
        <v>0</v>
      </c>
      <c r="G340" s="18">
        <v>0</v>
      </c>
      <c r="H340" s="18">
        <v>0</v>
      </c>
      <c r="I340" s="18">
        <f t="shared" si="45"/>
        <v>0</v>
      </c>
      <c r="J340" s="18">
        <f t="shared" si="46"/>
        <v>0</v>
      </c>
      <c r="K340" s="39" t="str">
        <f t="shared" si="47"/>
        <v>NA</v>
      </c>
      <c r="L340" s="39" t="str">
        <f t="shared" si="48"/>
        <v>NA</v>
      </c>
      <c r="M340" s="39" t="str">
        <f t="shared" si="49"/>
        <v>NA</v>
      </c>
      <c r="O340" s="57"/>
      <c r="P340" s="57"/>
      <c r="Q340" s="57"/>
      <c r="R340" s="60"/>
      <c r="S340" s="60"/>
      <c r="T340" s="60"/>
      <c r="U340" s="60"/>
      <c r="V340" s="60"/>
      <c r="W340" s="57"/>
      <c r="X340" s="57"/>
      <c r="Y340" s="57"/>
    </row>
    <row r="341" spans="2:25" s="17" customFormat="1" x14ac:dyDescent="0.2">
      <c r="B341" s="48" t="s">
        <v>117</v>
      </c>
      <c r="C341" s="17" t="s">
        <v>118</v>
      </c>
      <c r="D341" s="18">
        <v>6000000</v>
      </c>
      <c r="E341" s="18">
        <v>6030000</v>
      </c>
      <c r="F341" s="18">
        <v>601249.13</v>
      </c>
      <c r="G341" s="18">
        <v>2403501.62</v>
      </c>
      <c r="H341" s="18">
        <v>2100930.54</v>
      </c>
      <c r="I341" s="18">
        <f t="shared" si="45"/>
        <v>4504432.16</v>
      </c>
      <c r="J341" s="18">
        <f t="shared" si="46"/>
        <v>1525567.8399999999</v>
      </c>
      <c r="K341" s="39">
        <f t="shared" si="47"/>
        <v>0.25299632504145936</v>
      </c>
      <c r="L341" s="39">
        <f t="shared" si="48"/>
        <v>-0.90029035986733008</v>
      </c>
      <c r="M341" s="39">
        <f t="shared" si="49"/>
        <v>0.19577195024875627</v>
      </c>
      <c r="O341" s="57"/>
      <c r="P341" s="57"/>
      <c r="Q341" s="57"/>
      <c r="R341" s="60"/>
      <c r="S341" s="60"/>
      <c r="T341" s="60"/>
      <c r="U341" s="60"/>
      <c r="V341" s="60"/>
      <c r="W341" s="57"/>
      <c r="X341" s="57"/>
      <c r="Y341" s="57"/>
    </row>
    <row r="342" spans="2:25" s="17" customFormat="1" x14ac:dyDescent="0.2">
      <c r="B342" s="48" t="s">
        <v>336</v>
      </c>
      <c r="C342" s="17" t="s">
        <v>337</v>
      </c>
      <c r="D342" s="18">
        <v>1500000</v>
      </c>
      <c r="E342" s="18">
        <v>1500000</v>
      </c>
      <c r="F342" s="18">
        <v>66891</v>
      </c>
      <c r="G342" s="18">
        <v>99580.6</v>
      </c>
      <c r="H342" s="18">
        <v>71254.009999999995</v>
      </c>
      <c r="I342" s="18">
        <f t="shared" si="45"/>
        <v>170834.61</v>
      </c>
      <c r="J342" s="18">
        <f t="shared" si="46"/>
        <v>1329165.3900000001</v>
      </c>
      <c r="K342" s="39">
        <f t="shared" si="47"/>
        <v>0.88611026000000004</v>
      </c>
      <c r="L342" s="39">
        <f t="shared" si="48"/>
        <v>-0.95540599999999998</v>
      </c>
      <c r="M342" s="39">
        <f t="shared" si="49"/>
        <v>-0.80083880000000007</v>
      </c>
      <c r="O342" s="57"/>
      <c r="P342" s="57"/>
      <c r="Q342" s="57"/>
      <c r="R342" s="60"/>
      <c r="S342" s="60"/>
      <c r="T342" s="60"/>
      <c r="U342" s="60"/>
      <c r="V342" s="60"/>
      <c r="W342" s="57"/>
      <c r="X342" s="57"/>
      <c r="Y342" s="57"/>
    </row>
    <row r="343" spans="2:25" s="17" customFormat="1" x14ac:dyDescent="0.2">
      <c r="B343" s="48" t="s">
        <v>338</v>
      </c>
      <c r="C343" s="17" t="s">
        <v>339</v>
      </c>
      <c r="D343" s="18">
        <v>1600000</v>
      </c>
      <c r="E343" s="18">
        <v>1600000</v>
      </c>
      <c r="F343" s="18">
        <v>0</v>
      </c>
      <c r="G343" s="18">
        <v>0</v>
      </c>
      <c r="H343" s="18">
        <v>0</v>
      </c>
      <c r="I343" s="18">
        <f t="shared" si="45"/>
        <v>0</v>
      </c>
      <c r="J343" s="18">
        <f t="shared" si="46"/>
        <v>1600000</v>
      </c>
      <c r="K343" s="39">
        <f t="shared" si="47"/>
        <v>1</v>
      </c>
      <c r="L343" s="39">
        <f t="shared" si="48"/>
        <v>-1</v>
      </c>
      <c r="M343" s="39">
        <f t="shared" si="49"/>
        <v>-1</v>
      </c>
      <c r="O343" s="57"/>
      <c r="P343" s="57"/>
      <c r="Q343" s="57"/>
      <c r="R343" s="60"/>
      <c r="S343" s="60"/>
      <c r="T343" s="60"/>
      <c r="U343" s="60"/>
      <c r="V343" s="60"/>
      <c r="W343" s="57"/>
      <c r="X343" s="57"/>
      <c r="Y343" s="57"/>
    </row>
    <row r="344" spans="2:25" s="17" customFormat="1" x14ac:dyDescent="0.2">
      <c r="B344" s="48" t="s">
        <v>43</v>
      </c>
      <c r="C344" s="17" t="s">
        <v>44</v>
      </c>
      <c r="D344" s="18">
        <v>9050000</v>
      </c>
      <c r="E344" s="18">
        <v>8219000</v>
      </c>
      <c r="F344" s="18">
        <v>1108852.0899999999</v>
      </c>
      <c r="G344" s="18">
        <v>2423657.2999999998</v>
      </c>
      <c r="H344" s="18">
        <v>3543476.59</v>
      </c>
      <c r="I344" s="18">
        <f t="shared" si="45"/>
        <v>5967133.8899999997</v>
      </c>
      <c r="J344" s="18">
        <f t="shared" si="46"/>
        <v>2251866.1100000003</v>
      </c>
      <c r="K344" s="39">
        <f t="shared" si="47"/>
        <v>0.27398297968122648</v>
      </c>
      <c r="L344" s="39">
        <f t="shared" si="48"/>
        <v>-0.86508673926268409</v>
      </c>
      <c r="M344" s="39">
        <f t="shared" si="49"/>
        <v>-0.11534591799488991</v>
      </c>
      <c r="O344" s="57"/>
      <c r="P344" s="57"/>
      <c r="Q344" s="57"/>
      <c r="R344" s="60"/>
      <c r="S344" s="60"/>
      <c r="T344" s="60"/>
      <c r="U344" s="60"/>
      <c r="V344" s="60"/>
      <c r="W344" s="57"/>
      <c r="X344" s="57"/>
      <c r="Y344" s="57"/>
    </row>
    <row r="345" spans="2:25" s="17" customFormat="1" x14ac:dyDescent="0.2">
      <c r="B345" s="48" t="s">
        <v>202</v>
      </c>
      <c r="C345" s="17" t="s">
        <v>203</v>
      </c>
      <c r="D345" s="18">
        <v>300000</v>
      </c>
      <c r="E345" s="18">
        <v>300000</v>
      </c>
      <c r="F345" s="18">
        <v>0</v>
      </c>
      <c r="G345" s="18">
        <v>39820.620000000003</v>
      </c>
      <c r="H345" s="18">
        <v>0</v>
      </c>
      <c r="I345" s="18">
        <f t="shared" si="45"/>
        <v>39820.620000000003</v>
      </c>
      <c r="J345" s="18">
        <f t="shared" si="46"/>
        <v>260179.38</v>
      </c>
      <c r="K345" s="39">
        <f t="shared" si="47"/>
        <v>0.86726460000000005</v>
      </c>
      <c r="L345" s="39">
        <f t="shared" si="48"/>
        <v>-1</v>
      </c>
      <c r="M345" s="39">
        <f t="shared" si="49"/>
        <v>-0.60179379999999993</v>
      </c>
      <c r="O345" s="57"/>
      <c r="P345" s="57"/>
      <c r="Q345" s="57"/>
      <c r="R345" s="60"/>
      <c r="S345" s="60"/>
      <c r="T345" s="60"/>
      <c r="U345" s="60"/>
      <c r="V345" s="60"/>
      <c r="W345" s="57"/>
      <c r="X345" s="57"/>
      <c r="Y345" s="57"/>
    </row>
    <row r="346" spans="2:25" s="17" customFormat="1" x14ac:dyDescent="0.2">
      <c r="B346" s="48" t="s">
        <v>274</v>
      </c>
      <c r="C346" s="17" t="s">
        <v>275</v>
      </c>
      <c r="D346" s="18">
        <v>300000</v>
      </c>
      <c r="E346" s="18">
        <v>300000</v>
      </c>
      <c r="F346" s="18">
        <v>0</v>
      </c>
      <c r="G346" s="18">
        <v>25115.03</v>
      </c>
      <c r="H346" s="18">
        <v>6488</v>
      </c>
      <c r="I346" s="18">
        <f t="shared" si="45"/>
        <v>31603.03</v>
      </c>
      <c r="J346" s="18">
        <f t="shared" si="46"/>
        <v>268396.96999999997</v>
      </c>
      <c r="K346" s="39">
        <f t="shared" si="47"/>
        <v>0.8946565666666666</v>
      </c>
      <c r="L346" s="39">
        <f t="shared" si="48"/>
        <v>-1</v>
      </c>
      <c r="M346" s="39">
        <f t="shared" si="49"/>
        <v>-0.74884970000000006</v>
      </c>
      <c r="O346" s="57"/>
      <c r="P346" s="57"/>
      <c r="Q346" s="57"/>
      <c r="R346" s="60"/>
      <c r="S346" s="60"/>
      <c r="T346" s="60"/>
      <c r="U346" s="60"/>
      <c r="V346" s="60"/>
      <c r="W346" s="57"/>
      <c r="X346" s="57"/>
      <c r="Y346" s="57"/>
    </row>
    <row r="347" spans="2:25" s="17" customFormat="1" x14ac:dyDescent="0.2">
      <c r="B347" s="48" t="s">
        <v>276</v>
      </c>
      <c r="C347" s="17" t="s">
        <v>277</v>
      </c>
      <c r="D347" s="18">
        <v>300000</v>
      </c>
      <c r="E347" s="18">
        <v>300000</v>
      </c>
      <c r="F347" s="18">
        <v>0</v>
      </c>
      <c r="G347" s="18">
        <v>48862.87</v>
      </c>
      <c r="H347" s="18">
        <v>1190</v>
      </c>
      <c r="I347" s="18">
        <f t="shared" si="45"/>
        <v>50052.87</v>
      </c>
      <c r="J347" s="18">
        <f t="shared" si="46"/>
        <v>249947.13</v>
      </c>
      <c r="K347" s="39">
        <f t="shared" si="47"/>
        <v>0.83315709999999998</v>
      </c>
      <c r="L347" s="39">
        <f t="shared" si="48"/>
        <v>-1</v>
      </c>
      <c r="M347" s="39">
        <f t="shared" si="49"/>
        <v>-0.51137129999999997</v>
      </c>
      <c r="O347" s="57"/>
      <c r="P347" s="57"/>
      <c r="Q347" s="57"/>
      <c r="R347" s="60"/>
      <c r="S347" s="60"/>
      <c r="T347" s="60"/>
      <c r="U347" s="60"/>
      <c r="V347" s="60"/>
      <c r="W347" s="57"/>
      <c r="X347" s="57"/>
      <c r="Y347" s="57"/>
    </row>
    <row r="348" spans="2:25" s="17" customFormat="1" x14ac:dyDescent="0.2">
      <c r="B348" s="48" t="s">
        <v>278</v>
      </c>
      <c r="C348" s="17" t="s">
        <v>279</v>
      </c>
      <c r="D348" s="18">
        <v>300000</v>
      </c>
      <c r="E348" s="18">
        <v>300000</v>
      </c>
      <c r="F348" s="18">
        <v>0</v>
      </c>
      <c r="G348" s="18">
        <v>57064.94</v>
      </c>
      <c r="H348" s="18">
        <v>6194</v>
      </c>
      <c r="I348" s="18">
        <f t="shared" si="45"/>
        <v>63258.94</v>
      </c>
      <c r="J348" s="18">
        <f t="shared" si="46"/>
        <v>236741.06</v>
      </c>
      <c r="K348" s="39">
        <f t="shared" si="47"/>
        <v>0.78913686666666671</v>
      </c>
      <c r="L348" s="39">
        <f t="shared" si="48"/>
        <v>-1</v>
      </c>
      <c r="M348" s="39">
        <f t="shared" si="49"/>
        <v>-0.42935059999999997</v>
      </c>
      <c r="O348" s="57"/>
      <c r="P348" s="57"/>
      <c r="Q348" s="57"/>
      <c r="R348" s="60"/>
      <c r="S348" s="60"/>
      <c r="T348" s="60"/>
      <c r="U348" s="60"/>
      <c r="V348" s="60"/>
      <c r="W348" s="57"/>
      <c r="X348" s="57"/>
      <c r="Y348" s="57"/>
    </row>
    <row r="349" spans="2:25" s="17" customFormat="1" x14ac:dyDescent="0.2">
      <c r="B349" s="48" t="s">
        <v>204</v>
      </c>
      <c r="C349" s="17" t="s">
        <v>205</v>
      </c>
      <c r="D349" s="18">
        <v>300000</v>
      </c>
      <c r="E349" s="18">
        <v>300000</v>
      </c>
      <c r="F349" s="18">
        <v>0</v>
      </c>
      <c r="G349" s="18">
        <v>57957.85</v>
      </c>
      <c r="H349" s="18">
        <v>5158.42</v>
      </c>
      <c r="I349" s="18">
        <f t="shared" si="45"/>
        <v>63116.27</v>
      </c>
      <c r="J349" s="18">
        <f t="shared" si="46"/>
        <v>236883.73</v>
      </c>
      <c r="K349" s="39">
        <f t="shared" si="47"/>
        <v>0.78961243333333342</v>
      </c>
      <c r="L349" s="39">
        <f t="shared" si="48"/>
        <v>-1</v>
      </c>
      <c r="M349" s="39">
        <f t="shared" si="49"/>
        <v>-0.4204215</v>
      </c>
      <c r="O349" s="57"/>
      <c r="P349" s="57"/>
      <c r="Q349" s="57"/>
      <c r="R349" s="60"/>
      <c r="S349" s="60"/>
      <c r="T349" s="60"/>
      <c r="U349" s="60"/>
      <c r="V349" s="60"/>
      <c r="W349" s="57"/>
      <c r="X349" s="57"/>
      <c r="Y349" s="57"/>
    </row>
    <row r="350" spans="2:25" s="17" customFormat="1" x14ac:dyDescent="0.2">
      <c r="B350" s="48" t="s">
        <v>280</v>
      </c>
      <c r="C350" s="17" t="s">
        <v>281</v>
      </c>
      <c r="D350" s="18">
        <v>300000</v>
      </c>
      <c r="E350" s="18">
        <v>300000</v>
      </c>
      <c r="F350" s="18">
        <v>0</v>
      </c>
      <c r="G350" s="18">
        <v>39828.83</v>
      </c>
      <c r="H350" s="18">
        <v>10672.5</v>
      </c>
      <c r="I350" s="18">
        <f t="shared" si="45"/>
        <v>50501.33</v>
      </c>
      <c r="J350" s="18">
        <f t="shared" si="46"/>
        <v>249498.66999999998</v>
      </c>
      <c r="K350" s="39">
        <f t="shared" si="47"/>
        <v>0.83166223333333333</v>
      </c>
      <c r="L350" s="39">
        <f t="shared" si="48"/>
        <v>-1</v>
      </c>
      <c r="M350" s="39">
        <f t="shared" si="49"/>
        <v>-0.60171169999999996</v>
      </c>
      <c r="O350" s="57"/>
      <c r="P350" s="57"/>
      <c r="Q350" s="57"/>
      <c r="R350" s="60"/>
      <c r="S350" s="60"/>
      <c r="T350" s="60"/>
      <c r="U350" s="60"/>
      <c r="V350" s="60"/>
      <c r="W350" s="57"/>
      <c r="X350" s="57"/>
      <c r="Y350" s="57"/>
    </row>
    <row r="351" spans="2:25" s="17" customFormat="1" x14ac:dyDescent="0.2">
      <c r="B351" s="48" t="s">
        <v>282</v>
      </c>
      <c r="C351" s="17" t="s">
        <v>283</v>
      </c>
      <c r="D351" s="18">
        <v>300000</v>
      </c>
      <c r="E351" s="18">
        <v>300000</v>
      </c>
      <c r="F351" s="18">
        <v>0</v>
      </c>
      <c r="G351" s="18">
        <v>38033.1</v>
      </c>
      <c r="H351" s="18">
        <v>19000.57</v>
      </c>
      <c r="I351" s="18">
        <f t="shared" si="45"/>
        <v>57033.67</v>
      </c>
      <c r="J351" s="18">
        <f t="shared" si="46"/>
        <v>242966.33000000002</v>
      </c>
      <c r="K351" s="39">
        <f t="shared" si="47"/>
        <v>0.80988776666666673</v>
      </c>
      <c r="L351" s="39">
        <f t="shared" si="48"/>
        <v>-1</v>
      </c>
      <c r="M351" s="39">
        <f t="shared" si="49"/>
        <v>-0.61966900000000003</v>
      </c>
      <c r="O351" s="57"/>
      <c r="P351" s="57"/>
      <c r="Q351" s="57"/>
      <c r="R351" s="60"/>
      <c r="S351" s="60"/>
      <c r="T351" s="60"/>
      <c r="U351" s="60"/>
      <c r="V351" s="60"/>
      <c r="W351" s="57"/>
      <c r="X351" s="57"/>
      <c r="Y351" s="57"/>
    </row>
    <row r="352" spans="2:25" s="17" customFormat="1" x14ac:dyDescent="0.2">
      <c r="B352" s="48" t="s">
        <v>384</v>
      </c>
      <c r="C352" s="17" t="s">
        <v>385</v>
      </c>
      <c r="D352" s="18">
        <v>2000000</v>
      </c>
      <c r="E352" s="18">
        <v>2000000</v>
      </c>
      <c r="F352" s="18">
        <v>0</v>
      </c>
      <c r="G352" s="18">
        <v>0</v>
      </c>
      <c r="H352" s="18">
        <v>0</v>
      </c>
      <c r="I352" s="18">
        <f t="shared" si="45"/>
        <v>0</v>
      </c>
      <c r="J352" s="18">
        <f t="shared" si="46"/>
        <v>2000000</v>
      </c>
      <c r="K352" s="39">
        <f t="shared" si="47"/>
        <v>1</v>
      </c>
      <c r="L352" s="39">
        <f t="shared" si="48"/>
        <v>-1</v>
      </c>
      <c r="M352" s="39">
        <f t="shared" si="49"/>
        <v>-1</v>
      </c>
      <c r="O352" s="57"/>
      <c r="P352" s="57"/>
      <c r="Q352" s="57"/>
      <c r="R352" s="60"/>
      <c r="S352" s="60"/>
      <c r="T352" s="60"/>
      <c r="U352" s="60"/>
      <c r="V352" s="60"/>
      <c r="W352" s="57"/>
      <c r="X352" s="57"/>
      <c r="Y352" s="57"/>
    </row>
    <row r="353" spans="2:25" s="17" customFormat="1" x14ac:dyDescent="0.2">
      <c r="B353" s="48" t="s">
        <v>386</v>
      </c>
      <c r="C353" s="17" t="s">
        <v>387</v>
      </c>
      <c r="D353" s="18">
        <v>22425000</v>
      </c>
      <c r="E353" s="18">
        <v>22425000</v>
      </c>
      <c r="F353" s="18">
        <v>27731.03</v>
      </c>
      <c r="G353" s="18">
        <v>27731.03</v>
      </c>
      <c r="H353" s="18">
        <v>30500</v>
      </c>
      <c r="I353" s="18">
        <f t="shared" si="45"/>
        <v>58231.03</v>
      </c>
      <c r="J353" s="18">
        <f t="shared" si="46"/>
        <v>22366768.969999999</v>
      </c>
      <c r="K353" s="39">
        <f t="shared" si="47"/>
        <v>0.99740329855072463</v>
      </c>
      <c r="L353" s="39">
        <f t="shared" si="48"/>
        <v>-0.99876338773690077</v>
      </c>
      <c r="M353" s="39">
        <f t="shared" si="49"/>
        <v>-0.9962901632107023</v>
      </c>
      <c r="O353" s="57"/>
      <c r="P353" s="57"/>
      <c r="Q353" s="57"/>
      <c r="R353" s="60"/>
      <c r="S353" s="60"/>
      <c r="T353" s="60"/>
      <c r="U353" s="60"/>
      <c r="V353" s="60"/>
      <c r="W353" s="57"/>
      <c r="X353" s="57"/>
      <c r="Y353" s="57"/>
    </row>
    <row r="354" spans="2:25" s="17" customFormat="1" x14ac:dyDescent="0.2">
      <c r="B354" s="48" t="s">
        <v>340</v>
      </c>
      <c r="C354" s="17" t="s">
        <v>341</v>
      </c>
      <c r="D354" s="18">
        <v>3500000</v>
      </c>
      <c r="E354" s="18">
        <v>3500000</v>
      </c>
      <c r="F354" s="18">
        <v>223080.92</v>
      </c>
      <c r="G354" s="18">
        <v>486935.73</v>
      </c>
      <c r="H354" s="18">
        <v>393003.26</v>
      </c>
      <c r="I354" s="18">
        <f t="shared" si="45"/>
        <v>879938.99</v>
      </c>
      <c r="J354" s="18">
        <f t="shared" si="46"/>
        <v>2620061.0099999998</v>
      </c>
      <c r="K354" s="39">
        <f t="shared" si="47"/>
        <v>0.74858885999999991</v>
      </c>
      <c r="L354" s="39">
        <f t="shared" si="48"/>
        <v>-0.93626259428571434</v>
      </c>
      <c r="M354" s="39">
        <f t="shared" si="49"/>
        <v>-0.58262651714285718</v>
      </c>
      <c r="O354" s="57"/>
      <c r="P354" s="57"/>
      <c r="Q354" s="57"/>
      <c r="R354" s="60"/>
      <c r="S354" s="60"/>
      <c r="T354" s="60"/>
      <c r="U354" s="60"/>
      <c r="V354" s="60"/>
      <c r="W354" s="57"/>
      <c r="X354" s="57"/>
      <c r="Y354" s="57"/>
    </row>
    <row r="355" spans="2:25" s="17" customFormat="1" x14ac:dyDescent="0.2">
      <c r="B355" s="48" t="s">
        <v>388</v>
      </c>
      <c r="C355" s="17" t="s">
        <v>389</v>
      </c>
      <c r="D355" s="18">
        <v>1250000</v>
      </c>
      <c r="E355" s="18">
        <v>1250000</v>
      </c>
      <c r="F355" s="18">
        <v>0</v>
      </c>
      <c r="G355" s="18">
        <v>0</v>
      </c>
      <c r="H355" s="18">
        <v>0</v>
      </c>
      <c r="I355" s="18">
        <f t="shared" si="45"/>
        <v>0</v>
      </c>
      <c r="J355" s="18">
        <f t="shared" si="46"/>
        <v>1250000</v>
      </c>
      <c r="K355" s="39">
        <f t="shared" si="47"/>
        <v>1</v>
      </c>
      <c r="L355" s="39">
        <f t="shared" si="48"/>
        <v>-1</v>
      </c>
      <c r="M355" s="39">
        <f t="shared" si="49"/>
        <v>-1</v>
      </c>
      <c r="O355" s="57"/>
      <c r="P355" s="57"/>
      <c r="Q355" s="57"/>
      <c r="R355" s="60"/>
      <c r="S355" s="60"/>
      <c r="T355" s="60"/>
      <c r="U355" s="60"/>
      <c r="V355" s="60"/>
      <c r="W355" s="57"/>
      <c r="X355" s="57"/>
      <c r="Y355" s="57"/>
    </row>
    <row r="356" spans="2:25" s="17" customFormat="1" x14ac:dyDescent="0.2">
      <c r="B356" s="48" t="s">
        <v>390</v>
      </c>
      <c r="C356" s="17" t="s">
        <v>391</v>
      </c>
      <c r="D356" s="18">
        <v>3500000</v>
      </c>
      <c r="E356" s="18">
        <v>2600000</v>
      </c>
      <c r="F356" s="18">
        <v>0</v>
      </c>
      <c r="G356" s="18">
        <v>0</v>
      </c>
      <c r="H356" s="18">
        <v>0</v>
      </c>
      <c r="I356" s="18">
        <f t="shared" si="45"/>
        <v>0</v>
      </c>
      <c r="J356" s="18">
        <f t="shared" si="46"/>
        <v>2600000</v>
      </c>
      <c r="K356" s="39">
        <f t="shared" si="47"/>
        <v>1</v>
      </c>
      <c r="L356" s="39">
        <f t="shared" si="48"/>
        <v>-1</v>
      </c>
      <c r="M356" s="39">
        <f t="shared" si="49"/>
        <v>-1</v>
      </c>
      <c r="O356" s="57"/>
      <c r="P356" s="57"/>
      <c r="Q356" s="57"/>
      <c r="R356" s="60"/>
      <c r="S356" s="60"/>
      <c r="T356" s="60"/>
      <c r="U356" s="60"/>
      <c r="V356" s="60"/>
      <c r="W356" s="57"/>
      <c r="X356" s="57"/>
      <c r="Y356" s="57"/>
    </row>
    <row r="357" spans="2:25" s="17" customFormat="1" x14ac:dyDescent="0.2">
      <c r="B357" s="48" t="s">
        <v>206</v>
      </c>
      <c r="C357" s="17" t="s">
        <v>207</v>
      </c>
      <c r="D357" s="18">
        <v>10000000</v>
      </c>
      <c r="E357" s="18">
        <v>9850000</v>
      </c>
      <c r="F357" s="18">
        <v>68836</v>
      </c>
      <c r="G357" s="18">
        <v>1203675.81</v>
      </c>
      <c r="H357" s="18">
        <v>1699691.57</v>
      </c>
      <c r="I357" s="18">
        <f t="shared" si="45"/>
        <v>2903367.38</v>
      </c>
      <c r="J357" s="18">
        <f t="shared" si="46"/>
        <v>6946632.6200000001</v>
      </c>
      <c r="K357" s="39">
        <f t="shared" si="47"/>
        <v>0.70524189035532991</v>
      </c>
      <c r="L357" s="39">
        <f t="shared" si="48"/>
        <v>-0.99301157360406089</v>
      </c>
      <c r="M357" s="39">
        <f t="shared" si="49"/>
        <v>-0.63339823045685284</v>
      </c>
      <c r="O357" s="57"/>
      <c r="P357" s="57"/>
      <c r="Q357" s="57"/>
      <c r="R357" s="60"/>
      <c r="S357" s="60"/>
      <c r="T357" s="60"/>
      <c r="U357" s="60"/>
      <c r="V357" s="60"/>
      <c r="W357" s="57"/>
      <c r="X357" s="57"/>
      <c r="Y357" s="57"/>
    </row>
    <row r="358" spans="2:25" s="17" customFormat="1" x14ac:dyDescent="0.2">
      <c r="B358" s="48" t="s">
        <v>488</v>
      </c>
      <c r="C358" s="17" t="s">
        <v>489</v>
      </c>
      <c r="D358" s="18">
        <v>0</v>
      </c>
      <c r="E358" s="18">
        <v>0</v>
      </c>
      <c r="F358" s="18">
        <v>0</v>
      </c>
      <c r="G358" s="18">
        <v>0</v>
      </c>
      <c r="H358" s="18">
        <v>0</v>
      </c>
      <c r="I358" s="18">
        <f t="shared" si="45"/>
        <v>0</v>
      </c>
      <c r="J358" s="18">
        <f t="shared" si="46"/>
        <v>0</v>
      </c>
      <c r="K358" s="39" t="str">
        <f t="shared" si="47"/>
        <v>NA</v>
      </c>
      <c r="L358" s="39" t="str">
        <f t="shared" si="48"/>
        <v>NA</v>
      </c>
      <c r="M358" s="39" t="str">
        <f t="shared" si="49"/>
        <v>NA</v>
      </c>
      <c r="O358" s="57"/>
      <c r="P358" s="57"/>
      <c r="Q358" s="57"/>
      <c r="R358" s="60"/>
      <c r="S358" s="60"/>
      <c r="T358" s="60"/>
      <c r="U358" s="60"/>
      <c r="V358" s="60"/>
      <c r="W358" s="57"/>
      <c r="X358" s="57"/>
      <c r="Y358" s="57"/>
    </row>
    <row r="359" spans="2:25" s="17" customFormat="1" x14ac:dyDescent="0.2">
      <c r="B359" s="48" t="s">
        <v>490</v>
      </c>
      <c r="C359" s="17" t="s">
        <v>491</v>
      </c>
      <c r="D359" s="18">
        <v>0</v>
      </c>
      <c r="E359" s="18">
        <v>0</v>
      </c>
      <c r="F359" s="18">
        <v>0</v>
      </c>
      <c r="G359" s="18">
        <v>0</v>
      </c>
      <c r="H359" s="18">
        <v>0</v>
      </c>
      <c r="I359" s="18">
        <f t="shared" si="45"/>
        <v>0</v>
      </c>
      <c r="J359" s="18">
        <f t="shared" si="46"/>
        <v>0</v>
      </c>
      <c r="K359" s="39" t="str">
        <f t="shared" si="47"/>
        <v>NA</v>
      </c>
      <c r="L359" s="39" t="str">
        <f t="shared" si="48"/>
        <v>NA</v>
      </c>
      <c r="M359" s="39" t="str">
        <f t="shared" si="49"/>
        <v>NA</v>
      </c>
      <c r="O359" s="57"/>
      <c r="P359" s="57"/>
      <c r="Q359" s="57"/>
      <c r="R359" s="60"/>
      <c r="S359" s="60"/>
      <c r="T359" s="60"/>
      <c r="U359" s="60"/>
      <c r="V359" s="60"/>
      <c r="W359" s="57"/>
      <c r="X359" s="57"/>
      <c r="Y359" s="57"/>
    </row>
    <row r="360" spans="2:25" s="17" customFormat="1" x14ac:dyDescent="0.2">
      <c r="B360" s="48" t="s">
        <v>392</v>
      </c>
      <c r="C360" s="17" t="s">
        <v>393</v>
      </c>
      <c r="D360" s="18">
        <v>500000</v>
      </c>
      <c r="E360" s="18">
        <v>500000</v>
      </c>
      <c r="F360" s="18">
        <v>0</v>
      </c>
      <c r="G360" s="18">
        <v>0</v>
      </c>
      <c r="H360" s="18">
        <v>0</v>
      </c>
      <c r="I360" s="18">
        <f t="shared" si="45"/>
        <v>0</v>
      </c>
      <c r="J360" s="18">
        <f t="shared" si="46"/>
        <v>500000</v>
      </c>
      <c r="K360" s="39">
        <f t="shared" si="47"/>
        <v>1</v>
      </c>
      <c r="L360" s="39">
        <f t="shared" si="48"/>
        <v>-1</v>
      </c>
      <c r="M360" s="39">
        <f t="shared" si="49"/>
        <v>-1</v>
      </c>
      <c r="O360" s="57"/>
      <c r="P360" s="57"/>
      <c r="Q360" s="57"/>
      <c r="R360" s="60"/>
      <c r="S360" s="60"/>
      <c r="T360" s="60"/>
      <c r="U360" s="60"/>
      <c r="V360" s="60"/>
      <c r="W360" s="57"/>
      <c r="X360" s="57"/>
      <c r="Y360" s="57"/>
    </row>
    <row r="361" spans="2:25" s="17" customFormat="1" x14ac:dyDescent="0.2">
      <c r="B361" s="48" t="s">
        <v>374</v>
      </c>
      <c r="C361" s="17" t="s">
        <v>375</v>
      </c>
      <c r="D361" s="18">
        <v>0</v>
      </c>
      <c r="E361" s="18">
        <v>0</v>
      </c>
      <c r="F361" s="18">
        <v>0</v>
      </c>
      <c r="G361" s="18">
        <v>0</v>
      </c>
      <c r="H361" s="18">
        <v>0</v>
      </c>
      <c r="I361" s="18">
        <f t="shared" si="45"/>
        <v>0</v>
      </c>
      <c r="J361" s="18">
        <f t="shared" si="46"/>
        <v>0</v>
      </c>
      <c r="K361" s="39" t="str">
        <f t="shared" si="47"/>
        <v>NA</v>
      </c>
      <c r="L361" s="39" t="str">
        <f t="shared" si="48"/>
        <v>NA</v>
      </c>
      <c r="M361" s="39" t="str">
        <f t="shared" si="49"/>
        <v>NA</v>
      </c>
      <c r="O361" s="57"/>
      <c r="P361" s="57"/>
      <c r="Q361" s="57"/>
      <c r="R361" s="60"/>
      <c r="S361" s="60"/>
      <c r="T361" s="60"/>
      <c r="U361" s="60"/>
      <c r="V361" s="60"/>
      <c r="W361" s="57"/>
      <c r="X361" s="57"/>
      <c r="Y361" s="57"/>
    </row>
    <row r="362" spans="2:25" s="17" customFormat="1" x14ac:dyDescent="0.2">
      <c r="B362" s="48" t="s">
        <v>93</v>
      </c>
      <c r="C362" s="17" t="s">
        <v>94</v>
      </c>
      <c r="D362" s="18">
        <v>185300</v>
      </c>
      <c r="E362" s="18">
        <v>185300</v>
      </c>
      <c r="F362" s="18">
        <v>0</v>
      </c>
      <c r="G362" s="18">
        <v>0</v>
      </c>
      <c r="H362" s="18">
        <v>0</v>
      </c>
      <c r="I362" s="18">
        <f t="shared" si="45"/>
        <v>0</v>
      </c>
      <c r="J362" s="18">
        <f t="shared" si="46"/>
        <v>185300</v>
      </c>
      <c r="K362" s="39">
        <f t="shared" si="47"/>
        <v>1</v>
      </c>
      <c r="L362" s="39">
        <f t="shared" si="48"/>
        <v>-1</v>
      </c>
      <c r="M362" s="39">
        <f t="shared" si="49"/>
        <v>-1</v>
      </c>
      <c r="O362" s="57"/>
      <c r="P362" s="57"/>
      <c r="Q362" s="57"/>
      <c r="R362" s="60"/>
      <c r="S362" s="60"/>
      <c r="T362" s="60"/>
      <c r="U362" s="60"/>
      <c r="V362" s="60"/>
      <c r="W362" s="57"/>
      <c r="X362" s="57"/>
      <c r="Y362" s="57"/>
    </row>
    <row r="363" spans="2:25" s="17" customFormat="1" x14ac:dyDescent="0.2">
      <c r="B363" s="48" t="s">
        <v>239</v>
      </c>
      <c r="C363" s="17" t="s">
        <v>240</v>
      </c>
      <c r="D363" s="18">
        <v>2225000</v>
      </c>
      <c r="E363" s="18">
        <v>2125000</v>
      </c>
      <c r="F363" s="18">
        <v>341576.45</v>
      </c>
      <c r="G363" s="18">
        <v>451051.42</v>
      </c>
      <c r="H363" s="18">
        <v>564407.39</v>
      </c>
      <c r="I363" s="18">
        <f t="shared" si="45"/>
        <v>1015458.81</v>
      </c>
      <c r="J363" s="18">
        <f t="shared" si="46"/>
        <v>1109541.19</v>
      </c>
      <c r="K363" s="39">
        <f t="shared" si="47"/>
        <v>0.52213703058823524</v>
      </c>
      <c r="L363" s="39">
        <f t="shared" si="48"/>
        <v>-0.83925814117647057</v>
      </c>
      <c r="M363" s="39">
        <f t="shared" si="49"/>
        <v>-0.36322152470588243</v>
      </c>
      <c r="O363" s="57"/>
      <c r="P363" s="57"/>
      <c r="Q363" s="57"/>
      <c r="R363" s="60"/>
      <c r="S363" s="60"/>
      <c r="T363" s="60"/>
      <c r="U363" s="60"/>
      <c r="V363" s="60"/>
      <c r="W363" s="57"/>
      <c r="X363" s="57"/>
      <c r="Y363" s="57"/>
    </row>
    <row r="364" spans="2:25" s="17" customFormat="1" x14ac:dyDescent="0.2">
      <c r="B364" s="48" t="s">
        <v>472</v>
      </c>
      <c r="C364" s="17" t="s">
        <v>473</v>
      </c>
      <c r="D364" s="18">
        <v>0</v>
      </c>
      <c r="E364" s="18">
        <v>0</v>
      </c>
      <c r="F364" s="18">
        <v>0</v>
      </c>
      <c r="G364" s="18">
        <v>0</v>
      </c>
      <c r="H364" s="18">
        <v>0</v>
      </c>
      <c r="I364" s="18">
        <f t="shared" si="45"/>
        <v>0</v>
      </c>
      <c r="J364" s="18">
        <f t="shared" si="46"/>
        <v>0</v>
      </c>
      <c r="K364" s="39" t="str">
        <f t="shared" si="47"/>
        <v>NA</v>
      </c>
      <c r="L364" s="39" t="str">
        <f t="shared" si="48"/>
        <v>NA</v>
      </c>
      <c r="M364" s="39" t="str">
        <f t="shared" si="49"/>
        <v>NA</v>
      </c>
      <c r="O364" s="57"/>
      <c r="P364" s="57"/>
      <c r="Q364" s="57"/>
      <c r="R364" s="60"/>
      <c r="S364" s="60"/>
      <c r="T364" s="60"/>
      <c r="U364" s="60"/>
      <c r="V364" s="60"/>
      <c r="W364" s="57"/>
      <c r="X364" s="57"/>
      <c r="Y364" s="57"/>
    </row>
    <row r="365" spans="2:25" s="17" customFormat="1" x14ac:dyDescent="0.2">
      <c r="B365" s="48" t="s">
        <v>372</v>
      </c>
      <c r="C365" s="17" t="s">
        <v>373</v>
      </c>
      <c r="D365" s="18">
        <v>1593260</v>
      </c>
      <c r="E365" s="18">
        <v>1593260</v>
      </c>
      <c r="F365" s="18">
        <v>0</v>
      </c>
      <c r="G365" s="18">
        <v>71637.5</v>
      </c>
      <c r="H365" s="18">
        <v>26686</v>
      </c>
      <c r="I365" s="18">
        <f t="shared" si="45"/>
        <v>98323.5</v>
      </c>
      <c r="J365" s="18">
        <f t="shared" si="46"/>
        <v>1494936.5</v>
      </c>
      <c r="K365" s="39">
        <f t="shared" si="47"/>
        <v>0.9382878500684132</v>
      </c>
      <c r="L365" s="39">
        <f t="shared" si="48"/>
        <v>-1</v>
      </c>
      <c r="M365" s="39">
        <f t="shared" si="49"/>
        <v>-0.86511146956554485</v>
      </c>
      <c r="O365" s="57"/>
      <c r="P365" s="57"/>
      <c r="Q365" s="57"/>
      <c r="R365" s="60"/>
      <c r="S365" s="60"/>
      <c r="T365" s="60"/>
      <c r="U365" s="60"/>
      <c r="V365" s="60"/>
      <c r="W365" s="57"/>
      <c r="X365" s="57"/>
      <c r="Y365" s="57"/>
    </row>
    <row r="366" spans="2:25" s="17" customFormat="1" x14ac:dyDescent="0.2">
      <c r="B366" s="48" t="s">
        <v>256</v>
      </c>
      <c r="C366" s="17" t="s">
        <v>257</v>
      </c>
      <c r="D366" s="18">
        <v>2887691.65</v>
      </c>
      <c r="E366" s="18">
        <v>2887691.65</v>
      </c>
      <c r="F366" s="18">
        <v>0</v>
      </c>
      <c r="G366" s="18">
        <v>2203131.0299999998</v>
      </c>
      <c r="H366" s="18">
        <v>31580</v>
      </c>
      <c r="I366" s="18">
        <f t="shared" si="45"/>
        <v>2234711.0299999998</v>
      </c>
      <c r="J366" s="18">
        <f t="shared" si="46"/>
        <v>652980.62000000011</v>
      </c>
      <c r="K366" s="39">
        <f t="shared" si="47"/>
        <v>0.22612546599288055</v>
      </c>
      <c r="L366" s="39">
        <f t="shared" si="48"/>
        <v>-1</v>
      </c>
      <c r="M366" s="39">
        <f t="shared" si="49"/>
        <v>1.288815389967277</v>
      </c>
      <c r="O366" s="57"/>
      <c r="P366" s="57"/>
      <c r="Q366" s="57"/>
      <c r="R366" s="60"/>
      <c r="S366" s="60"/>
      <c r="T366" s="60"/>
      <c r="U366" s="60"/>
      <c r="V366" s="60"/>
      <c r="W366" s="57"/>
      <c r="X366" s="57"/>
      <c r="Y366" s="57"/>
    </row>
    <row r="367" spans="2:25" s="17" customFormat="1" x14ac:dyDescent="0.2">
      <c r="B367" s="48" t="s">
        <v>45</v>
      </c>
      <c r="C367" s="17" t="s">
        <v>46</v>
      </c>
      <c r="D367" s="18">
        <v>37800</v>
      </c>
      <c r="E367" s="18">
        <v>39800</v>
      </c>
      <c r="F367" s="18">
        <v>313.60000000000002</v>
      </c>
      <c r="G367" s="18">
        <v>30595.550000000003</v>
      </c>
      <c r="H367" s="18">
        <v>11276.15</v>
      </c>
      <c r="I367" s="18">
        <f t="shared" si="45"/>
        <v>41871.700000000004</v>
      </c>
      <c r="J367" s="18">
        <f t="shared" si="46"/>
        <v>-2071.7000000000044</v>
      </c>
      <c r="K367" s="39">
        <f t="shared" si="47"/>
        <v>-5.2052763819095585E-2</v>
      </c>
      <c r="L367" s="39">
        <f t="shared" si="48"/>
        <v>-0.99212060301507543</v>
      </c>
      <c r="M367" s="39">
        <f t="shared" si="49"/>
        <v>1.3061972361809049</v>
      </c>
      <c r="O367" s="57"/>
      <c r="P367" s="57"/>
      <c r="Q367" s="57"/>
      <c r="R367" s="60"/>
      <c r="S367" s="60"/>
      <c r="T367" s="60"/>
      <c r="U367" s="60"/>
      <c r="V367" s="60"/>
      <c r="W367" s="57"/>
      <c r="X367" s="57"/>
      <c r="Y367" s="57"/>
    </row>
    <row r="368" spans="2:25" s="17" customFormat="1" x14ac:dyDescent="0.2">
      <c r="B368" s="48" t="s">
        <v>47</v>
      </c>
      <c r="C368" s="17" t="s">
        <v>48</v>
      </c>
      <c r="D368" s="18">
        <v>0</v>
      </c>
      <c r="E368" s="18">
        <v>24000</v>
      </c>
      <c r="F368" s="18">
        <v>0</v>
      </c>
      <c r="G368" s="18">
        <v>0</v>
      </c>
      <c r="H368" s="18">
        <v>0</v>
      </c>
      <c r="I368" s="18">
        <f t="shared" si="45"/>
        <v>0</v>
      </c>
      <c r="J368" s="18">
        <f t="shared" si="46"/>
        <v>24000</v>
      </c>
      <c r="K368" s="39">
        <f t="shared" si="47"/>
        <v>1</v>
      </c>
      <c r="L368" s="39">
        <f t="shared" si="48"/>
        <v>-1</v>
      </c>
      <c r="M368" s="39">
        <f t="shared" si="49"/>
        <v>-1</v>
      </c>
      <c r="O368" s="57"/>
      <c r="P368" s="57"/>
      <c r="Q368" s="57"/>
      <c r="R368" s="60"/>
      <c r="S368" s="60"/>
      <c r="T368" s="60"/>
      <c r="U368" s="60"/>
      <c r="V368" s="60"/>
      <c r="W368" s="57"/>
      <c r="X368" s="57"/>
      <c r="Y368" s="57"/>
    </row>
    <row r="369" spans="2:25" s="17" customFormat="1" x14ac:dyDescent="0.2">
      <c r="B369" s="48" t="s">
        <v>49</v>
      </c>
      <c r="C369" s="17" t="s">
        <v>50</v>
      </c>
      <c r="D369" s="18">
        <v>400000</v>
      </c>
      <c r="E369" s="18">
        <v>400000</v>
      </c>
      <c r="F369" s="18">
        <v>1943.19</v>
      </c>
      <c r="G369" s="18">
        <v>25461.629999999997</v>
      </c>
      <c r="H369" s="18">
        <v>0</v>
      </c>
      <c r="I369" s="18">
        <f t="shared" si="45"/>
        <v>25461.629999999997</v>
      </c>
      <c r="J369" s="18">
        <f t="shared" si="46"/>
        <v>374538.37</v>
      </c>
      <c r="K369" s="39">
        <f t="shared" si="47"/>
        <v>0.93634592500000002</v>
      </c>
      <c r="L369" s="39">
        <f t="shared" si="48"/>
        <v>-0.99514202500000004</v>
      </c>
      <c r="M369" s="39">
        <f t="shared" si="49"/>
        <v>-0.80903777499999996</v>
      </c>
      <c r="O369" s="57"/>
      <c r="P369" s="57"/>
      <c r="Q369" s="57"/>
      <c r="R369" s="60"/>
      <c r="S369" s="60"/>
      <c r="T369" s="60"/>
      <c r="U369" s="60"/>
      <c r="V369" s="60"/>
      <c r="W369" s="57"/>
      <c r="X369" s="57"/>
      <c r="Y369" s="57"/>
    </row>
    <row r="370" spans="2:25" s="17" customFormat="1" x14ac:dyDescent="0.2">
      <c r="B370" s="48" t="s">
        <v>241</v>
      </c>
      <c r="C370" s="17" t="s">
        <v>242</v>
      </c>
      <c r="D370" s="18">
        <v>0</v>
      </c>
      <c r="E370" s="18">
        <v>0</v>
      </c>
      <c r="F370" s="18">
        <v>0</v>
      </c>
      <c r="G370" s="18">
        <v>0</v>
      </c>
      <c r="H370" s="18">
        <v>0</v>
      </c>
      <c r="I370" s="18">
        <f t="shared" si="45"/>
        <v>0</v>
      </c>
      <c r="J370" s="18">
        <f t="shared" si="46"/>
        <v>0</v>
      </c>
      <c r="K370" s="39" t="str">
        <f t="shared" si="47"/>
        <v>NA</v>
      </c>
      <c r="L370" s="39" t="str">
        <f t="shared" si="48"/>
        <v>NA</v>
      </c>
      <c r="M370" s="39" t="str">
        <f t="shared" si="49"/>
        <v>NA</v>
      </c>
      <c r="O370" s="57"/>
      <c r="P370" s="57"/>
      <c r="Q370" s="57"/>
      <c r="R370" s="60"/>
      <c r="S370" s="60"/>
      <c r="T370" s="60"/>
      <c r="U370" s="60"/>
      <c r="V370" s="60"/>
      <c r="W370" s="57"/>
      <c r="X370" s="57"/>
      <c r="Y370" s="57"/>
    </row>
    <row r="371" spans="2:25" s="17" customFormat="1" x14ac:dyDescent="0.2">
      <c r="B371" s="48" t="s">
        <v>51</v>
      </c>
      <c r="C371" s="17" t="s">
        <v>52</v>
      </c>
      <c r="D371" s="18">
        <v>0</v>
      </c>
      <c r="E371" s="18">
        <v>100000</v>
      </c>
      <c r="F371" s="18">
        <v>0</v>
      </c>
      <c r="G371" s="18">
        <v>1935</v>
      </c>
      <c r="H371" s="18">
        <v>0</v>
      </c>
      <c r="I371" s="18">
        <f t="shared" si="45"/>
        <v>1935</v>
      </c>
      <c r="J371" s="18">
        <f t="shared" si="46"/>
        <v>98065</v>
      </c>
      <c r="K371" s="39">
        <f t="shared" si="47"/>
        <v>0.98065000000000002</v>
      </c>
      <c r="L371" s="39">
        <f t="shared" si="48"/>
        <v>-1</v>
      </c>
      <c r="M371" s="39">
        <f t="shared" si="49"/>
        <v>-0.94194999999999995</v>
      </c>
      <c r="O371" s="57"/>
      <c r="P371" s="57"/>
      <c r="Q371" s="57"/>
      <c r="R371" s="60"/>
      <c r="S371" s="60"/>
      <c r="T371" s="60"/>
      <c r="U371" s="60"/>
      <c r="V371" s="60"/>
      <c r="W371" s="57"/>
      <c r="X371" s="57"/>
      <c r="Y371" s="57"/>
    </row>
    <row r="372" spans="2:25" s="17" customFormat="1" x14ac:dyDescent="0.2">
      <c r="B372" s="48" t="s">
        <v>53</v>
      </c>
      <c r="C372" s="17" t="s">
        <v>54</v>
      </c>
      <c r="D372" s="18">
        <v>3665192.8200000003</v>
      </c>
      <c r="E372" s="18">
        <v>3657192.8200000003</v>
      </c>
      <c r="F372" s="18">
        <v>95879.21</v>
      </c>
      <c r="G372" s="18">
        <v>490250.07</v>
      </c>
      <c r="H372" s="18">
        <v>628414.04</v>
      </c>
      <c r="I372" s="18">
        <f t="shared" si="45"/>
        <v>1118664.1100000001</v>
      </c>
      <c r="J372" s="18">
        <f t="shared" si="46"/>
        <v>2538528.71</v>
      </c>
      <c r="K372" s="39">
        <f t="shared" si="47"/>
        <v>0.69411946127576607</v>
      </c>
      <c r="L372" s="39">
        <f t="shared" si="48"/>
        <v>-0.97378338667962272</v>
      </c>
      <c r="M372" s="39">
        <f t="shared" si="49"/>
        <v>-0.59784723355111469</v>
      </c>
      <c r="O372" s="57"/>
      <c r="P372" s="57"/>
      <c r="Q372" s="57"/>
      <c r="R372" s="60"/>
      <c r="S372" s="60"/>
      <c r="T372" s="60"/>
      <c r="U372" s="60"/>
      <c r="V372" s="60"/>
      <c r="W372" s="57"/>
      <c r="X372" s="57"/>
      <c r="Y372" s="57"/>
    </row>
    <row r="373" spans="2:25" s="17" customFormat="1" x14ac:dyDescent="0.2">
      <c r="B373" s="48" t="s">
        <v>55</v>
      </c>
      <c r="C373" s="17" t="s">
        <v>56</v>
      </c>
      <c r="D373" s="18">
        <v>53000</v>
      </c>
      <c r="E373" s="18">
        <v>53000</v>
      </c>
      <c r="F373" s="18">
        <v>2625.95</v>
      </c>
      <c r="G373" s="18">
        <v>2878.1499999999996</v>
      </c>
      <c r="H373" s="18">
        <v>2376.14</v>
      </c>
      <c r="I373" s="18">
        <f t="shared" si="45"/>
        <v>5254.2899999999991</v>
      </c>
      <c r="J373" s="18">
        <f t="shared" si="46"/>
        <v>47745.71</v>
      </c>
      <c r="K373" s="39">
        <f t="shared" si="47"/>
        <v>0.90086245283018862</v>
      </c>
      <c r="L373" s="39">
        <f t="shared" si="48"/>
        <v>-0.95045377358490568</v>
      </c>
      <c r="M373" s="39">
        <f t="shared" si="49"/>
        <v>-0.83708584905660377</v>
      </c>
      <c r="O373" s="57"/>
      <c r="P373" s="57"/>
      <c r="Q373" s="57"/>
      <c r="R373" s="60"/>
      <c r="S373" s="60"/>
      <c r="T373" s="60"/>
      <c r="U373" s="60"/>
      <c r="V373" s="60"/>
      <c r="W373" s="57"/>
      <c r="X373" s="57"/>
      <c r="Y373" s="57"/>
    </row>
    <row r="374" spans="2:25" s="17" customFormat="1" x14ac:dyDescent="0.2">
      <c r="B374" s="48" t="s">
        <v>57</v>
      </c>
      <c r="C374" s="17" t="s">
        <v>58</v>
      </c>
      <c r="D374" s="18">
        <v>45300</v>
      </c>
      <c r="E374" s="18">
        <v>45300</v>
      </c>
      <c r="F374" s="18">
        <v>0</v>
      </c>
      <c r="G374" s="18">
        <v>0</v>
      </c>
      <c r="H374" s="18">
        <v>0</v>
      </c>
      <c r="I374" s="18">
        <f t="shared" si="45"/>
        <v>0</v>
      </c>
      <c r="J374" s="18">
        <f t="shared" si="46"/>
        <v>45300</v>
      </c>
      <c r="K374" s="39">
        <f t="shared" si="47"/>
        <v>1</v>
      </c>
      <c r="L374" s="39">
        <f t="shared" si="48"/>
        <v>-1</v>
      </c>
      <c r="M374" s="39">
        <f t="shared" si="49"/>
        <v>-1</v>
      </c>
      <c r="O374" s="57"/>
      <c r="P374" s="57"/>
      <c r="Q374" s="57"/>
      <c r="R374" s="60"/>
      <c r="S374" s="60"/>
      <c r="T374" s="60"/>
      <c r="U374" s="60"/>
      <c r="V374" s="60"/>
      <c r="W374" s="57"/>
      <c r="X374" s="57"/>
      <c r="Y374" s="57"/>
    </row>
    <row r="375" spans="2:25" s="17" customFormat="1" x14ac:dyDescent="0.2">
      <c r="B375" s="48" t="s">
        <v>59</v>
      </c>
      <c r="C375" s="17" t="s">
        <v>60</v>
      </c>
      <c r="D375" s="18">
        <v>1690192.81</v>
      </c>
      <c r="E375" s="18">
        <v>4355192.8100000005</v>
      </c>
      <c r="F375" s="18">
        <v>192451.17</v>
      </c>
      <c r="G375" s="18">
        <v>789901.94000000006</v>
      </c>
      <c r="H375" s="18">
        <v>1420014.59</v>
      </c>
      <c r="I375" s="18">
        <f t="shared" si="45"/>
        <v>2209916.5300000003</v>
      </c>
      <c r="J375" s="18">
        <f t="shared" si="46"/>
        <v>2145276.2800000003</v>
      </c>
      <c r="K375" s="39">
        <f t="shared" si="47"/>
        <v>0.49257894508693406</v>
      </c>
      <c r="L375" s="39">
        <f t="shared" si="48"/>
        <v>-0.95581110219549614</v>
      </c>
      <c r="M375" s="39">
        <f t="shared" si="49"/>
        <v>-0.45588957288896698</v>
      </c>
      <c r="O375" s="57"/>
      <c r="P375" s="57"/>
      <c r="Q375" s="57"/>
      <c r="R375" s="60"/>
      <c r="S375" s="60"/>
      <c r="T375" s="60"/>
      <c r="U375" s="60"/>
      <c r="V375" s="60"/>
      <c r="W375" s="57"/>
      <c r="X375" s="57"/>
      <c r="Y375" s="57"/>
    </row>
    <row r="376" spans="2:25" s="17" customFormat="1" x14ac:dyDescent="0.2">
      <c r="B376" s="48" t="s">
        <v>61</v>
      </c>
      <c r="C376" s="17" t="s">
        <v>62</v>
      </c>
      <c r="D376" s="18">
        <v>45000</v>
      </c>
      <c r="E376" s="18">
        <v>45000</v>
      </c>
      <c r="F376" s="18">
        <v>1447.98</v>
      </c>
      <c r="G376" s="18">
        <v>3995.98</v>
      </c>
      <c r="H376" s="18">
        <v>0</v>
      </c>
      <c r="I376" s="18">
        <f t="shared" si="45"/>
        <v>3995.98</v>
      </c>
      <c r="J376" s="18">
        <f t="shared" si="46"/>
        <v>41004.019999999997</v>
      </c>
      <c r="K376" s="39">
        <f t="shared" si="47"/>
        <v>0.91120044444444437</v>
      </c>
      <c r="L376" s="39">
        <f t="shared" si="48"/>
        <v>-0.96782266666666661</v>
      </c>
      <c r="M376" s="39">
        <f t="shared" si="49"/>
        <v>-0.73360133333333333</v>
      </c>
      <c r="O376" s="57"/>
      <c r="P376" s="57"/>
      <c r="Q376" s="57"/>
      <c r="R376" s="60"/>
      <c r="S376" s="60"/>
      <c r="T376" s="60"/>
      <c r="U376" s="60"/>
      <c r="V376" s="60"/>
      <c r="W376" s="57"/>
      <c r="X376" s="57"/>
      <c r="Y376" s="57"/>
    </row>
    <row r="377" spans="2:25" s="17" customFormat="1" x14ac:dyDescent="0.2">
      <c r="B377" s="48" t="s">
        <v>119</v>
      </c>
      <c r="C377" s="17" t="s">
        <v>120</v>
      </c>
      <c r="D377" s="18">
        <v>11805467</v>
      </c>
      <c r="E377" s="18">
        <v>11805467</v>
      </c>
      <c r="F377" s="18">
        <v>1742081.61</v>
      </c>
      <c r="G377" s="18">
        <v>7089976.6500000004</v>
      </c>
      <c r="H377" s="18">
        <v>4060685.78</v>
      </c>
      <c r="I377" s="18">
        <f t="shared" si="45"/>
        <v>11150662.43</v>
      </c>
      <c r="J377" s="18">
        <f t="shared" si="46"/>
        <v>654804.5700000003</v>
      </c>
      <c r="K377" s="39">
        <f t="shared" si="47"/>
        <v>5.5466214932454627E-2</v>
      </c>
      <c r="L377" s="39">
        <f t="shared" si="48"/>
        <v>-0.85243433317800987</v>
      </c>
      <c r="M377" s="39">
        <f t="shared" si="49"/>
        <v>0.80170169888239085</v>
      </c>
      <c r="O377" s="57"/>
      <c r="P377" s="57"/>
      <c r="Q377" s="57"/>
      <c r="R377" s="60"/>
      <c r="S377" s="60"/>
      <c r="T377" s="60"/>
      <c r="U377" s="60"/>
      <c r="V377" s="60"/>
      <c r="W377" s="57"/>
      <c r="X377" s="57"/>
      <c r="Y377" s="57"/>
    </row>
    <row r="378" spans="2:25" s="17" customFormat="1" x14ac:dyDescent="0.2">
      <c r="B378" s="48" t="s">
        <v>342</v>
      </c>
      <c r="C378" s="17" t="s">
        <v>343</v>
      </c>
      <c r="D378" s="18">
        <v>2500000</v>
      </c>
      <c r="E378" s="18">
        <v>2500000</v>
      </c>
      <c r="F378" s="18">
        <v>0</v>
      </c>
      <c r="G378" s="18">
        <v>341436.73</v>
      </c>
      <c r="H378" s="18">
        <v>1658563.27</v>
      </c>
      <c r="I378" s="18">
        <f t="shared" si="45"/>
        <v>2000000</v>
      </c>
      <c r="J378" s="18">
        <f t="shared" si="46"/>
        <v>500000</v>
      </c>
      <c r="K378" s="39">
        <f t="shared" si="47"/>
        <v>0.2</v>
      </c>
      <c r="L378" s="39">
        <f t="shared" si="48"/>
        <v>-1</v>
      </c>
      <c r="M378" s="39">
        <f t="shared" si="49"/>
        <v>-0.59027592400000006</v>
      </c>
      <c r="O378" s="57"/>
      <c r="P378" s="57"/>
      <c r="Q378" s="57"/>
      <c r="R378" s="60"/>
      <c r="S378" s="60"/>
      <c r="T378" s="60"/>
      <c r="U378" s="60"/>
      <c r="V378" s="60"/>
      <c r="W378" s="57"/>
      <c r="X378" s="57"/>
      <c r="Y378" s="57"/>
    </row>
    <row r="379" spans="2:25" s="17" customFormat="1" x14ac:dyDescent="0.2">
      <c r="B379" s="48" t="s">
        <v>492</v>
      </c>
      <c r="C379" s="17" t="s">
        <v>493</v>
      </c>
      <c r="D379" s="18">
        <v>0</v>
      </c>
      <c r="E379" s="18">
        <v>0</v>
      </c>
      <c r="F379" s="18">
        <v>0</v>
      </c>
      <c r="G379" s="18">
        <v>0</v>
      </c>
      <c r="H379" s="18">
        <v>0</v>
      </c>
      <c r="I379" s="18">
        <f t="shared" si="45"/>
        <v>0</v>
      </c>
      <c r="J379" s="18">
        <f t="shared" si="46"/>
        <v>0</v>
      </c>
      <c r="K379" s="39" t="str">
        <f t="shared" si="47"/>
        <v>NA</v>
      </c>
      <c r="L379" s="39" t="str">
        <f t="shared" si="48"/>
        <v>NA</v>
      </c>
      <c r="M379" s="39" t="str">
        <f t="shared" si="49"/>
        <v>NA</v>
      </c>
      <c r="O379" s="57"/>
      <c r="P379" s="57"/>
      <c r="Q379" s="57"/>
      <c r="R379" s="60"/>
      <c r="S379" s="60"/>
      <c r="T379" s="60"/>
      <c r="U379" s="60"/>
      <c r="V379" s="60"/>
      <c r="W379" s="57"/>
      <c r="X379" s="57"/>
      <c r="Y379" s="57"/>
    </row>
    <row r="380" spans="2:25" s="17" customFormat="1" x14ac:dyDescent="0.2">
      <c r="B380" s="48" t="s">
        <v>65</v>
      </c>
      <c r="C380" s="17" t="s">
        <v>66</v>
      </c>
      <c r="D380" s="18">
        <v>2000</v>
      </c>
      <c r="E380" s="18">
        <v>10000</v>
      </c>
      <c r="F380" s="18">
        <v>7938</v>
      </c>
      <c r="G380" s="18">
        <v>7938</v>
      </c>
      <c r="H380" s="18">
        <v>0</v>
      </c>
      <c r="I380" s="18">
        <f t="shared" si="45"/>
        <v>7938</v>
      </c>
      <c r="J380" s="18">
        <f t="shared" si="46"/>
        <v>2062</v>
      </c>
      <c r="K380" s="39">
        <f t="shared" si="47"/>
        <v>0.20619999999999999</v>
      </c>
      <c r="L380" s="39">
        <f t="shared" si="48"/>
        <v>-0.20619999999999999</v>
      </c>
      <c r="M380" s="39">
        <f t="shared" si="49"/>
        <v>1.3813999999999997</v>
      </c>
      <c r="O380" s="57"/>
      <c r="P380" s="57"/>
      <c r="Q380" s="57"/>
      <c r="R380" s="60"/>
      <c r="S380" s="60"/>
      <c r="T380" s="60"/>
      <c r="U380" s="60"/>
      <c r="V380" s="60"/>
      <c r="W380" s="57"/>
      <c r="X380" s="57"/>
      <c r="Y380" s="57"/>
    </row>
    <row r="381" spans="2:25" s="17" customFormat="1" x14ac:dyDescent="0.2">
      <c r="B381" s="48" t="s">
        <v>378</v>
      </c>
      <c r="C381" s="17" t="s">
        <v>379</v>
      </c>
      <c r="D381" s="18">
        <v>0</v>
      </c>
      <c r="E381" s="18">
        <v>250000</v>
      </c>
      <c r="F381" s="18">
        <v>103283.1</v>
      </c>
      <c r="G381" s="18">
        <v>103283.1</v>
      </c>
      <c r="H381" s="18">
        <v>55374.7</v>
      </c>
      <c r="I381" s="18">
        <f t="shared" si="45"/>
        <v>158657.79999999999</v>
      </c>
      <c r="J381" s="18">
        <f t="shared" si="46"/>
        <v>91342.200000000012</v>
      </c>
      <c r="K381" s="39">
        <f t="shared" si="47"/>
        <v>0.36536880000000005</v>
      </c>
      <c r="L381" s="39">
        <f t="shared" si="48"/>
        <v>-0.58686759999999993</v>
      </c>
      <c r="M381" s="39">
        <f t="shared" si="49"/>
        <v>0.23939720000000014</v>
      </c>
      <c r="O381" s="57"/>
      <c r="P381" s="57"/>
      <c r="Q381" s="57"/>
      <c r="R381" s="60"/>
      <c r="S381" s="60"/>
      <c r="T381" s="60"/>
      <c r="U381" s="60"/>
      <c r="V381" s="60"/>
      <c r="W381" s="57"/>
      <c r="X381" s="57"/>
      <c r="Y381" s="57"/>
    </row>
    <row r="382" spans="2:25" s="17" customFormat="1" x14ac:dyDescent="0.2">
      <c r="B382" s="48" t="s">
        <v>184</v>
      </c>
      <c r="C382" s="17" t="s">
        <v>185</v>
      </c>
      <c r="D382" s="18">
        <v>0</v>
      </c>
      <c r="E382" s="18">
        <v>0</v>
      </c>
      <c r="F382" s="18">
        <v>0</v>
      </c>
      <c r="G382" s="18">
        <v>169441.7</v>
      </c>
      <c r="H382" s="18">
        <v>168173.85</v>
      </c>
      <c r="I382" s="18">
        <f t="shared" si="45"/>
        <v>337615.55000000005</v>
      </c>
      <c r="J382" s="18">
        <f t="shared" si="46"/>
        <v>-337615.55000000005</v>
      </c>
      <c r="K382" s="39" t="str">
        <f t="shared" si="47"/>
        <v>NA</v>
      </c>
      <c r="L382" s="39" t="str">
        <f t="shared" si="48"/>
        <v>NA</v>
      </c>
      <c r="M382" s="39" t="str">
        <f t="shared" si="49"/>
        <v>NA</v>
      </c>
      <c r="O382" s="57"/>
      <c r="P382" s="57"/>
      <c r="Q382" s="57"/>
      <c r="R382" s="60"/>
      <c r="S382" s="60"/>
      <c r="T382" s="60"/>
      <c r="U382" s="60"/>
      <c r="V382" s="60"/>
      <c r="W382" s="57"/>
      <c r="X382" s="57"/>
      <c r="Y382" s="57"/>
    </row>
    <row r="383" spans="2:25" s="17" customFormat="1" x14ac:dyDescent="0.2">
      <c r="B383" s="48" t="s">
        <v>67</v>
      </c>
      <c r="C383" s="17" t="s">
        <v>68</v>
      </c>
      <c r="D383" s="18">
        <v>6220000</v>
      </c>
      <c r="E383" s="18">
        <v>5220000</v>
      </c>
      <c r="F383" s="18">
        <v>138478.5</v>
      </c>
      <c r="G383" s="18">
        <v>493370.71</v>
      </c>
      <c r="H383" s="18">
        <v>2633879.81</v>
      </c>
      <c r="I383" s="18">
        <f t="shared" si="45"/>
        <v>3127250.52</v>
      </c>
      <c r="J383" s="18">
        <f t="shared" si="46"/>
        <v>2092749.48</v>
      </c>
      <c r="K383" s="39">
        <f t="shared" si="47"/>
        <v>0.40090986206896551</v>
      </c>
      <c r="L383" s="39">
        <f t="shared" si="48"/>
        <v>-0.97347155172413791</v>
      </c>
      <c r="M383" s="39">
        <f t="shared" si="49"/>
        <v>-0.71645361494252879</v>
      </c>
      <c r="O383" s="57"/>
      <c r="P383" s="57"/>
      <c r="Q383" s="57"/>
      <c r="R383" s="60"/>
      <c r="S383" s="60"/>
      <c r="T383" s="60"/>
      <c r="U383" s="60"/>
      <c r="V383" s="60"/>
      <c r="W383" s="57"/>
      <c r="X383" s="57"/>
      <c r="Y383" s="57"/>
    </row>
    <row r="384" spans="2:25" s="17" customFormat="1" x14ac:dyDescent="0.2">
      <c r="B384" s="48" t="s">
        <v>344</v>
      </c>
      <c r="C384" s="17" t="s">
        <v>345</v>
      </c>
      <c r="D384" s="18">
        <v>500000</v>
      </c>
      <c r="E384" s="18">
        <v>500000</v>
      </c>
      <c r="F384" s="18">
        <v>0</v>
      </c>
      <c r="G384" s="18">
        <v>0</v>
      </c>
      <c r="H384" s="18">
        <v>0</v>
      </c>
      <c r="I384" s="18">
        <f t="shared" si="45"/>
        <v>0</v>
      </c>
      <c r="J384" s="18">
        <f t="shared" si="46"/>
        <v>500000</v>
      </c>
      <c r="K384" s="39">
        <f t="shared" si="47"/>
        <v>1</v>
      </c>
      <c r="L384" s="39">
        <f t="shared" si="48"/>
        <v>-1</v>
      </c>
      <c r="M384" s="39">
        <f t="shared" si="49"/>
        <v>-1</v>
      </c>
      <c r="O384" s="57"/>
      <c r="P384" s="57"/>
      <c r="Q384" s="57"/>
      <c r="R384" s="60"/>
      <c r="S384" s="60"/>
      <c r="T384" s="60"/>
      <c r="U384" s="60"/>
      <c r="V384" s="60"/>
      <c r="W384" s="57"/>
      <c r="X384" s="57"/>
      <c r="Y384" s="57"/>
    </row>
    <row r="385" spans="1:25" s="17" customFormat="1" x14ac:dyDescent="0.2">
      <c r="B385" s="48" t="s">
        <v>346</v>
      </c>
      <c r="C385" s="17" t="s">
        <v>347</v>
      </c>
      <c r="D385" s="18">
        <v>500000</v>
      </c>
      <c r="E385" s="18">
        <v>500000</v>
      </c>
      <c r="F385" s="18">
        <v>0</v>
      </c>
      <c r="G385" s="18">
        <v>0</v>
      </c>
      <c r="H385" s="18">
        <v>0</v>
      </c>
      <c r="I385" s="18">
        <f t="shared" si="45"/>
        <v>0</v>
      </c>
      <c r="J385" s="18">
        <f t="shared" si="46"/>
        <v>500000</v>
      </c>
      <c r="K385" s="39">
        <f t="shared" si="47"/>
        <v>1</v>
      </c>
      <c r="L385" s="39">
        <f t="shared" si="48"/>
        <v>-1</v>
      </c>
      <c r="M385" s="39">
        <f t="shared" si="49"/>
        <v>-1</v>
      </c>
      <c r="O385" s="57"/>
      <c r="P385" s="57"/>
      <c r="Q385" s="57"/>
      <c r="R385" s="60"/>
      <c r="S385" s="60"/>
      <c r="T385" s="60"/>
      <c r="U385" s="60"/>
      <c r="V385" s="60"/>
      <c r="W385" s="57"/>
      <c r="X385" s="57"/>
      <c r="Y385" s="57"/>
    </row>
    <row r="386" spans="1:25" s="17" customFormat="1" x14ac:dyDescent="0.2">
      <c r="B386" s="48" t="s">
        <v>69</v>
      </c>
      <c r="C386" s="17" t="s">
        <v>70</v>
      </c>
      <c r="D386" s="18">
        <v>3200000</v>
      </c>
      <c r="E386" s="18">
        <v>3200000</v>
      </c>
      <c r="F386" s="18">
        <v>0</v>
      </c>
      <c r="G386" s="18">
        <v>0</v>
      </c>
      <c r="H386" s="18">
        <v>0</v>
      </c>
      <c r="I386" s="18">
        <f t="shared" si="45"/>
        <v>0</v>
      </c>
      <c r="J386" s="18">
        <f t="shared" si="46"/>
        <v>3200000</v>
      </c>
      <c r="K386" s="39">
        <f t="shared" si="47"/>
        <v>1</v>
      </c>
      <c r="L386" s="39">
        <f t="shared" si="48"/>
        <v>-1</v>
      </c>
      <c r="M386" s="39">
        <f t="shared" si="49"/>
        <v>-1</v>
      </c>
      <c r="O386" s="57"/>
      <c r="P386" s="57"/>
      <c r="Q386" s="57"/>
      <c r="R386" s="60"/>
      <c r="S386" s="60"/>
      <c r="T386" s="60"/>
      <c r="U386" s="60"/>
      <c r="V386" s="60"/>
      <c r="W386" s="57"/>
      <c r="X386" s="57"/>
      <c r="Y386" s="57"/>
    </row>
    <row r="387" spans="1:25" s="17" customFormat="1" x14ac:dyDescent="0.2">
      <c r="B387" s="48" t="s">
        <v>71</v>
      </c>
      <c r="C387" s="17" t="s">
        <v>72</v>
      </c>
      <c r="D387" s="18">
        <v>165000</v>
      </c>
      <c r="E387" s="18">
        <v>165000</v>
      </c>
      <c r="F387" s="18">
        <v>125</v>
      </c>
      <c r="G387" s="18">
        <v>8570</v>
      </c>
      <c r="H387" s="18">
        <v>700</v>
      </c>
      <c r="I387" s="18">
        <f t="shared" si="45"/>
        <v>9270</v>
      </c>
      <c r="J387" s="18">
        <f t="shared" si="46"/>
        <v>155730</v>
      </c>
      <c r="K387" s="39">
        <f t="shared" si="47"/>
        <v>0.94381818181818178</v>
      </c>
      <c r="L387" s="39">
        <f t="shared" si="48"/>
        <v>-0.99924242424242427</v>
      </c>
      <c r="M387" s="39">
        <f t="shared" si="49"/>
        <v>-0.84418181818181814</v>
      </c>
      <c r="O387" s="57"/>
      <c r="P387" s="57"/>
      <c r="Q387" s="57"/>
      <c r="R387" s="60"/>
      <c r="S387" s="60"/>
      <c r="T387" s="60"/>
      <c r="U387" s="60"/>
      <c r="V387" s="60"/>
      <c r="W387" s="57"/>
      <c r="X387" s="57"/>
      <c r="Y387" s="57"/>
    </row>
    <row r="388" spans="1:25" s="17" customFormat="1" x14ac:dyDescent="0.2">
      <c r="B388" s="48" t="s">
        <v>73</v>
      </c>
      <c r="C388" s="17" t="s">
        <v>74</v>
      </c>
      <c r="D388" s="18">
        <v>1000000</v>
      </c>
      <c r="E388" s="18">
        <v>1000000</v>
      </c>
      <c r="F388" s="18">
        <v>0</v>
      </c>
      <c r="G388" s="18">
        <v>0</v>
      </c>
      <c r="H388" s="18">
        <v>0</v>
      </c>
      <c r="I388" s="18">
        <f t="shared" si="45"/>
        <v>0</v>
      </c>
      <c r="J388" s="18">
        <f t="shared" si="46"/>
        <v>1000000</v>
      </c>
      <c r="K388" s="39">
        <f t="shared" si="47"/>
        <v>1</v>
      </c>
      <c r="L388" s="39">
        <f t="shared" si="48"/>
        <v>-1</v>
      </c>
      <c r="M388" s="39">
        <f t="shared" si="49"/>
        <v>-1</v>
      </c>
      <c r="O388" s="57"/>
      <c r="P388" s="57"/>
      <c r="Q388" s="57"/>
      <c r="R388" s="60"/>
      <c r="S388" s="60"/>
      <c r="T388" s="60"/>
      <c r="U388" s="60"/>
      <c r="V388" s="60"/>
      <c r="W388" s="57"/>
      <c r="X388" s="57"/>
      <c r="Y388" s="57"/>
    </row>
    <row r="389" spans="1:25" s="17" customFormat="1" x14ac:dyDescent="0.2">
      <c r="A389" s="47" t="s">
        <v>121</v>
      </c>
      <c r="B389" s="49"/>
      <c r="C389" s="47"/>
      <c r="D389" s="23">
        <v>180228363.13000003</v>
      </c>
      <c r="E389" s="23">
        <v>180144468.13</v>
      </c>
      <c r="F389" s="23">
        <v>9963184.6900000013</v>
      </c>
      <c r="G389" s="23">
        <v>38876794.150000021</v>
      </c>
      <c r="H389" s="23">
        <v>19273395.889999997</v>
      </c>
      <c r="I389" s="23">
        <f t="shared" si="45"/>
        <v>58150190.040000021</v>
      </c>
      <c r="J389" s="23">
        <f t="shared" si="46"/>
        <v>121994278.08999997</v>
      </c>
      <c r="K389" s="43">
        <f t="shared" si="47"/>
        <v>0.67720246620042568</v>
      </c>
      <c r="L389" s="43">
        <f t="shared" si="48"/>
        <v>-0.94469336309117113</v>
      </c>
      <c r="M389" s="43">
        <f t="shared" si="49"/>
        <v>-0.35257305616604018</v>
      </c>
      <c r="O389" s="57"/>
      <c r="P389" s="57"/>
      <c r="Q389" s="57"/>
      <c r="R389" s="60"/>
      <c r="S389" s="60"/>
      <c r="T389" s="60"/>
      <c r="U389" s="60"/>
      <c r="V389" s="60"/>
      <c r="W389" s="57"/>
      <c r="X389" s="57"/>
      <c r="Y389" s="57"/>
    </row>
    <row r="390" spans="1:25" s="17" customFormat="1" x14ac:dyDescent="0.2">
      <c r="A390" s="17" t="s">
        <v>122</v>
      </c>
      <c r="B390" s="48" t="s">
        <v>12</v>
      </c>
      <c r="C390" s="17" t="s">
        <v>13</v>
      </c>
      <c r="D390" s="18">
        <v>0</v>
      </c>
      <c r="E390" s="18">
        <v>0</v>
      </c>
      <c r="F390" s="18">
        <v>0</v>
      </c>
      <c r="G390" s="18">
        <v>0</v>
      </c>
      <c r="H390" s="18">
        <v>0</v>
      </c>
      <c r="I390" s="18">
        <f t="shared" si="45"/>
        <v>0</v>
      </c>
      <c r="J390" s="18">
        <f t="shared" si="46"/>
        <v>0</v>
      </c>
      <c r="K390" s="39" t="str">
        <f t="shared" si="47"/>
        <v>NA</v>
      </c>
      <c r="L390" s="39" t="str">
        <f t="shared" si="48"/>
        <v>NA</v>
      </c>
      <c r="M390" s="39" t="str">
        <f t="shared" si="49"/>
        <v>NA</v>
      </c>
      <c r="O390" s="57"/>
      <c r="P390" s="57"/>
      <c r="Q390" s="57"/>
      <c r="R390" s="60"/>
      <c r="S390" s="60"/>
      <c r="T390" s="60"/>
      <c r="U390" s="60"/>
      <c r="V390" s="60"/>
      <c r="W390" s="57"/>
      <c r="X390" s="57"/>
      <c r="Y390" s="57"/>
    </row>
    <row r="391" spans="1:25" s="17" customFormat="1" x14ac:dyDescent="0.2">
      <c r="B391" s="48" t="s">
        <v>14</v>
      </c>
      <c r="C391" s="17" t="s">
        <v>15</v>
      </c>
      <c r="D391" s="18"/>
      <c r="E391" s="18"/>
      <c r="F391" s="18">
        <v>0</v>
      </c>
      <c r="G391" s="18">
        <v>0</v>
      </c>
      <c r="H391" s="18">
        <v>0</v>
      </c>
      <c r="I391" s="18">
        <f t="shared" si="45"/>
        <v>0</v>
      </c>
      <c r="J391" s="18">
        <f t="shared" si="46"/>
        <v>0</v>
      </c>
      <c r="K391" s="39" t="str">
        <f t="shared" si="47"/>
        <v>NA</v>
      </c>
      <c r="L391" s="39" t="str">
        <f t="shared" si="48"/>
        <v>NA</v>
      </c>
      <c r="M391" s="39" t="str">
        <f t="shared" si="49"/>
        <v>NA</v>
      </c>
      <c r="O391" s="57"/>
      <c r="P391" s="57"/>
      <c r="Q391" s="57"/>
      <c r="R391" s="60"/>
      <c r="S391" s="60"/>
      <c r="T391" s="60"/>
      <c r="U391" s="60"/>
      <c r="V391" s="60"/>
      <c r="W391" s="57"/>
      <c r="X391" s="57"/>
      <c r="Y391" s="57"/>
    </row>
    <row r="392" spans="1:25" s="17" customFormat="1" x14ac:dyDescent="0.2">
      <c r="B392" s="48" t="s">
        <v>97</v>
      </c>
      <c r="C392" s="17" t="s">
        <v>98</v>
      </c>
      <c r="D392" s="18">
        <v>0</v>
      </c>
      <c r="E392" s="18">
        <v>0</v>
      </c>
      <c r="F392" s="18">
        <v>0</v>
      </c>
      <c r="G392" s="18">
        <v>0</v>
      </c>
      <c r="H392" s="18">
        <v>0</v>
      </c>
      <c r="I392" s="18">
        <f t="shared" si="45"/>
        <v>0</v>
      </c>
      <c r="J392" s="18">
        <f t="shared" si="46"/>
        <v>0</v>
      </c>
      <c r="K392" s="39" t="str">
        <f t="shared" si="47"/>
        <v>NA</v>
      </c>
      <c r="L392" s="39" t="str">
        <f t="shared" si="48"/>
        <v>NA</v>
      </c>
      <c r="M392" s="39" t="str">
        <f t="shared" si="49"/>
        <v>NA</v>
      </c>
      <c r="O392" s="57"/>
      <c r="P392" s="57"/>
      <c r="Q392" s="57"/>
      <c r="R392" s="60"/>
      <c r="S392" s="60"/>
      <c r="T392" s="60"/>
      <c r="U392" s="60"/>
      <c r="V392" s="60"/>
      <c r="W392" s="57"/>
      <c r="X392" s="57"/>
      <c r="Y392" s="57"/>
    </row>
    <row r="393" spans="1:25" s="17" customFormat="1" x14ac:dyDescent="0.2">
      <c r="B393" s="48" t="s">
        <v>123</v>
      </c>
      <c r="C393" s="17" t="s">
        <v>124</v>
      </c>
      <c r="D393" s="18">
        <v>18793666.02</v>
      </c>
      <c r="E393" s="18">
        <v>18644584.239999998</v>
      </c>
      <c r="F393" s="18">
        <v>1833098.63</v>
      </c>
      <c r="G393" s="18">
        <v>3910148.25</v>
      </c>
      <c r="H393" s="18">
        <v>20</v>
      </c>
      <c r="I393" s="18">
        <f t="shared" si="45"/>
        <v>3910168.25</v>
      </c>
      <c r="J393" s="18">
        <f t="shared" si="46"/>
        <v>14734415.989999998</v>
      </c>
      <c r="K393" s="39">
        <f t="shared" si="47"/>
        <v>0.79027860317683329</v>
      </c>
      <c r="L393" s="39">
        <f t="shared" si="48"/>
        <v>-0.90168197872349021</v>
      </c>
      <c r="M393" s="39">
        <f t="shared" si="49"/>
        <v>-0.37083902762317639</v>
      </c>
      <c r="O393" s="57"/>
      <c r="P393" s="57"/>
      <c r="Q393" s="57"/>
      <c r="R393" s="60"/>
      <c r="S393" s="60"/>
      <c r="T393" s="60"/>
      <c r="U393" s="60"/>
      <c r="V393" s="60"/>
      <c r="W393" s="57"/>
      <c r="X393" s="57"/>
      <c r="Y393" s="57"/>
    </row>
    <row r="394" spans="1:25" s="17" customFormat="1" ht="12" customHeight="1" x14ac:dyDescent="0.2">
      <c r="B394" s="48" t="s">
        <v>272</v>
      </c>
      <c r="C394" s="17" t="s">
        <v>273</v>
      </c>
      <c r="D394" s="18">
        <v>10166648.550000001</v>
      </c>
      <c r="E394" s="18">
        <v>11071390.550000001</v>
      </c>
      <c r="F394" s="18">
        <v>1453332.4000000001</v>
      </c>
      <c r="G394" s="18">
        <v>4948700.72</v>
      </c>
      <c r="H394" s="18">
        <v>0</v>
      </c>
      <c r="I394" s="18">
        <f t="shared" si="40"/>
        <v>4948700.72</v>
      </c>
      <c r="J394" s="18">
        <f t="shared" si="41"/>
        <v>6122689.830000001</v>
      </c>
      <c r="K394" s="39">
        <f t="shared" si="42"/>
        <v>0.55301904510992073</v>
      </c>
      <c r="L394" s="39">
        <f t="shared" si="43"/>
        <v>-0.86873081629299043</v>
      </c>
      <c r="M394" s="39">
        <f t="shared" si="44"/>
        <v>0.3409428646702376</v>
      </c>
      <c r="O394" s="57"/>
      <c r="P394" s="57"/>
      <c r="Q394" s="57"/>
      <c r="R394" s="57"/>
      <c r="S394" s="57"/>
      <c r="T394" s="57"/>
      <c r="U394" s="57"/>
      <c r="V394" s="57"/>
      <c r="W394" s="57"/>
      <c r="X394" s="57"/>
      <c r="Y394" s="57"/>
    </row>
    <row r="395" spans="1:25" s="17" customFormat="1" ht="12" customHeight="1" x14ac:dyDescent="0.2">
      <c r="B395" s="48" t="s">
        <v>27</v>
      </c>
      <c r="C395" s="17" t="s">
        <v>28</v>
      </c>
      <c r="D395" s="18">
        <v>10311878.02</v>
      </c>
      <c r="E395" s="18">
        <v>10610041.58</v>
      </c>
      <c r="F395" s="18">
        <v>141175.16999999998</v>
      </c>
      <c r="G395" s="18">
        <v>866534.41999999993</v>
      </c>
      <c r="H395" s="18">
        <v>0</v>
      </c>
      <c r="I395" s="18">
        <f t="shared" si="40"/>
        <v>866534.41999999993</v>
      </c>
      <c r="J395" s="18">
        <f t="shared" si="41"/>
        <v>9743507.1600000001</v>
      </c>
      <c r="K395" s="39">
        <f t="shared" si="42"/>
        <v>0.91832883844362845</v>
      </c>
      <c r="L395" s="39">
        <f t="shared" si="43"/>
        <v>-0.98669419257827262</v>
      </c>
      <c r="M395" s="39">
        <f t="shared" si="44"/>
        <v>-0.75498651533088523</v>
      </c>
      <c r="O395" s="57"/>
      <c r="P395" s="57"/>
      <c r="Q395" s="57"/>
      <c r="R395" s="57"/>
      <c r="S395" s="57"/>
      <c r="T395" s="57"/>
      <c r="U395" s="57"/>
      <c r="V395" s="57"/>
      <c r="W395" s="57"/>
      <c r="X395" s="57"/>
      <c r="Y395" s="57"/>
    </row>
    <row r="396" spans="1:25" s="17" customFormat="1" ht="12" customHeight="1" x14ac:dyDescent="0.2">
      <c r="B396" s="48" t="s">
        <v>91</v>
      </c>
      <c r="C396" s="17" t="s">
        <v>92</v>
      </c>
      <c r="D396" s="18">
        <v>126803</v>
      </c>
      <c r="E396" s="18">
        <v>126803</v>
      </c>
      <c r="F396" s="18">
        <v>10883.96</v>
      </c>
      <c r="G396" s="18">
        <v>40904.160000000003</v>
      </c>
      <c r="H396" s="18">
        <v>0</v>
      </c>
      <c r="I396" s="18">
        <f t="shared" si="40"/>
        <v>40904.160000000003</v>
      </c>
      <c r="J396" s="18">
        <f t="shared" si="41"/>
        <v>85898.84</v>
      </c>
      <c r="K396" s="39">
        <f t="shared" si="42"/>
        <v>0.67741961940963535</v>
      </c>
      <c r="L396" s="39">
        <f t="shared" si="43"/>
        <v>-0.91416638407608664</v>
      </c>
      <c r="M396" s="39">
        <f t="shared" si="44"/>
        <v>-3.2258858228906118E-2</v>
      </c>
      <c r="O396" s="57"/>
      <c r="P396" s="57"/>
      <c r="Q396" s="57"/>
      <c r="R396" s="57"/>
      <c r="S396" s="57"/>
      <c r="T396" s="57"/>
      <c r="U396" s="57"/>
      <c r="V396" s="57"/>
      <c r="W396" s="57"/>
      <c r="X396" s="57"/>
      <c r="Y396" s="57"/>
    </row>
    <row r="397" spans="1:25" s="17" customFormat="1" ht="12" customHeight="1" x14ac:dyDescent="0.2">
      <c r="B397" s="48" t="s">
        <v>29</v>
      </c>
      <c r="C397" s="17" t="s">
        <v>30</v>
      </c>
      <c r="D397" s="18">
        <v>472450</v>
      </c>
      <c r="E397" s="18">
        <v>472450</v>
      </c>
      <c r="F397" s="18">
        <v>0</v>
      </c>
      <c r="G397" s="18">
        <v>4200</v>
      </c>
      <c r="H397" s="18">
        <v>0</v>
      </c>
      <c r="I397" s="18">
        <f t="shared" si="40"/>
        <v>4200</v>
      </c>
      <c r="J397" s="18">
        <f t="shared" si="41"/>
        <v>468250</v>
      </c>
      <c r="K397" s="39">
        <f t="shared" si="42"/>
        <v>0.99111017038840088</v>
      </c>
      <c r="L397" s="39">
        <f t="shared" si="43"/>
        <v>-1</v>
      </c>
      <c r="M397" s="39">
        <f t="shared" si="44"/>
        <v>-0.97333051116520264</v>
      </c>
      <c r="O397" s="57"/>
      <c r="P397" s="57"/>
      <c r="Q397" s="57"/>
      <c r="R397" s="57"/>
      <c r="S397" s="57"/>
      <c r="T397" s="57"/>
      <c r="U397" s="57"/>
      <c r="V397" s="57"/>
      <c r="W397" s="57"/>
      <c r="X397" s="57"/>
      <c r="Y397" s="57"/>
    </row>
    <row r="398" spans="1:25" s="17" customFormat="1" ht="12" customHeight="1" x14ac:dyDescent="0.2">
      <c r="B398" s="48" t="s">
        <v>31</v>
      </c>
      <c r="C398" s="17" t="s">
        <v>32</v>
      </c>
      <c r="D398" s="18">
        <v>7541100</v>
      </c>
      <c r="E398" s="18">
        <v>7541100</v>
      </c>
      <c r="F398" s="18">
        <v>500850</v>
      </c>
      <c r="G398" s="18">
        <v>1188173.07</v>
      </c>
      <c r="H398" s="18">
        <v>0</v>
      </c>
      <c r="I398" s="18">
        <f t="shared" si="40"/>
        <v>1188173.07</v>
      </c>
      <c r="J398" s="18">
        <f t="shared" si="41"/>
        <v>6352926.9299999997</v>
      </c>
      <c r="K398" s="39">
        <f t="shared" si="42"/>
        <v>0.84244035087719293</v>
      </c>
      <c r="L398" s="39">
        <f t="shared" si="43"/>
        <v>-0.9335839598997494</v>
      </c>
      <c r="M398" s="39">
        <f t="shared" si="44"/>
        <v>-0.52732105263157891</v>
      </c>
      <c r="O398" s="57"/>
      <c r="P398" s="57"/>
      <c r="Q398" s="57"/>
      <c r="R398" s="57"/>
      <c r="S398" s="57"/>
      <c r="T398" s="57"/>
      <c r="U398" s="57"/>
      <c r="V398" s="57"/>
      <c r="W398" s="57"/>
      <c r="X398" s="57"/>
      <c r="Y398" s="57"/>
    </row>
    <row r="399" spans="1:25" s="17" customFormat="1" ht="12" customHeight="1" x14ac:dyDescent="0.2">
      <c r="B399" s="48" t="s">
        <v>33</v>
      </c>
      <c r="C399" s="17" t="s">
        <v>34</v>
      </c>
      <c r="D399" s="18">
        <v>1707063.55</v>
      </c>
      <c r="E399" s="18">
        <v>1707063.55</v>
      </c>
      <c r="F399" s="18">
        <v>118857.47</v>
      </c>
      <c r="G399" s="18">
        <v>459577.28</v>
      </c>
      <c r="H399" s="18">
        <v>0</v>
      </c>
      <c r="I399" s="18">
        <f t="shared" si="40"/>
        <v>459577.28</v>
      </c>
      <c r="J399" s="18">
        <f t="shared" si="41"/>
        <v>1247486.27</v>
      </c>
      <c r="K399" s="39">
        <f t="shared" si="42"/>
        <v>0.73077904451770415</v>
      </c>
      <c r="L399" s="39">
        <f t="shared" si="43"/>
        <v>-0.93037314281591921</v>
      </c>
      <c r="M399" s="39">
        <f t="shared" si="44"/>
        <v>-0.19233713355311227</v>
      </c>
      <c r="O399" s="57"/>
      <c r="P399" s="57"/>
      <c r="Q399" s="57"/>
      <c r="R399" s="57"/>
      <c r="S399" s="57"/>
      <c r="T399" s="57"/>
      <c r="U399" s="57"/>
      <c r="V399" s="57"/>
      <c r="W399" s="57"/>
      <c r="X399" s="57"/>
      <c r="Y399" s="57"/>
    </row>
    <row r="400" spans="1:25" s="17" customFormat="1" ht="12" customHeight="1" x14ac:dyDescent="0.2">
      <c r="B400" s="48" t="s">
        <v>35</v>
      </c>
      <c r="C400" s="17" t="s">
        <v>36</v>
      </c>
      <c r="D400" s="18">
        <v>176000</v>
      </c>
      <c r="E400" s="18">
        <v>176000</v>
      </c>
      <c r="F400" s="18">
        <v>0</v>
      </c>
      <c r="G400" s="18">
        <v>0</v>
      </c>
      <c r="H400" s="18">
        <v>0</v>
      </c>
      <c r="I400" s="18">
        <f t="shared" si="40"/>
        <v>0</v>
      </c>
      <c r="J400" s="18">
        <f t="shared" si="41"/>
        <v>176000</v>
      </c>
      <c r="K400" s="39">
        <f t="shared" si="42"/>
        <v>1</v>
      </c>
      <c r="L400" s="39">
        <f t="shared" si="43"/>
        <v>-1</v>
      </c>
      <c r="M400" s="39">
        <f t="shared" si="44"/>
        <v>-1</v>
      </c>
      <c r="O400" s="57"/>
      <c r="P400" s="57"/>
      <c r="Q400" s="57"/>
      <c r="R400" s="57"/>
      <c r="S400" s="57"/>
      <c r="T400" s="57"/>
      <c r="U400" s="57"/>
      <c r="V400" s="57"/>
      <c r="W400" s="57"/>
      <c r="X400" s="57"/>
      <c r="Y400" s="57"/>
    </row>
    <row r="401" spans="2:25" s="17" customFormat="1" ht="12" customHeight="1" x14ac:dyDescent="0.2">
      <c r="B401" s="48" t="s">
        <v>332</v>
      </c>
      <c r="C401" s="17" t="s">
        <v>333</v>
      </c>
      <c r="D401" s="18">
        <v>2100000</v>
      </c>
      <c r="E401" s="18">
        <v>2100000</v>
      </c>
      <c r="F401" s="18">
        <v>0</v>
      </c>
      <c r="G401" s="18">
        <v>0</v>
      </c>
      <c r="H401" s="18">
        <v>0</v>
      </c>
      <c r="I401" s="18">
        <f t="shared" si="40"/>
        <v>0</v>
      </c>
      <c r="J401" s="18">
        <f t="shared" si="41"/>
        <v>2100000</v>
      </c>
      <c r="K401" s="39">
        <f t="shared" si="42"/>
        <v>1</v>
      </c>
      <c r="L401" s="39">
        <f t="shared" si="43"/>
        <v>-1</v>
      </c>
      <c r="M401" s="39">
        <f t="shared" si="44"/>
        <v>-1</v>
      </c>
      <c r="O401" s="57"/>
      <c r="P401" s="57"/>
      <c r="Q401" s="57"/>
      <c r="R401" s="57"/>
      <c r="S401" s="57"/>
      <c r="T401" s="57"/>
      <c r="U401" s="57"/>
      <c r="V401" s="57"/>
      <c r="W401" s="57"/>
      <c r="X401" s="57"/>
      <c r="Y401" s="57"/>
    </row>
    <row r="402" spans="2:25" s="17" customFormat="1" ht="12" customHeight="1" x14ac:dyDescent="0.2">
      <c r="B402" s="48" t="s">
        <v>39</v>
      </c>
      <c r="C402" s="17" t="s">
        <v>40</v>
      </c>
      <c r="D402" s="18">
        <v>2075469.0699999998</v>
      </c>
      <c r="E402" s="18">
        <v>2075469.0699999998</v>
      </c>
      <c r="F402" s="18">
        <v>227330.81</v>
      </c>
      <c r="G402" s="18">
        <v>632233.89000000013</v>
      </c>
      <c r="H402" s="18">
        <v>0</v>
      </c>
      <c r="I402" s="18">
        <f t="shared" si="40"/>
        <v>632233.89000000013</v>
      </c>
      <c r="J402" s="18">
        <f t="shared" si="41"/>
        <v>1443235.1799999997</v>
      </c>
      <c r="K402" s="39">
        <f t="shared" si="42"/>
        <v>0.69537783090161864</v>
      </c>
      <c r="L402" s="39">
        <f t="shared" si="43"/>
        <v>-0.89046774375683657</v>
      </c>
      <c r="M402" s="39">
        <f t="shared" si="44"/>
        <v>-8.6133492704856138E-2</v>
      </c>
      <c r="O402" s="57"/>
      <c r="P402" s="57"/>
      <c r="Q402" s="57"/>
      <c r="R402" s="57"/>
      <c r="S402" s="57"/>
      <c r="T402" s="57"/>
      <c r="U402" s="57"/>
      <c r="V402" s="57"/>
      <c r="W402" s="57"/>
      <c r="X402" s="57"/>
      <c r="Y402" s="57"/>
    </row>
    <row r="403" spans="2:25" s="17" customFormat="1" ht="12" customHeight="1" x14ac:dyDescent="0.2">
      <c r="B403" s="48" t="s">
        <v>41</v>
      </c>
      <c r="C403" s="17" t="s">
        <v>42</v>
      </c>
      <c r="D403" s="18">
        <v>2196950</v>
      </c>
      <c r="E403" s="18">
        <v>1396318</v>
      </c>
      <c r="F403" s="18">
        <v>5612.57</v>
      </c>
      <c r="G403" s="18">
        <v>64047.400000000009</v>
      </c>
      <c r="H403" s="18">
        <v>41445.759999999995</v>
      </c>
      <c r="I403" s="18">
        <f t="shared" si="40"/>
        <v>105493.16</v>
      </c>
      <c r="J403" s="18">
        <f t="shared" si="41"/>
        <v>1290824.8400000001</v>
      </c>
      <c r="K403" s="39">
        <f t="shared" si="42"/>
        <v>0.92444904384244853</v>
      </c>
      <c r="L403" s="39">
        <f t="shared" si="43"/>
        <v>-0.99598045001210322</v>
      </c>
      <c r="M403" s="39">
        <f t="shared" si="44"/>
        <v>-0.86239366677218221</v>
      </c>
      <c r="O403" s="57"/>
      <c r="P403" s="57"/>
      <c r="Q403" s="57"/>
      <c r="R403" s="57"/>
      <c r="S403" s="57"/>
      <c r="T403" s="57"/>
      <c r="U403" s="57"/>
      <c r="V403" s="57"/>
      <c r="W403" s="57"/>
      <c r="X403" s="57"/>
      <c r="Y403" s="57"/>
    </row>
    <row r="404" spans="2:25" s="17" customFormat="1" ht="12" customHeight="1" x14ac:dyDescent="0.2">
      <c r="B404" s="48" t="s">
        <v>237</v>
      </c>
      <c r="C404" s="17" t="s">
        <v>238</v>
      </c>
      <c r="D404" s="18">
        <v>40000</v>
      </c>
      <c r="E404" s="18">
        <v>40000</v>
      </c>
      <c r="F404" s="18">
        <v>0</v>
      </c>
      <c r="G404" s="18">
        <v>0</v>
      </c>
      <c r="H404" s="18">
        <v>0</v>
      </c>
      <c r="I404" s="18">
        <f t="shared" si="40"/>
        <v>0</v>
      </c>
      <c r="J404" s="18">
        <f t="shared" si="41"/>
        <v>40000</v>
      </c>
      <c r="K404" s="39">
        <f t="shared" si="42"/>
        <v>1</v>
      </c>
      <c r="L404" s="39">
        <f t="shared" si="43"/>
        <v>-1</v>
      </c>
      <c r="M404" s="39">
        <f t="shared" si="44"/>
        <v>-1</v>
      </c>
      <c r="O404" s="57"/>
      <c r="P404" s="57"/>
      <c r="Q404" s="57"/>
      <c r="R404" s="57"/>
      <c r="S404" s="57"/>
      <c r="T404" s="57"/>
      <c r="U404" s="57"/>
      <c r="V404" s="57"/>
      <c r="W404" s="57"/>
      <c r="X404" s="57"/>
      <c r="Y404" s="57"/>
    </row>
    <row r="405" spans="2:25" s="17" customFormat="1" ht="12" customHeight="1" x14ac:dyDescent="0.2">
      <c r="B405" s="48" t="s">
        <v>254</v>
      </c>
      <c r="C405" s="17" t="s">
        <v>255</v>
      </c>
      <c r="D405" s="18">
        <v>25000</v>
      </c>
      <c r="E405" s="18">
        <v>25000</v>
      </c>
      <c r="F405" s="18">
        <v>0</v>
      </c>
      <c r="G405" s="18">
        <v>51.5</v>
      </c>
      <c r="H405" s="18">
        <v>0</v>
      </c>
      <c r="I405" s="18">
        <f t="shared" si="40"/>
        <v>51.5</v>
      </c>
      <c r="J405" s="18">
        <f t="shared" si="41"/>
        <v>24948.5</v>
      </c>
      <c r="K405" s="39">
        <f t="shared" si="42"/>
        <v>0.99794000000000005</v>
      </c>
      <c r="L405" s="39">
        <f t="shared" si="43"/>
        <v>-1</v>
      </c>
      <c r="M405" s="39">
        <f t="shared" si="44"/>
        <v>-0.99382000000000004</v>
      </c>
      <c r="O405" s="57"/>
      <c r="P405" s="57"/>
      <c r="Q405" s="57"/>
      <c r="R405" s="57"/>
      <c r="S405" s="57"/>
      <c r="T405" s="57"/>
      <c r="U405" s="57"/>
      <c r="V405" s="57"/>
      <c r="W405" s="57"/>
      <c r="X405" s="57"/>
      <c r="Y405" s="57"/>
    </row>
    <row r="406" spans="2:25" s="17" customFormat="1" ht="12" customHeight="1" x14ac:dyDescent="0.2">
      <c r="B406" s="48" t="s">
        <v>43</v>
      </c>
      <c r="C406" s="17" t="s">
        <v>44</v>
      </c>
      <c r="D406" s="18">
        <v>2165500</v>
      </c>
      <c r="E406" s="18">
        <v>2165500</v>
      </c>
      <c r="F406" s="18">
        <v>-12648.14</v>
      </c>
      <c r="G406" s="18">
        <v>-5029.0400000000009</v>
      </c>
      <c r="H406" s="18">
        <v>46271.07</v>
      </c>
      <c r="I406" s="18">
        <f t="shared" si="40"/>
        <v>41242.03</v>
      </c>
      <c r="J406" s="18">
        <f t="shared" si="41"/>
        <v>2124257.9700000002</v>
      </c>
      <c r="K406" s="39">
        <f t="shared" si="42"/>
        <v>0.98095496190256304</v>
      </c>
      <c r="L406" s="39">
        <f t="shared" si="43"/>
        <v>-1.0058407480951281</v>
      </c>
      <c r="M406" s="39">
        <f t="shared" si="44"/>
        <v>-1.0069670376356501</v>
      </c>
      <c r="O406" s="57"/>
      <c r="P406" s="57"/>
      <c r="Q406" s="57"/>
      <c r="R406" s="57"/>
      <c r="S406" s="57"/>
      <c r="T406" s="57"/>
      <c r="U406" s="57"/>
      <c r="V406" s="57"/>
      <c r="W406" s="57"/>
      <c r="X406" s="57"/>
      <c r="Y406" s="57"/>
    </row>
    <row r="407" spans="2:25" s="17" customFormat="1" ht="12" customHeight="1" x14ac:dyDescent="0.2">
      <c r="B407" s="48" t="s">
        <v>376</v>
      </c>
      <c r="C407" s="17" t="s">
        <v>377</v>
      </c>
      <c r="D407" s="18">
        <v>500000</v>
      </c>
      <c r="E407" s="18">
        <v>925000</v>
      </c>
      <c r="F407" s="18">
        <v>96528.75</v>
      </c>
      <c r="G407" s="18">
        <v>150656.68</v>
      </c>
      <c r="H407" s="18">
        <v>294175</v>
      </c>
      <c r="I407" s="18">
        <f t="shared" si="40"/>
        <v>444831.68</v>
      </c>
      <c r="J407" s="18">
        <f t="shared" si="41"/>
        <v>480168.32</v>
      </c>
      <c r="K407" s="39">
        <f t="shared" si="42"/>
        <v>0.51910088648648645</v>
      </c>
      <c r="L407" s="39">
        <f t="shared" si="43"/>
        <v>-0.89564459459459456</v>
      </c>
      <c r="M407" s="39">
        <f t="shared" si="44"/>
        <v>-0.51138374054054059</v>
      </c>
      <c r="O407" s="57"/>
      <c r="P407" s="57"/>
      <c r="Q407" s="57"/>
      <c r="R407" s="57"/>
      <c r="S407" s="57"/>
      <c r="T407" s="57"/>
      <c r="U407" s="57"/>
      <c r="V407" s="57"/>
      <c r="W407" s="57"/>
      <c r="X407" s="57"/>
      <c r="Y407" s="57"/>
    </row>
    <row r="408" spans="2:25" s="17" customFormat="1" ht="12" customHeight="1" x14ac:dyDescent="0.2">
      <c r="B408" s="48" t="s">
        <v>45</v>
      </c>
      <c r="C408" s="17" t="s">
        <v>46</v>
      </c>
      <c r="D408" s="18">
        <v>180000</v>
      </c>
      <c r="E408" s="18">
        <v>186500</v>
      </c>
      <c r="F408" s="18">
        <v>246.86</v>
      </c>
      <c r="G408" s="18">
        <v>750.52</v>
      </c>
      <c r="H408" s="18">
        <v>3199.41</v>
      </c>
      <c r="I408" s="18">
        <f t="shared" si="40"/>
        <v>3949.93</v>
      </c>
      <c r="J408" s="18">
        <f t="shared" si="41"/>
        <v>182550.07</v>
      </c>
      <c r="K408" s="39">
        <f t="shared" si="42"/>
        <v>0.97882075067024132</v>
      </c>
      <c r="L408" s="39">
        <f t="shared" si="43"/>
        <v>-0.9986763538873995</v>
      </c>
      <c r="M408" s="39">
        <f t="shared" si="44"/>
        <v>-0.98792729222520115</v>
      </c>
      <c r="O408" s="57"/>
      <c r="P408" s="57"/>
      <c r="Q408" s="57"/>
      <c r="R408" s="57"/>
      <c r="S408" s="57"/>
      <c r="T408" s="57"/>
      <c r="U408" s="57"/>
      <c r="V408" s="57"/>
      <c r="W408" s="57"/>
      <c r="X408" s="57"/>
      <c r="Y408" s="57"/>
    </row>
    <row r="409" spans="2:25" s="17" customFormat="1" ht="12" customHeight="1" x14ac:dyDescent="0.2">
      <c r="B409" s="48" t="s">
        <v>47</v>
      </c>
      <c r="C409" s="17" t="s">
        <v>48</v>
      </c>
      <c r="D409" s="18">
        <v>1500</v>
      </c>
      <c r="E409" s="18">
        <v>29500</v>
      </c>
      <c r="F409" s="18">
        <v>3720</v>
      </c>
      <c r="G409" s="18">
        <v>18480</v>
      </c>
      <c r="H409" s="18">
        <v>0</v>
      </c>
      <c r="I409" s="18">
        <f t="shared" si="40"/>
        <v>18480</v>
      </c>
      <c r="J409" s="18">
        <f t="shared" si="41"/>
        <v>11020</v>
      </c>
      <c r="K409" s="39">
        <f t="shared" si="42"/>
        <v>0.3735593220338983</v>
      </c>
      <c r="L409" s="39">
        <f t="shared" si="43"/>
        <v>-0.87389830508474575</v>
      </c>
      <c r="M409" s="39">
        <f t="shared" si="44"/>
        <v>0.87932203389830499</v>
      </c>
      <c r="O409" s="57"/>
      <c r="P409" s="57"/>
      <c r="Q409" s="57"/>
      <c r="R409" s="57"/>
      <c r="S409" s="57"/>
      <c r="T409" s="57"/>
      <c r="U409" s="57"/>
      <c r="V409" s="57"/>
      <c r="W409" s="57"/>
      <c r="X409" s="57"/>
      <c r="Y409" s="57"/>
    </row>
    <row r="410" spans="2:25" s="17" customFormat="1" ht="12" customHeight="1" x14ac:dyDescent="0.2">
      <c r="B410" s="48" t="s">
        <v>49</v>
      </c>
      <c r="C410" s="17" t="s">
        <v>50</v>
      </c>
      <c r="D410" s="18">
        <v>145000</v>
      </c>
      <c r="E410" s="18">
        <v>145000</v>
      </c>
      <c r="F410" s="18">
        <v>3745.9</v>
      </c>
      <c r="G410" s="18">
        <v>9638.86</v>
      </c>
      <c r="H410" s="18">
        <v>0</v>
      </c>
      <c r="I410" s="18">
        <f t="shared" si="40"/>
        <v>9638.86</v>
      </c>
      <c r="J410" s="18">
        <f t="shared" si="41"/>
        <v>135361.14000000001</v>
      </c>
      <c r="K410" s="39">
        <f t="shared" si="42"/>
        <v>0.93352510344827599</v>
      </c>
      <c r="L410" s="39">
        <f t="shared" si="43"/>
        <v>-0.97416620689655176</v>
      </c>
      <c r="M410" s="39">
        <f t="shared" si="44"/>
        <v>-0.80057531034482754</v>
      </c>
      <c r="O410" s="57"/>
      <c r="P410" s="57"/>
      <c r="Q410" s="57"/>
      <c r="R410" s="57"/>
      <c r="S410" s="57"/>
      <c r="T410" s="57"/>
      <c r="U410" s="57"/>
      <c r="V410" s="57"/>
      <c r="W410" s="57"/>
      <c r="X410" s="57"/>
      <c r="Y410" s="57"/>
    </row>
    <row r="411" spans="2:25" s="17" customFormat="1" ht="12" customHeight="1" x14ac:dyDescent="0.2">
      <c r="B411" s="48" t="s">
        <v>51</v>
      </c>
      <c r="C411" s="17" t="s">
        <v>52</v>
      </c>
      <c r="D411" s="18">
        <v>0</v>
      </c>
      <c r="E411" s="18">
        <v>0</v>
      </c>
      <c r="F411" s="18">
        <v>0</v>
      </c>
      <c r="G411" s="18">
        <v>0</v>
      </c>
      <c r="H411" s="18">
        <v>0</v>
      </c>
      <c r="I411" s="18">
        <f t="shared" si="40"/>
        <v>0</v>
      </c>
      <c r="J411" s="18">
        <f t="shared" si="41"/>
        <v>0</v>
      </c>
      <c r="K411" s="39" t="str">
        <f t="shared" si="42"/>
        <v>NA</v>
      </c>
      <c r="L411" s="39" t="str">
        <f t="shared" si="43"/>
        <v>NA</v>
      </c>
      <c r="M411" s="39" t="str">
        <f t="shared" si="44"/>
        <v>NA</v>
      </c>
      <c r="O411" s="57"/>
      <c r="P411" s="57"/>
      <c r="Q411" s="57"/>
      <c r="R411" s="57"/>
      <c r="S411" s="57"/>
      <c r="T411" s="57"/>
      <c r="U411" s="57"/>
      <c r="V411" s="57"/>
      <c r="W411" s="57"/>
      <c r="X411" s="57"/>
      <c r="Y411" s="57"/>
    </row>
    <row r="412" spans="2:25" s="17" customFormat="1" ht="12" customHeight="1" x14ac:dyDescent="0.2">
      <c r="B412" s="48" t="s">
        <v>53</v>
      </c>
      <c r="C412" s="17" t="s">
        <v>54</v>
      </c>
      <c r="D412" s="18">
        <v>6138060</v>
      </c>
      <c r="E412" s="18">
        <v>4028060</v>
      </c>
      <c r="F412" s="18">
        <v>96107.82</v>
      </c>
      <c r="G412" s="18">
        <v>126090.25</v>
      </c>
      <c r="H412" s="18">
        <v>509726.66000000003</v>
      </c>
      <c r="I412" s="18">
        <f t="shared" si="40"/>
        <v>635816.91</v>
      </c>
      <c r="J412" s="18">
        <f t="shared" si="41"/>
        <v>3392243.09</v>
      </c>
      <c r="K412" s="39">
        <f t="shared" si="42"/>
        <v>0.84215306872290874</v>
      </c>
      <c r="L412" s="39">
        <f t="shared" si="43"/>
        <v>-0.97614041995402256</v>
      </c>
      <c r="M412" s="39">
        <f t="shared" si="44"/>
        <v>-0.90609108354890444</v>
      </c>
      <c r="O412" s="57"/>
      <c r="P412" s="57"/>
      <c r="Q412" s="57"/>
      <c r="R412" s="57"/>
      <c r="S412" s="57"/>
      <c r="T412" s="57"/>
      <c r="U412" s="57"/>
      <c r="V412" s="57"/>
      <c r="W412" s="57"/>
      <c r="X412" s="57"/>
      <c r="Y412" s="57"/>
    </row>
    <row r="413" spans="2:25" s="17" customFormat="1" ht="12" customHeight="1" x14ac:dyDescent="0.2">
      <c r="B413" s="48" t="s">
        <v>55</v>
      </c>
      <c r="C413" s="17" t="s">
        <v>56</v>
      </c>
      <c r="D413" s="18">
        <v>0</v>
      </c>
      <c r="E413" s="18">
        <v>0</v>
      </c>
      <c r="F413" s="18">
        <v>0</v>
      </c>
      <c r="G413" s="18">
        <v>0</v>
      </c>
      <c r="H413" s="18">
        <v>0</v>
      </c>
      <c r="I413" s="18">
        <f t="shared" si="40"/>
        <v>0</v>
      </c>
      <c r="J413" s="18">
        <f t="shared" si="41"/>
        <v>0</v>
      </c>
      <c r="K413" s="39" t="str">
        <f t="shared" si="42"/>
        <v>NA</v>
      </c>
      <c r="L413" s="39" t="str">
        <f t="shared" si="43"/>
        <v>NA</v>
      </c>
      <c r="M413" s="39" t="str">
        <f t="shared" si="44"/>
        <v>NA</v>
      </c>
      <c r="O413" s="57"/>
      <c r="P413" s="57"/>
      <c r="Q413" s="57"/>
      <c r="R413" s="57"/>
      <c r="S413" s="57"/>
      <c r="T413" s="57"/>
      <c r="U413" s="57"/>
      <c r="V413" s="57"/>
      <c r="W413" s="57"/>
      <c r="X413" s="57"/>
      <c r="Y413" s="57"/>
    </row>
    <row r="414" spans="2:25" s="17" customFormat="1" ht="12" customHeight="1" x14ac:dyDescent="0.2">
      <c r="B414" s="48" t="s">
        <v>57</v>
      </c>
      <c r="C414" s="17" t="s">
        <v>58</v>
      </c>
      <c r="D414" s="18">
        <v>45500</v>
      </c>
      <c r="E414" s="18">
        <v>814132</v>
      </c>
      <c r="F414" s="18">
        <v>14053.16</v>
      </c>
      <c r="G414" s="18">
        <v>14053.16</v>
      </c>
      <c r="H414" s="18">
        <v>0</v>
      </c>
      <c r="I414" s="18">
        <f t="shared" si="40"/>
        <v>14053.16</v>
      </c>
      <c r="J414" s="18">
        <f t="shared" si="41"/>
        <v>800078.84</v>
      </c>
      <c r="K414" s="39">
        <f t="shared" si="42"/>
        <v>0.98273847484191745</v>
      </c>
      <c r="L414" s="39">
        <f t="shared" si="43"/>
        <v>-0.98273847484191745</v>
      </c>
      <c r="M414" s="39">
        <f t="shared" si="44"/>
        <v>-0.94821542452575258</v>
      </c>
      <c r="O414" s="57"/>
      <c r="P414" s="57"/>
      <c r="Q414" s="57"/>
      <c r="R414" s="57"/>
      <c r="S414" s="57"/>
      <c r="T414" s="57"/>
      <c r="U414" s="57"/>
      <c r="V414" s="57"/>
      <c r="W414" s="57"/>
      <c r="X414" s="57"/>
      <c r="Y414" s="57"/>
    </row>
    <row r="415" spans="2:25" s="17" customFormat="1" ht="12" customHeight="1" x14ac:dyDescent="0.2">
      <c r="B415" s="48" t="s">
        <v>59</v>
      </c>
      <c r="C415" s="17" t="s">
        <v>60</v>
      </c>
      <c r="D415" s="18">
        <v>265171.63</v>
      </c>
      <c r="E415" s="18">
        <v>2372671.63</v>
      </c>
      <c r="F415" s="18">
        <v>601322.92999999993</v>
      </c>
      <c r="G415" s="18">
        <v>1289631.48</v>
      </c>
      <c r="H415" s="18">
        <v>104855.45999999999</v>
      </c>
      <c r="I415" s="18">
        <f t="shared" si="40"/>
        <v>1394486.94</v>
      </c>
      <c r="J415" s="18">
        <f t="shared" si="41"/>
        <v>978184.69</v>
      </c>
      <c r="K415" s="39">
        <f t="shared" si="42"/>
        <v>0.4122714149028705</v>
      </c>
      <c r="L415" s="39">
        <f t="shared" si="43"/>
        <v>-0.74656293673473895</v>
      </c>
      <c r="M415" s="39">
        <f t="shared" si="44"/>
        <v>0.63060677722184422</v>
      </c>
      <c r="O415" s="57"/>
      <c r="P415" s="57"/>
      <c r="Q415" s="57"/>
      <c r="R415" s="57"/>
      <c r="S415" s="57"/>
      <c r="T415" s="57"/>
      <c r="U415" s="57"/>
      <c r="V415" s="57"/>
      <c r="W415" s="57"/>
      <c r="X415" s="57"/>
      <c r="Y415" s="57"/>
    </row>
    <row r="416" spans="2:25" s="17" customFormat="1" ht="12" customHeight="1" x14ac:dyDescent="0.2">
      <c r="B416" s="48" t="s">
        <v>61</v>
      </c>
      <c r="C416" s="17" t="s">
        <v>62</v>
      </c>
      <c r="D416" s="18">
        <v>58108</v>
      </c>
      <c r="E416" s="18">
        <v>58108</v>
      </c>
      <c r="F416" s="18">
        <v>0</v>
      </c>
      <c r="G416" s="18">
        <v>6825.67</v>
      </c>
      <c r="H416" s="18">
        <v>399.94</v>
      </c>
      <c r="I416" s="18">
        <f t="shared" si="40"/>
        <v>7225.61</v>
      </c>
      <c r="J416" s="18">
        <f t="shared" si="41"/>
        <v>50882.39</v>
      </c>
      <c r="K416" s="39">
        <f t="shared" si="42"/>
        <v>0.87565206167825427</v>
      </c>
      <c r="L416" s="39">
        <f t="shared" si="43"/>
        <v>-1</v>
      </c>
      <c r="M416" s="39">
        <f t="shared" si="44"/>
        <v>-0.64760428856611829</v>
      </c>
      <c r="O416" s="57"/>
      <c r="P416" s="57"/>
      <c r="Q416" s="57"/>
      <c r="R416" s="57"/>
      <c r="S416" s="57"/>
      <c r="T416" s="57"/>
      <c r="U416" s="57"/>
      <c r="V416" s="57"/>
      <c r="W416" s="57"/>
      <c r="X416" s="57"/>
      <c r="Y416" s="57"/>
    </row>
    <row r="417" spans="1:25" s="17" customFormat="1" ht="12" customHeight="1" x14ac:dyDescent="0.2">
      <c r="B417" s="48" t="s">
        <v>119</v>
      </c>
      <c r="C417" s="17" t="s">
        <v>120</v>
      </c>
      <c r="D417" s="18">
        <v>8100000</v>
      </c>
      <c r="E417" s="18">
        <v>8100000</v>
      </c>
      <c r="F417" s="18">
        <v>160384.51999999999</v>
      </c>
      <c r="G417" s="18">
        <v>178613.72</v>
      </c>
      <c r="H417" s="18">
        <v>26883.07</v>
      </c>
      <c r="I417" s="18">
        <f t="shared" si="40"/>
        <v>205496.79</v>
      </c>
      <c r="J417" s="18">
        <f t="shared" si="41"/>
        <v>7894503.21</v>
      </c>
      <c r="K417" s="39">
        <f t="shared" si="42"/>
        <v>0.97463002592592596</v>
      </c>
      <c r="L417" s="39">
        <f t="shared" si="43"/>
        <v>-0.98019944197530873</v>
      </c>
      <c r="M417" s="39">
        <f t="shared" si="44"/>
        <v>-0.93384677037037034</v>
      </c>
      <c r="O417" s="57"/>
      <c r="P417" s="57"/>
      <c r="Q417" s="57"/>
      <c r="R417" s="57"/>
      <c r="S417" s="57"/>
      <c r="T417" s="57"/>
      <c r="U417" s="57"/>
      <c r="V417" s="57"/>
      <c r="W417" s="57"/>
      <c r="X417" s="57"/>
      <c r="Y417" s="57"/>
    </row>
    <row r="418" spans="1:25" s="17" customFormat="1" ht="12" customHeight="1" x14ac:dyDescent="0.2">
      <c r="B418" s="48" t="s">
        <v>550</v>
      </c>
      <c r="C418" s="17" t="s">
        <v>551</v>
      </c>
      <c r="D418" s="18">
        <v>0</v>
      </c>
      <c r="E418" s="18">
        <v>0</v>
      </c>
      <c r="F418" s="18">
        <v>0</v>
      </c>
      <c r="G418" s="18">
        <v>0</v>
      </c>
      <c r="H418" s="18">
        <v>0</v>
      </c>
      <c r="I418" s="18">
        <f t="shared" si="40"/>
        <v>0</v>
      </c>
      <c r="J418" s="18">
        <f t="shared" si="41"/>
        <v>0</v>
      </c>
      <c r="K418" s="39" t="str">
        <f t="shared" si="42"/>
        <v>NA</v>
      </c>
      <c r="L418" s="39" t="str">
        <f t="shared" si="43"/>
        <v>NA</v>
      </c>
      <c r="M418" s="39" t="str">
        <f t="shared" si="44"/>
        <v>NA</v>
      </c>
      <c r="O418" s="57"/>
      <c r="P418" s="57"/>
      <c r="Q418" s="57"/>
      <c r="R418" s="60"/>
      <c r="S418" s="60"/>
      <c r="T418" s="60"/>
      <c r="U418" s="60"/>
      <c r="V418" s="60"/>
      <c r="W418" s="57"/>
      <c r="X418" s="57"/>
      <c r="Y418" s="57"/>
    </row>
    <row r="419" spans="1:25" s="17" customFormat="1" ht="12" customHeight="1" x14ac:dyDescent="0.2">
      <c r="B419" s="48" t="s">
        <v>378</v>
      </c>
      <c r="C419" s="17" t="s">
        <v>379</v>
      </c>
      <c r="D419" s="18">
        <v>750000</v>
      </c>
      <c r="E419" s="18">
        <v>750000</v>
      </c>
      <c r="F419" s="18">
        <v>0</v>
      </c>
      <c r="G419" s="18">
        <v>0</v>
      </c>
      <c r="H419" s="18">
        <v>0</v>
      </c>
      <c r="I419" s="18">
        <f t="shared" si="40"/>
        <v>0</v>
      </c>
      <c r="J419" s="18">
        <f t="shared" si="41"/>
        <v>750000</v>
      </c>
      <c r="K419" s="39">
        <f t="shared" si="42"/>
        <v>1</v>
      </c>
      <c r="L419" s="39">
        <f t="shared" si="43"/>
        <v>-1</v>
      </c>
      <c r="M419" s="39">
        <f t="shared" si="44"/>
        <v>-1</v>
      </c>
      <c r="O419" s="57"/>
      <c r="P419" s="57"/>
      <c r="Q419" s="57"/>
      <c r="R419" s="60"/>
      <c r="S419" s="60"/>
      <c r="T419" s="60"/>
      <c r="U419" s="60"/>
      <c r="V419" s="60"/>
      <c r="W419" s="57"/>
      <c r="X419" s="57"/>
      <c r="Y419" s="57"/>
    </row>
    <row r="420" spans="1:25" s="17" customFormat="1" ht="12" customHeight="1" x14ac:dyDescent="0.2">
      <c r="B420" s="48" t="s">
        <v>67</v>
      </c>
      <c r="C420" s="17" t="s">
        <v>68</v>
      </c>
      <c r="D420" s="18">
        <v>2600000</v>
      </c>
      <c r="E420" s="18">
        <v>1475071.22</v>
      </c>
      <c r="F420" s="18">
        <v>0</v>
      </c>
      <c r="G420" s="18">
        <v>0</v>
      </c>
      <c r="H420" s="18">
        <v>0</v>
      </c>
      <c r="I420" s="18">
        <f t="shared" si="40"/>
        <v>0</v>
      </c>
      <c r="J420" s="18">
        <f t="shared" si="41"/>
        <v>1475071.22</v>
      </c>
      <c r="K420" s="39">
        <f t="shared" si="42"/>
        <v>1</v>
      </c>
      <c r="L420" s="39">
        <f t="shared" si="43"/>
        <v>-1</v>
      </c>
      <c r="M420" s="39">
        <f t="shared" si="44"/>
        <v>-1</v>
      </c>
      <c r="O420" s="57"/>
      <c r="P420" s="57"/>
      <c r="Q420" s="57"/>
      <c r="R420" s="60"/>
      <c r="S420" s="60"/>
      <c r="T420" s="60"/>
      <c r="U420" s="60"/>
      <c r="V420" s="60"/>
      <c r="W420" s="57"/>
      <c r="X420" s="57"/>
      <c r="Y420" s="57"/>
    </row>
    <row r="421" spans="1:25" s="17" customFormat="1" x14ac:dyDescent="0.2">
      <c r="B421" s="48" t="s">
        <v>186</v>
      </c>
      <c r="C421" s="17" t="s">
        <v>187</v>
      </c>
      <c r="D421" s="18">
        <v>3317500</v>
      </c>
      <c r="E421" s="18">
        <v>3317500</v>
      </c>
      <c r="F421" s="18">
        <v>0</v>
      </c>
      <c r="G421" s="18">
        <v>0</v>
      </c>
      <c r="H421" s="18">
        <v>0</v>
      </c>
      <c r="I421" s="18">
        <f t="shared" si="40"/>
        <v>0</v>
      </c>
      <c r="J421" s="18">
        <f t="shared" si="41"/>
        <v>3317500</v>
      </c>
      <c r="K421" s="39">
        <f t="shared" si="42"/>
        <v>1</v>
      </c>
      <c r="L421" s="39">
        <f t="shared" si="43"/>
        <v>-1</v>
      </c>
      <c r="M421" s="39">
        <f t="shared" si="44"/>
        <v>-1</v>
      </c>
      <c r="O421" s="57"/>
      <c r="P421" s="57"/>
      <c r="Q421" s="57"/>
      <c r="R421" s="60"/>
      <c r="S421" s="60"/>
      <c r="T421" s="60"/>
      <c r="U421" s="60"/>
      <c r="V421" s="60"/>
      <c r="W421" s="57"/>
      <c r="X421" s="57"/>
      <c r="Y421" s="57"/>
    </row>
    <row r="422" spans="1:25" s="17" customFormat="1" x14ac:dyDescent="0.2">
      <c r="B422" s="48" t="s">
        <v>69</v>
      </c>
      <c r="C422" s="17" t="s">
        <v>70</v>
      </c>
      <c r="D422" s="18">
        <v>30000</v>
      </c>
      <c r="E422" s="18">
        <v>30000</v>
      </c>
      <c r="F422" s="18">
        <v>0</v>
      </c>
      <c r="G422" s="18">
        <v>0</v>
      </c>
      <c r="H422" s="18">
        <v>14.13</v>
      </c>
      <c r="I422" s="18">
        <f t="shared" si="40"/>
        <v>14.13</v>
      </c>
      <c r="J422" s="18">
        <f t="shared" si="41"/>
        <v>29985.87</v>
      </c>
      <c r="K422" s="39">
        <f t="shared" si="42"/>
        <v>0.999529</v>
      </c>
      <c r="L422" s="39">
        <f t="shared" si="43"/>
        <v>-1</v>
      </c>
      <c r="M422" s="39">
        <f t="shared" si="44"/>
        <v>-1</v>
      </c>
      <c r="O422" s="57"/>
      <c r="P422" s="57"/>
      <c r="Q422" s="57"/>
      <c r="R422" s="60"/>
      <c r="S422" s="60"/>
      <c r="T422" s="60"/>
      <c r="U422" s="60"/>
      <c r="V422" s="60"/>
      <c r="W422" s="57"/>
      <c r="X422" s="57"/>
      <c r="Y422" s="57"/>
    </row>
    <row r="423" spans="1:25" s="17" customFormat="1" x14ac:dyDescent="0.2">
      <c r="B423" s="48" t="s">
        <v>71</v>
      </c>
      <c r="C423" s="17" t="s">
        <v>72</v>
      </c>
      <c r="D423" s="18">
        <v>167000</v>
      </c>
      <c r="E423" s="18">
        <v>167000</v>
      </c>
      <c r="F423" s="18">
        <v>0</v>
      </c>
      <c r="G423" s="18">
        <v>2865</v>
      </c>
      <c r="H423" s="18">
        <v>308</v>
      </c>
      <c r="I423" s="18">
        <f t="shared" si="40"/>
        <v>3173</v>
      </c>
      <c r="J423" s="18">
        <f t="shared" si="41"/>
        <v>163827</v>
      </c>
      <c r="K423" s="39">
        <f t="shared" si="42"/>
        <v>0.98099999999999998</v>
      </c>
      <c r="L423" s="39">
        <f t="shared" si="43"/>
        <v>-1</v>
      </c>
      <c r="M423" s="39">
        <f t="shared" si="44"/>
        <v>-0.94853293413173656</v>
      </c>
      <c r="O423" s="57"/>
      <c r="P423" s="57"/>
      <c r="Q423" s="57"/>
      <c r="R423" s="60"/>
      <c r="S423" s="60"/>
      <c r="T423" s="60"/>
      <c r="U423" s="60"/>
      <c r="V423" s="60"/>
      <c r="W423" s="57"/>
      <c r="X423" s="57"/>
      <c r="Y423" s="57"/>
    </row>
    <row r="424" spans="1:25" s="17" customFormat="1" x14ac:dyDescent="0.2">
      <c r="B424" s="48" t="s">
        <v>73</v>
      </c>
      <c r="C424" s="17" t="s">
        <v>74</v>
      </c>
      <c r="D424" s="18">
        <v>1000000</v>
      </c>
      <c r="E424" s="18">
        <v>1000000</v>
      </c>
      <c r="F424" s="18">
        <v>0</v>
      </c>
      <c r="G424" s="18">
        <v>0</v>
      </c>
      <c r="H424" s="18">
        <v>0</v>
      </c>
      <c r="I424" s="18">
        <f t="shared" si="40"/>
        <v>0</v>
      </c>
      <c r="J424" s="18">
        <f t="shared" si="41"/>
        <v>1000000</v>
      </c>
      <c r="K424" s="39">
        <f t="shared" si="42"/>
        <v>1</v>
      </c>
      <c r="L424" s="39">
        <f t="shared" si="43"/>
        <v>-1</v>
      </c>
      <c r="M424" s="39">
        <f t="shared" si="44"/>
        <v>-1</v>
      </c>
      <c r="O424" s="57"/>
      <c r="P424" s="57"/>
      <c r="Q424" s="57"/>
      <c r="R424" s="60"/>
      <c r="S424" s="60"/>
      <c r="T424" s="60"/>
      <c r="U424" s="60"/>
      <c r="V424" s="60"/>
      <c r="W424" s="57"/>
      <c r="X424" s="57"/>
      <c r="Y424" s="57"/>
    </row>
    <row r="425" spans="1:25" s="17" customFormat="1" x14ac:dyDescent="0.2">
      <c r="B425" s="48" t="s">
        <v>125</v>
      </c>
      <c r="C425" s="17" t="s">
        <v>126</v>
      </c>
      <c r="D425" s="18">
        <v>0</v>
      </c>
      <c r="E425" s="18">
        <v>0</v>
      </c>
      <c r="F425" s="18">
        <v>0</v>
      </c>
      <c r="G425" s="18">
        <v>0</v>
      </c>
      <c r="H425" s="18">
        <v>0</v>
      </c>
      <c r="I425" s="18">
        <f t="shared" si="40"/>
        <v>0</v>
      </c>
      <c r="J425" s="18">
        <f t="shared" si="41"/>
        <v>0</v>
      </c>
      <c r="K425" s="39" t="str">
        <f t="shared" si="42"/>
        <v>NA</v>
      </c>
      <c r="L425" s="39" t="str">
        <f t="shared" si="43"/>
        <v>NA</v>
      </c>
      <c r="M425" s="39" t="str">
        <f t="shared" si="44"/>
        <v>NA</v>
      </c>
      <c r="O425" s="57"/>
      <c r="P425" s="57"/>
      <c r="Q425" s="57"/>
      <c r="R425" s="60"/>
      <c r="S425" s="60"/>
      <c r="T425" s="60"/>
      <c r="U425" s="60"/>
      <c r="V425" s="60"/>
      <c r="W425" s="57"/>
      <c r="X425" s="57"/>
      <c r="Y425" s="57"/>
    </row>
    <row r="426" spans="1:25" s="17" customFormat="1" x14ac:dyDescent="0.2">
      <c r="A426" s="47" t="s">
        <v>127</v>
      </c>
      <c r="B426" s="49"/>
      <c r="C426" s="47"/>
      <c r="D426" s="23">
        <v>81196367.840000004</v>
      </c>
      <c r="E426" s="23">
        <v>81550262.840000004</v>
      </c>
      <c r="F426" s="23">
        <v>5254602.8100000015</v>
      </c>
      <c r="G426" s="23">
        <v>13907146.99</v>
      </c>
      <c r="H426" s="23">
        <v>1027298.4999999998</v>
      </c>
      <c r="I426" s="23">
        <f t="shared" si="40"/>
        <v>14934445.49</v>
      </c>
      <c r="J426" s="23">
        <f t="shared" si="41"/>
        <v>66615817.350000001</v>
      </c>
      <c r="K426" s="43">
        <f t="shared" si="42"/>
        <v>0.8168682114575021</v>
      </c>
      <c r="L426" s="43">
        <f t="shared" si="43"/>
        <v>-0.93556608370092653</v>
      </c>
      <c r="M426" s="43">
        <f t="shared" si="44"/>
        <v>-0.48839599632123026</v>
      </c>
      <c r="O426" s="57"/>
      <c r="P426" s="57"/>
      <c r="Q426" s="57"/>
      <c r="R426" s="60"/>
      <c r="S426" s="60"/>
      <c r="T426" s="60"/>
      <c r="U426" s="60"/>
      <c r="V426" s="60"/>
      <c r="W426" s="57"/>
      <c r="X426" s="57"/>
      <c r="Y426" s="57"/>
    </row>
    <row r="427" spans="1:25" s="17" customFormat="1" x14ac:dyDescent="0.2">
      <c r="A427" s="17" t="s">
        <v>128</v>
      </c>
      <c r="B427" s="48" t="s">
        <v>16</v>
      </c>
      <c r="C427" s="17" t="s">
        <v>15</v>
      </c>
      <c r="D427" s="18">
        <v>0</v>
      </c>
      <c r="E427" s="18">
        <v>0</v>
      </c>
      <c r="F427" s="18">
        <v>65562.679999999993</v>
      </c>
      <c r="G427" s="18">
        <v>278257.03000000003</v>
      </c>
      <c r="H427" s="18">
        <v>0</v>
      </c>
      <c r="I427" s="18">
        <f t="shared" si="40"/>
        <v>278257.03000000003</v>
      </c>
      <c r="J427" s="18">
        <f t="shared" si="41"/>
        <v>-278257.03000000003</v>
      </c>
      <c r="K427" s="39" t="str">
        <f t="shared" si="42"/>
        <v>NA</v>
      </c>
      <c r="L427" s="39" t="str">
        <f t="shared" si="43"/>
        <v>NA</v>
      </c>
      <c r="M427" s="39" t="str">
        <f t="shared" si="44"/>
        <v>NA</v>
      </c>
      <c r="O427" s="57"/>
      <c r="P427" s="57"/>
      <c r="Q427" s="57"/>
      <c r="R427" s="60"/>
      <c r="S427" s="60"/>
      <c r="T427" s="60"/>
      <c r="U427" s="60"/>
      <c r="V427" s="60"/>
      <c r="W427" s="57"/>
      <c r="X427" s="57"/>
      <c r="Y427" s="57"/>
    </row>
    <row r="428" spans="1:25" s="17" customFormat="1" x14ac:dyDescent="0.2">
      <c r="B428" s="48" t="s">
        <v>97</v>
      </c>
      <c r="C428" s="17" t="s">
        <v>98</v>
      </c>
      <c r="D428" s="18">
        <v>0</v>
      </c>
      <c r="E428" s="18">
        <v>0</v>
      </c>
      <c r="F428" s="18">
        <v>25750</v>
      </c>
      <c r="G428" s="18">
        <v>25750</v>
      </c>
      <c r="H428" s="18">
        <v>0</v>
      </c>
      <c r="I428" s="18">
        <f t="shared" si="40"/>
        <v>25750</v>
      </c>
      <c r="J428" s="18">
        <f t="shared" si="41"/>
        <v>-25750</v>
      </c>
      <c r="K428" s="39" t="str">
        <f t="shared" si="42"/>
        <v>NA</v>
      </c>
      <c r="L428" s="39" t="str">
        <f t="shared" si="43"/>
        <v>NA</v>
      </c>
      <c r="M428" s="39" t="str">
        <f t="shared" si="44"/>
        <v>NA</v>
      </c>
      <c r="O428" s="57"/>
      <c r="P428" s="57"/>
      <c r="Q428" s="57"/>
      <c r="R428" s="60"/>
      <c r="S428" s="60"/>
      <c r="T428" s="60"/>
      <c r="U428" s="60"/>
      <c r="V428" s="60"/>
      <c r="W428" s="57"/>
      <c r="X428" s="57"/>
      <c r="Y428" s="57"/>
    </row>
    <row r="429" spans="1:25" s="17" customFormat="1" x14ac:dyDescent="0.2">
      <c r="B429" s="48" t="s">
        <v>251</v>
      </c>
      <c r="C429" s="17" t="s">
        <v>252</v>
      </c>
      <c r="D429" s="18">
        <v>0</v>
      </c>
      <c r="E429" s="18">
        <v>0</v>
      </c>
      <c r="F429" s="18">
        <v>0</v>
      </c>
      <c r="G429" s="18">
        <v>0</v>
      </c>
      <c r="H429" s="18">
        <v>0</v>
      </c>
      <c r="I429" s="18">
        <f t="shared" si="40"/>
        <v>0</v>
      </c>
      <c r="J429" s="18">
        <f t="shared" si="41"/>
        <v>0</v>
      </c>
      <c r="K429" s="39" t="str">
        <f t="shared" si="42"/>
        <v>NA</v>
      </c>
      <c r="L429" s="39" t="str">
        <f t="shared" si="43"/>
        <v>NA</v>
      </c>
      <c r="M429" s="39" t="str">
        <f t="shared" si="44"/>
        <v>NA</v>
      </c>
      <c r="O429" s="57"/>
      <c r="P429" s="57"/>
      <c r="Q429" s="57"/>
      <c r="R429" s="60"/>
      <c r="S429" s="60"/>
      <c r="T429" s="60"/>
      <c r="U429" s="60"/>
      <c r="V429" s="60"/>
      <c r="W429" s="57"/>
      <c r="X429" s="57"/>
      <c r="Y429" s="57"/>
    </row>
    <row r="430" spans="1:25" s="17" customFormat="1" x14ac:dyDescent="0.2">
      <c r="B430" s="48" t="s">
        <v>77</v>
      </c>
      <c r="C430" s="17" t="s">
        <v>78</v>
      </c>
      <c r="D430" s="18">
        <v>1554748.45</v>
      </c>
      <c r="E430" s="18">
        <v>1554748.45</v>
      </c>
      <c r="F430" s="18">
        <v>121893.12000000002</v>
      </c>
      <c r="G430" s="18">
        <v>482115.95999999996</v>
      </c>
      <c r="H430" s="18">
        <v>0</v>
      </c>
      <c r="I430" s="18">
        <f t="shared" si="40"/>
        <v>482115.95999999996</v>
      </c>
      <c r="J430" s="18">
        <f t="shared" si="41"/>
        <v>1072632.49</v>
      </c>
      <c r="K430" s="39">
        <f t="shared" si="42"/>
        <v>0.68990741878533468</v>
      </c>
      <c r="L430" s="39">
        <f t="shared" si="43"/>
        <v>-0.92159945874202343</v>
      </c>
      <c r="M430" s="39">
        <f t="shared" si="44"/>
        <v>-6.9722256356004167E-2</v>
      </c>
      <c r="O430" s="57"/>
      <c r="P430" s="57"/>
      <c r="Q430" s="57"/>
      <c r="R430" s="60"/>
      <c r="S430" s="60"/>
      <c r="T430" s="60"/>
      <c r="U430" s="60"/>
      <c r="V430" s="60"/>
      <c r="W430" s="57"/>
      <c r="X430" s="57"/>
      <c r="Y430" s="57"/>
    </row>
    <row r="431" spans="1:25" s="17" customFormat="1" x14ac:dyDescent="0.2">
      <c r="B431" s="48" t="s">
        <v>284</v>
      </c>
      <c r="C431" s="17" t="s">
        <v>285</v>
      </c>
      <c r="D431" s="18">
        <v>224958</v>
      </c>
      <c r="E431" s="18">
        <v>224958</v>
      </c>
      <c r="F431" s="18">
        <v>0</v>
      </c>
      <c r="G431" s="18">
        <v>0</v>
      </c>
      <c r="H431" s="18">
        <v>0</v>
      </c>
      <c r="I431" s="18">
        <f t="shared" si="40"/>
        <v>0</v>
      </c>
      <c r="J431" s="18">
        <f t="shared" si="41"/>
        <v>224958</v>
      </c>
      <c r="K431" s="39">
        <f t="shared" si="42"/>
        <v>1</v>
      </c>
      <c r="L431" s="39">
        <f t="shared" si="43"/>
        <v>-1</v>
      </c>
      <c r="M431" s="39">
        <f t="shared" si="44"/>
        <v>-1</v>
      </c>
      <c r="O431" s="57"/>
      <c r="P431" s="57"/>
      <c r="Q431" s="57"/>
      <c r="R431" s="60"/>
      <c r="S431" s="60"/>
      <c r="T431" s="60"/>
      <c r="U431" s="60"/>
      <c r="V431" s="60"/>
      <c r="W431" s="57"/>
      <c r="X431" s="57"/>
      <c r="Y431" s="57"/>
    </row>
    <row r="432" spans="1:25" s="17" customFormat="1" x14ac:dyDescent="0.2">
      <c r="B432" s="48" t="s">
        <v>247</v>
      </c>
      <c r="C432" s="17" t="s">
        <v>248</v>
      </c>
      <c r="D432" s="18">
        <v>43847</v>
      </c>
      <c r="E432" s="18">
        <v>43847</v>
      </c>
      <c r="F432" s="18">
        <v>0</v>
      </c>
      <c r="G432" s="18">
        <v>0</v>
      </c>
      <c r="H432" s="18">
        <v>0</v>
      </c>
      <c r="I432" s="18">
        <f t="shared" si="40"/>
        <v>0</v>
      </c>
      <c r="J432" s="18">
        <f t="shared" si="41"/>
        <v>43847</v>
      </c>
      <c r="K432" s="39">
        <f t="shared" si="42"/>
        <v>1</v>
      </c>
      <c r="L432" s="39">
        <f t="shared" si="43"/>
        <v>-1</v>
      </c>
      <c r="M432" s="39">
        <f t="shared" si="44"/>
        <v>-1</v>
      </c>
      <c r="O432" s="57"/>
      <c r="P432" s="57"/>
      <c r="Q432" s="57"/>
      <c r="R432" s="60"/>
      <c r="S432" s="60"/>
      <c r="T432" s="60"/>
      <c r="U432" s="60"/>
      <c r="V432" s="60"/>
      <c r="W432" s="57"/>
      <c r="X432" s="57"/>
      <c r="Y432" s="57"/>
    </row>
    <row r="433" spans="2:25" s="17" customFormat="1" x14ac:dyDescent="0.2">
      <c r="B433" s="48" t="s">
        <v>27</v>
      </c>
      <c r="C433" s="17" t="s">
        <v>28</v>
      </c>
      <c r="D433" s="18">
        <v>3328963.39</v>
      </c>
      <c r="E433" s="18">
        <v>3331963.39</v>
      </c>
      <c r="F433" s="18">
        <v>188573.06</v>
      </c>
      <c r="G433" s="18">
        <v>756236.26</v>
      </c>
      <c r="H433" s="18">
        <v>0</v>
      </c>
      <c r="I433" s="18">
        <f t="shared" si="40"/>
        <v>756236.26</v>
      </c>
      <c r="J433" s="18">
        <f t="shared" si="41"/>
        <v>2575727.13</v>
      </c>
      <c r="K433" s="39">
        <f t="shared" si="42"/>
        <v>0.77303584359010613</v>
      </c>
      <c r="L433" s="39">
        <f t="shared" si="43"/>
        <v>-0.94340482234410139</v>
      </c>
      <c r="M433" s="39">
        <f t="shared" si="44"/>
        <v>-0.31910753077031861</v>
      </c>
      <c r="O433" s="57"/>
      <c r="P433" s="57"/>
      <c r="Q433" s="57"/>
      <c r="R433" s="60"/>
      <c r="S433" s="60"/>
      <c r="T433" s="60"/>
      <c r="U433" s="60"/>
      <c r="V433" s="60"/>
      <c r="W433" s="57"/>
      <c r="X433" s="57"/>
      <c r="Y433" s="57"/>
    </row>
    <row r="434" spans="2:25" s="17" customFormat="1" x14ac:dyDescent="0.2">
      <c r="B434" s="48" t="s">
        <v>91</v>
      </c>
      <c r="C434" s="17" t="s">
        <v>92</v>
      </c>
      <c r="D434" s="18">
        <v>11610225.26</v>
      </c>
      <c r="E434" s="18">
        <v>11610225.26</v>
      </c>
      <c r="F434" s="18">
        <v>859026.83000000007</v>
      </c>
      <c r="G434" s="18">
        <v>3546122.55</v>
      </c>
      <c r="H434" s="18">
        <v>0</v>
      </c>
      <c r="I434" s="18">
        <f t="shared" si="40"/>
        <v>3546122.55</v>
      </c>
      <c r="J434" s="18">
        <f t="shared" si="41"/>
        <v>8064102.71</v>
      </c>
      <c r="K434" s="39">
        <f t="shared" si="42"/>
        <v>0.69456901390042458</v>
      </c>
      <c r="L434" s="39">
        <f t="shared" si="43"/>
        <v>-0.92601118318009279</v>
      </c>
      <c r="M434" s="39">
        <f t="shared" si="44"/>
        <v>-8.3707041701273577E-2</v>
      </c>
      <c r="O434" s="57"/>
      <c r="P434" s="57"/>
      <c r="Q434" s="57"/>
      <c r="R434" s="60"/>
      <c r="S434" s="60"/>
      <c r="T434" s="60"/>
      <c r="U434" s="60"/>
      <c r="V434" s="60"/>
      <c r="W434" s="57"/>
      <c r="X434" s="57"/>
      <c r="Y434" s="57"/>
    </row>
    <row r="435" spans="2:25" s="17" customFormat="1" x14ac:dyDescent="0.2">
      <c r="B435" s="48" t="s">
        <v>29</v>
      </c>
      <c r="C435" s="17" t="s">
        <v>30</v>
      </c>
      <c r="D435" s="18">
        <v>284380</v>
      </c>
      <c r="E435" s="18">
        <v>284380</v>
      </c>
      <c r="F435" s="18">
        <v>37073.83</v>
      </c>
      <c r="G435" s="18">
        <v>158625.71000000002</v>
      </c>
      <c r="H435" s="18">
        <v>0</v>
      </c>
      <c r="I435" s="18">
        <f t="shared" si="40"/>
        <v>158625.71000000002</v>
      </c>
      <c r="J435" s="18">
        <f t="shared" si="41"/>
        <v>125754.28999999998</v>
      </c>
      <c r="K435" s="39">
        <f t="shared" si="42"/>
        <v>0.44220511287713615</v>
      </c>
      <c r="L435" s="39">
        <f t="shared" si="43"/>
        <v>-0.8696327800829875</v>
      </c>
      <c r="M435" s="39">
        <f t="shared" si="44"/>
        <v>0.67338466136859165</v>
      </c>
      <c r="O435" s="57"/>
      <c r="P435" s="57"/>
      <c r="Q435" s="57"/>
      <c r="R435" s="60"/>
      <c r="S435" s="60"/>
      <c r="T435" s="60"/>
      <c r="U435" s="60"/>
      <c r="V435" s="60"/>
      <c r="W435" s="57"/>
      <c r="X435" s="57"/>
      <c r="Y435" s="57"/>
    </row>
    <row r="436" spans="2:25" s="17" customFormat="1" x14ac:dyDescent="0.2">
      <c r="B436" s="48" t="s">
        <v>349</v>
      </c>
      <c r="C436" s="17" t="s">
        <v>351</v>
      </c>
      <c r="D436" s="18">
        <v>10000</v>
      </c>
      <c r="E436" s="18">
        <v>11000</v>
      </c>
      <c r="F436" s="18">
        <v>0</v>
      </c>
      <c r="G436" s="18">
        <v>205.12</v>
      </c>
      <c r="H436" s="18">
        <v>0</v>
      </c>
      <c r="I436" s="18">
        <f t="shared" si="40"/>
        <v>205.12</v>
      </c>
      <c r="J436" s="18">
        <f t="shared" si="41"/>
        <v>10794.88</v>
      </c>
      <c r="K436" s="39">
        <f t="shared" si="42"/>
        <v>0.98135272727272715</v>
      </c>
      <c r="L436" s="39">
        <f t="shared" si="43"/>
        <v>-1</v>
      </c>
      <c r="M436" s="39">
        <f t="shared" si="44"/>
        <v>-0.9440581818181818</v>
      </c>
      <c r="O436" s="57"/>
      <c r="P436" s="57"/>
      <c r="Q436" s="57"/>
      <c r="R436" s="60"/>
      <c r="S436" s="60"/>
      <c r="T436" s="60"/>
      <c r="U436" s="60"/>
      <c r="V436" s="60"/>
      <c r="W436" s="57"/>
      <c r="X436" s="57"/>
      <c r="Y436" s="57"/>
    </row>
    <row r="437" spans="2:25" s="17" customFormat="1" x14ac:dyDescent="0.2">
      <c r="B437" s="48" t="s">
        <v>31</v>
      </c>
      <c r="C437" s="17" t="s">
        <v>32</v>
      </c>
      <c r="D437" s="18">
        <v>2018520</v>
      </c>
      <c r="E437" s="18">
        <v>2018520</v>
      </c>
      <c r="F437" s="18">
        <v>129734.98999999999</v>
      </c>
      <c r="G437" s="18">
        <v>533676.56999999995</v>
      </c>
      <c r="H437" s="18">
        <v>0</v>
      </c>
      <c r="I437" s="18">
        <f t="shared" si="40"/>
        <v>533676.56999999995</v>
      </c>
      <c r="J437" s="18">
        <f t="shared" si="41"/>
        <v>1484843.4300000002</v>
      </c>
      <c r="K437" s="39">
        <f t="shared" si="42"/>
        <v>0.73560996670828138</v>
      </c>
      <c r="L437" s="39">
        <f t="shared" si="43"/>
        <v>-0.93572766680538222</v>
      </c>
      <c r="M437" s="39">
        <f t="shared" si="44"/>
        <v>-0.20682990012484403</v>
      </c>
      <c r="O437" s="57"/>
      <c r="P437" s="57"/>
      <c r="Q437" s="57"/>
      <c r="R437" s="60"/>
      <c r="S437" s="60"/>
      <c r="T437" s="60"/>
      <c r="U437" s="60"/>
      <c r="V437" s="60"/>
      <c r="W437" s="57"/>
      <c r="X437" s="57"/>
      <c r="Y437" s="57"/>
    </row>
    <row r="438" spans="2:25" s="17" customFormat="1" x14ac:dyDescent="0.2">
      <c r="B438" s="48" t="s">
        <v>33</v>
      </c>
      <c r="C438" s="17" t="s">
        <v>34</v>
      </c>
      <c r="D438" s="18">
        <v>3123804.0100000002</v>
      </c>
      <c r="E438" s="18">
        <v>3123804.0100000002</v>
      </c>
      <c r="F438" s="18">
        <v>212709.40999999997</v>
      </c>
      <c r="G438" s="18">
        <v>853878.68000000017</v>
      </c>
      <c r="H438" s="18">
        <v>0</v>
      </c>
      <c r="I438" s="18">
        <f t="shared" si="40"/>
        <v>853878.68000000017</v>
      </c>
      <c r="J438" s="18">
        <f t="shared" si="41"/>
        <v>2269925.33</v>
      </c>
      <c r="K438" s="39">
        <f t="shared" si="42"/>
        <v>0.72665420837333516</v>
      </c>
      <c r="L438" s="39">
        <f t="shared" si="43"/>
        <v>-0.93190692843754941</v>
      </c>
      <c r="M438" s="39">
        <f t="shared" si="44"/>
        <v>-0.17996262512000544</v>
      </c>
      <c r="O438" s="57"/>
      <c r="P438" s="57"/>
      <c r="Q438" s="57"/>
      <c r="R438" s="60"/>
      <c r="S438" s="60"/>
      <c r="T438" s="60"/>
      <c r="U438" s="60"/>
      <c r="V438" s="60"/>
      <c r="W438" s="57"/>
      <c r="X438" s="57"/>
      <c r="Y438" s="57"/>
    </row>
    <row r="439" spans="2:25" s="17" customFormat="1" x14ac:dyDescent="0.2">
      <c r="B439" s="48" t="s">
        <v>286</v>
      </c>
      <c r="C439" s="17" t="s">
        <v>287</v>
      </c>
      <c r="D439" s="18">
        <v>0</v>
      </c>
      <c r="E439" s="18">
        <v>0</v>
      </c>
      <c r="F439" s="18">
        <v>14961.48</v>
      </c>
      <c r="G439" s="18">
        <v>49596.259999999995</v>
      </c>
      <c r="H439" s="18">
        <v>0</v>
      </c>
      <c r="I439" s="18">
        <f t="shared" si="40"/>
        <v>49596.259999999995</v>
      </c>
      <c r="J439" s="18">
        <f t="shared" si="41"/>
        <v>-49596.259999999995</v>
      </c>
      <c r="K439" s="39" t="str">
        <f t="shared" si="42"/>
        <v>NA</v>
      </c>
      <c r="L439" s="39" t="str">
        <f t="shared" si="43"/>
        <v>NA</v>
      </c>
      <c r="M439" s="39" t="str">
        <f t="shared" si="44"/>
        <v>NA</v>
      </c>
      <c r="O439" s="57"/>
      <c r="P439" s="57"/>
      <c r="Q439" s="57"/>
      <c r="R439" s="60"/>
      <c r="S439" s="60"/>
      <c r="T439" s="60"/>
      <c r="U439" s="60"/>
      <c r="V439" s="60"/>
      <c r="W439" s="57"/>
      <c r="X439" s="57"/>
      <c r="Y439" s="57"/>
    </row>
    <row r="440" spans="2:25" s="17" customFormat="1" x14ac:dyDescent="0.2">
      <c r="B440" s="48" t="s">
        <v>35</v>
      </c>
      <c r="C440" s="17" t="s">
        <v>36</v>
      </c>
      <c r="D440" s="18">
        <v>10000</v>
      </c>
      <c r="E440" s="18">
        <v>10000</v>
      </c>
      <c r="F440" s="18">
        <v>0</v>
      </c>
      <c r="G440" s="18">
        <v>0</v>
      </c>
      <c r="H440" s="18">
        <v>0</v>
      </c>
      <c r="I440" s="18">
        <f t="shared" si="40"/>
        <v>0</v>
      </c>
      <c r="J440" s="18">
        <f t="shared" si="41"/>
        <v>10000</v>
      </c>
      <c r="K440" s="39">
        <f t="shared" si="42"/>
        <v>1</v>
      </c>
      <c r="L440" s="39">
        <f t="shared" si="43"/>
        <v>-1</v>
      </c>
      <c r="M440" s="39">
        <f t="shared" si="44"/>
        <v>-1</v>
      </c>
      <c r="O440" s="57"/>
      <c r="P440" s="57"/>
      <c r="Q440" s="57"/>
      <c r="R440" s="60"/>
      <c r="S440" s="60"/>
      <c r="T440" s="60"/>
      <c r="U440" s="60"/>
      <c r="V440" s="60"/>
      <c r="W440" s="57"/>
      <c r="X440" s="57"/>
      <c r="Y440" s="57"/>
    </row>
    <row r="441" spans="2:25" s="17" customFormat="1" x14ac:dyDescent="0.2">
      <c r="B441" s="48" t="s">
        <v>332</v>
      </c>
      <c r="C441" s="17" t="s">
        <v>333</v>
      </c>
      <c r="D441" s="18">
        <v>555000</v>
      </c>
      <c r="E441" s="18">
        <v>555000</v>
      </c>
      <c r="F441" s="18">
        <v>0</v>
      </c>
      <c r="G441" s="18">
        <v>0</v>
      </c>
      <c r="H441" s="18">
        <v>0</v>
      </c>
      <c r="I441" s="18">
        <f t="shared" si="40"/>
        <v>0</v>
      </c>
      <c r="J441" s="18">
        <f t="shared" si="41"/>
        <v>555000</v>
      </c>
      <c r="K441" s="39">
        <f t="shared" si="42"/>
        <v>1</v>
      </c>
      <c r="L441" s="39">
        <f t="shared" si="43"/>
        <v>-1</v>
      </c>
      <c r="M441" s="39">
        <f t="shared" si="44"/>
        <v>-1</v>
      </c>
      <c r="O441" s="57"/>
      <c r="P441" s="57"/>
      <c r="Q441" s="57"/>
      <c r="R441" s="60"/>
      <c r="S441" s="60"/>
      <c r="T441" s="60"/>
      <c r="U441" s="60"/>
      <c r="V441" s="60"/>
      <c r="W441" s="57"/>
      <c r="X441" s="57"/>
      <c r="Y441" s="57"/>
    </row>
    <row r="442" spans="2:25" s="17" customFormat="1" x14ac:dyDescent="0.2">
      <c r="B442" s="48" t="s">
        <v>39</v>
      </c>
      <c r="C442" s="17" t="s">
        <v>40</v>
      </c>
      <c r="D442" s="18">
        <v>454181.31999999995</v>
      </c>
      <c r="E442" s="18">
        <v>454181.31999999995</v>
      </c>
      <c r="F442" s="18">
        <v>50153.1</v>
      </c>
      <c r="G442" s="18">
        <v>200902.99999999997</v>
      </c>
      <c r="H442" s="18">
        <v>0</v>
      </c>
      <c r="I442" s="18">
        <f t="shared" si="40"/>
        <v>200902.99999999997</v>
      </c>
      <c r="J442" s="18">
        <f t="shared" si="41"/>
        <v>253278.31999999998</v>
      </c>
      <c r="K442" s="39">
        <f t="shared" si="42"/>
        <v>0.55765904242825315</v>
      </c>
      <c r="L442" s="39">
        <f t="shared" si="43"/>
        <v>-0.88957471874889094</v>
      </c>
      <c r="M442" s="39">
        <f t="shared" si="44"/>
        <v>0.32702287271524066</v>
      </c>
      <c r="O442" s="57"/>
      <c r="P442" s="57"/>
      <c r="Q442" s="57"/>
      <c r="R442" s="60"/>
      <c r="S442" s="60"/>
      <c r="T442" s="60"/>
      <c r="U442" s="60"/>
      <c r="V442" s="60"/>
      <c r="W442" s="57"/>
      <c r="X442" s="57"/>
      <c r="Y442" s="57"/>
    </row>
    <row r="443" spans="2:25" s="17" customFormat="1" x14ac:dyDescent="0.2">
      <c r="B443" s="48" t="s">
        <v>41</v>
      </c>
      <c r="C443" s="17" t="s">
        <v>42</v>
      </c>
      <c r="D443" s="18">
        <v>1214081.76</v>
      </c>
      <c r="E443" s="18">
        <v>1233226.96</v>
      </c>
      <c r="F443" s="18">
        <v>32123.5</v>
      </c>
      <c r="G443" s="18">
        <v>267073.08</v>
      </c>
      <c r="H443" s="18">
        <v>312635.99</v>
      </c>
      <c r="I443" s="18">
        <f t="shared" si="40"/>
        <v>579709.07000000007</v>
      </c>
      <c r="J443" s="18">
        <f t="shared" si="41"/>
        <v>653517.8899999999</v>
      </c>
      <c r="K443" s="39">
        <f t="shared" si="42"/>
        <v>0.52992507559192503</v>
      </c>
      <c r="L443" s="39">
        <f t="shared" si="43"/>
        <v>-0.973951672285854</v>
      </c>
      <c r="M443" s="39">
        <f t="shared" si="44"/>
        <v>-0.3503067432129443</v>
      </c>
      <c r="O443" s="57"/>
      <c r="P443" s="57"/>
      <c r="Q443" s="57"/>
      <c r="R443" s="60"/>
      <c r="S443" s="60"/>
      <c r="T443" s="60"/>
      <c r="U443" s="60"/>
      <c r="V443" s="60"/>
      <c r="W443" s="57"/>
      <c r="X443" s="57"/>
      <c r="Y443" s="57"/>
    </row>
    <row r="444" spans="2:25" s="17" customFormat="1" x14ac:dyDescent="0.2">
      <c r="B444" s="48" t="s">
        <v>288</v>
      </c>
      <c r="C444" s="17" t="s">
        <v>289</v>
      </c>
      <c r="D444" s="18">
        <v>60000</v>
      </c>
      <c r="E444" s="18">
        <v>60000</v>
      </c>
      <c r="F444" s="18">
        <v>0</v>
      </c>
      <c r="G444" s="18">
        <v>1041.9000000000001</v>
      </c>
      <c r="H444" s="18">
        <v>2995</v>
      </c>
      <c r="I444" s="18">
        <f t="shared" si="40"/>
        <v>4036.9</v>
      </c>
      <c r="J444" s="18">
        <f t="shared" si="41"/>
        <v>55963.1</v>
      </c>
      <c r="K444" s="39">
        <f t="shared" si="42"/>
        <v>0.93271833333333332</v>
      </c>
      <c r="L444" s="39">
        <f t="shared" si="43"/>
        <v>-1</v>
      </c>
      <c r="M444" s="39">
        <f t="shared" si="44"/>
        <v>-0.94790499999999989</v>
      </c>
      <c r="O444" s="57"/>
      <c r="P444" s="57"/>
      <c r="Q444" s="57"/>
      <c r="R444" s="60"/>
      <c r="S444" s="60"/>
      <c r="T444" s="60"/>
      <c r="U444" s="60"/>
      <c r="V444" s="60"/>
      <c r="W444" s="57"/>
      <c r="X444" s="57"/>
      <c r="Y444" s="57"/>
    </row>
    <row r="445" spans="2:25" s="17" customFormat="1" x14ac:dyDescent="0.2">
      <c r="B445" s="48" t="s">
        <v>374</v>
      </c>
      <c r="C445" s="17" t="s">
        <v>375</v>
      </c>
      <c r="D445" s="18">
        <v>44131.5</v>
      </c>
      <c r="E445" s="18">
        <v>2019879.65</v>
      </c>
      <c r="F445" s="18">
        <v>359216.3</v>
      </c>
      <c r="G445" s="18">
        <v>710480.3</v>
      </c>
      <c r="H445" s="18">
        <v>1288759.3500000001</v>
      </c>
      <c r="I445" s="18">
        <f t="shared" si="40"/>
        <v>1999239.6500000001</v>
      </c>
      <c r="J445" s="18">
        <f t="shared" si="41"/>
        <v>20639.999999999767</v>
      </c>
      <c r="K445" s="39">
        <f t="shared" si="42"/>
        <v>1.0218430588178741E-2</v>
      </c>
      <c r="L445" s="39">
        <f t="shared" si="43"/>
        <v>-0.82215955292187826</v>
      </c>
      <c r="M445" s="39">
        <f t="shared" si="44"/>
        <v>5.5231632241059571E-2</v>
      </c>
      <c r="O445" s="57"/>
      <c r="P445" s="57"/>
      <c r="Q445" s="57"/>
      <c r="R445" s="60"/>
      <c r="S445" s="60"/>
      <c r="T445" s="60"/>
      <c r="U445" s="60"/>
      <c r="V445" s="60"/>
      <c r="W445" s="57"/>
      <c r="X445" s="57"/>
      <c r="Y445" s="57"/>
    </row>
    <row r="446" spans="2:25" s="17" customFormat="1" x14ac:dyDescent="0.2">
      <c r="B446" s="48" t="s">
        <v>93</v>
      </c>
      <c r="C446" s="17" t="s">
        <v>94</v>
      </c>
      <c r="D446" s="18">
        <v>0</v>
      </c>
      <c r="E446" s="18">
        <v>0</v>
      </c>
      <c r="F446" s="18">
        <v>0</v>
      </c>
      <c r="G446" s="18">
        <v>0</v>
      </c>
      <c r="H446" s="18">
        <v>0</v>
      </c>
      <c r="I446" s="18">
        <f t="shared" si="40"/>
        <v>0</v>
      </c>
      <c r="J446" s="18">
        <f t="shared" si="41"/>
        <v>0</v>
      </c>
      <c r="K446" s="39" t="str">
        <f t="shared" si="42"/>
        <v>NA</v>
      </c>
      <c r="L446" s="39" t="str">
        <f t="shared" si="43"/>
        <v>NA</v>
      </c>
      <c r="M446" s="39" t="str">
        <f t="shared" si="44"/>
        <v>NA</v>
      </c>
      <c r="O446" s="57"/>
      <c r="P446" s="57"/>
      <c r="Q446" s="57"/>
      <c r="R446" s="60"/>
      <c r="S446" s="60"/>
      <c r="T446" s="60"/>
      <c r="U446" s="60"/>
      <c r="V446" s="60"/>
      <c r="W446" s="57"/>
      <c r="X446" s="57"/>
      <c r="Y446" s="57"/>
    </row>
    <row r="447" spans="2:25" s="17" customFormat="1" x14ac:dyDescent="0.2">
      <c r="B447" s="48" t="s">
        <v>239</v>
      </c>
      <c r="C447" s="17" t="s">
        <v>240</v>
      </c>
      <c r="D447" s="18">
        <v>0</v>
      </c>
      <c r="E447" s="18">
        <v>0</v>
      </c>
      <c r="F447" s="18">
        <v>0</v>
      </c>
      <c r="G447" s="18">
        <v>0</v>
      </c>
      <c r="H447" s="18">
        <v>0</v>
      </c>
      <c r="I447" s="18">
        <f t="shared" si="40"/>
        <v>0</v>
      </c>
      <c r="J447" s="18">
        <f t="shared" si="41"/>
        <v>0</v>
      </c>
      <c r="K447" s="39" t="str">
        <f t="shared" si="42"/>
        <v>NA</v>
      </c>
      <c r="L447" s="39" t="str">
        <f t="shared" si="43"/>
        <v>NA</v>
      </c>
      <c r="M447" s="39" t="str">
        <f t="shared" si="44"/>
        <v>NA</v>
      </c>
      <c r="O447" s="57"/>
      <c r="P447" s="57"/>
      <c r="Q447" s="57"/>
      <c r="R447" s="60"/>
      <c r="S447" s="60"/>
      <c r="T447" s="60"/>
      <c r="U447" s="60"/>
      <c r="V447" s="60"/>
      <c r="W447" s="57"/>
      <c r="X447" s="57"/>
      <c r="Y447" s="57"/>
    </row>
    <row r="448" spans="2:25" s="17" customFormat="1" x14ac:dyDescent="0.2">
      <c r="B448" s="48" t="s">
        <v>45</v>
      </c>
      <c r="C448" s="17" t="s">
        <v>46</v>
      </c>
      <c r="D448" s="18">
        <v>2983923.94</v>
      </c>
      <c r="E448" s="18">
        <v>3003923.94</v>
      </c>
      <c r="F448" s="18">
        <v>47707.58</v>
      </c>
      <c r="G448" s="18">
        <v>569778.64</v>
      </c>
      <c r="H448" s="18">
        <v>160709.65</v>
      </c>
      <c r="I448" s="18">
        <f t="shared" si="40"/>
        <v>730488.29</v>
      </c>
      <c r="J448" s="18">
        <f t="shared" si="41"/>
        <v>2273435.65</v>
      </c>
      <c r="K448" s="39">
        <f t="shared" si="42"/>
        <v>0.75682197532604634</v>
      </c>
      <c r="L448" s="39">
        <f t="shared" si="43"/>
        <v>-0.98411824634947309</v>
      </c>
      <c r="M448" s="39">
        <f t="shared" si="44"/>
        <v>-0.43096564555492706</v>
      </c>
      <c r="O448" s="57"/>
      <c r="P448" s="57"/>
      <c r="Q448" s="57"/>
      <c r="R448" s="60"/>
      <c r="S448" s="60"/>
      <c r="T448" s="60"/>
      <c r="U448" s="60"/>
      <c r="V448" s="60"/>
      <c r="W448" s="57"/>
      <c r="X448" s="57"/>
      <c r="Y448" s="57"/>
    </row>
    <row r="449" spans="1:25" s="17" customFormat="1" x14ac:dyDescent="0.2">
      <c r="B449" s="48" t="s">
        <v>47</v>
      </c>
      <c r="C449" s="17" t="s">
        <v>48</v>
      </c>
      <c r="D449" s="18">
        <v>1260</v>
      </c>
      <c r="E449" s="18">
        <v>1260</v>
      </c>
      <c r="F449" s="18">
        <v>0</v>
      </c>
      <c r="G449" s="18">
        <v>0</v>
      </c>
      <c r="H449" s="18">
        <v>0</v>
      </c>
      <c r="I449" s="18">
        <f t="shared" si="40"/>
        <v>0</v>
      </c>
      <c r="J449" s="18">
        <f t="shared" si="41"/>
        <v>1260</v>
      </c>
      <c r="K449" s="39">
        <f t="shared" si="42"/>
        <v>1</v>
      </c>
      <c r="L449" s="39">
        <f t="shared" si="43"/>
        <v>-1</v>
      </c>
      <c r="M449" s="39">
        <f t="shared" si="44"/>
        <v>-1</v>
      </c>
      <c r="O449" s="57"/>
      <c r="P449" s="57"/>
      <c r="Q449" s="57"/>
      <c r="R449" s="60"/>
      <c r="S449" s="60"/>
      <c r="T449" s="60"/>
      <c r="U449" s="60"/>
      <c r="V449" s="60"/>
      <c r="W449" s="57"/>
      <c r="X449" s="57"/>
      <c r="Y449" s="57"/>
    </row>
    <row r="450" spans="1:25" s="17" customFormat="1" x14ac:dyDescent="0.2">
      <c r="B450" s="48" t="s">
        <v>49</v>
      </c>
      <c r="C450" s="17" t="s">
        <v>50</v>
      </c>
      <c r="D450" s="18">
        <v>210000</v>
      </c>
      <c r="E450" s="18">
        <v>210000</v>
      </c>
      <c r="F450" s="18">
        <v>2719.4300000000003</v>
      </c>
      <c r="G450" s="18">
        <v>12917.75</v>
      </c>
      <c r="H450" s="18">
        <v>299.39</v>
      </c>
      <c r="I450" s="18">
        <f t="shared" si="40"/>
        <v>13217.14</v>
      </c>
      <c r="J450" s="18">
        <f t="shared" si="41"/>
        <v>196782.86</v>
      </c>
      <c r="K450" s="39">
        <f t="shared" si="42"/>
        <v>0.937061238095238</v>
      </c>
      <c r="L450" s="39">
        <f t="shared" si="43"/>
        <v>-0.98705033333333336</v>
      </c>
      <c r="M450" s="39">
        <f t="shared" si="44"/>
        <v>-0.81546071428571432</v>
      </c>
      <c r="O450" s="57"/>
      <c r="P450" s="57"/>
      <c r="Q450" s="57"/>
      <c r="R450" s="60"/>
      <c r="S450" s="60"/>
      <c r="T450" s="60"/>
      <c r="U450" s="60"/>
      <c r="V450" s="60"/>
      <c r="W450" s="57"/>
      <c r="X450" s="57"/>
      <c r="Y450" s="57"/>
    </row>
    <row r="451" spans="1:25" s="17" customFormat="1" x14ac:dyDescent="0.2">
      <c r="B451" s="48" t="s">
        <v>53</v>
      </c>
      <c r="C451" s="17" t="s">
        <v>54</v>
      </c>
      <c r="D451" s="18">
        <v>633635.77</v>
      </c>
      <c r="E451" s="18">
        <v>693135.77</v>
      </c>
      <c r="F451" s="18">
        <v>5902.2199999999993</v>
      </c>
      <c r="G451" s="18">
        <v>6214.33</v>
      </c>
      <c r="H451" s="18">
        <v>51955.689999999995</v>
      </c>
      <c r="I451" s="18">
        <f t="shared" si="40"/>
        <v>58170.02</v>
      </c>
      <c r="J451" s="18">
        <f t="shared" si="41"/>
        <v>634965.75</v>
      </c>
      <c r="K451" s="39">
        <f t="shared" si="42"/>
        <v>0.91607701908098027</v>
      </c>
      <c r="L451" s="39">
        <f t="shared" si="43"/>
        <v>-0.99148475629817812</v>
      </c>
      <c r="M451" s="39">
        <f t="shared" si="44"/>
        <v>-0.97310340800908324</v>
      </c>
      <c r="O451" s="57"/>
      <c r="P451" s="57"/>
      <c r="Q451" s="57"/>
      <c r="R451" s="60"/>
      <c r="S451" s="60"/>
      <c r="T451" s="60"/>
      <c r="U451" s="60"/>
      <c r="V451" s="60"/>
      <c r="W451" s="57"/>
      <c r="X451" s="57"/>
      <c r="Y451" s="57"/>
    </row>
    <row r="452" spans="1:25" s="17" customFormat="1" x14ac:dyDescent="0.2">
      <c r="B452" s="48" t="s">
        <v>55</v>
      </c>
      <c r="C452" s="17" t="s">
        <v>56</v>
      </c>
      <c r="D452" s="18">
        <v>0</v>
      </c>
      <c r="E452" s="18">
        <v>500</v>
      </c>
      <c r="F452" s="18">
        <v>0</v>
      </c>
      <c r="G452" s="18">
        <v>209.99</v>
      </c>
      <c r="H452" s="18">
        <v>0</v>
      </c>
      <c r="I452" s="18">
        <f t="shared" si="40"/>
        <v>209.99</v>
      </c>
      <c r="J452" s="18">
        <f t="shared" si="41"/>
        <v>290.01</v>
      </c>
      <c r="K452" s="39">
        <f t="shared" si="42"/>
        <v>0.58001999999999998</v>
      </c>
      <c r="L452" s="39">
        <f t="shared" si="43"/>
        <v>-1</v>
      </c>
      <c r="M452" s="39">
        <f t="shared" si="44"/>
        <v>0.25994000000000012</v>
      </c>
      <c r="O452" s="57"/>
      <c r="P452" s="57"/>
      <c r="Q452" s="57"/>
      <c r="R452" s="60"/>
      <c r="S452" s="60"/>
      <c r="T452" s="60"/>
      <c r="U452" s="60"/>
      <c r="V452" s="60"/>
      <c r="W452" s="57"/>
      <c r="X452" s="57"/>
      <c r="Y452" s="57"/>
    </row>
    <row r="453" spans="1:25" s="17" customFormat="1" x14ac:dyDescent="0.2">
      <c r="B453" s="48" t="s">
        <v>57</v>
      </c>
      <c r="C453" s="17" t="s">
        <v>58</v>
      </c>
      <c r="D453" s="18">
        <v>0</v>
      </c>
      <c r="E453" s="18">
        <v>651621.86</v>
      </c>
      <c r="F453" s="18">
        <v>0</v>
      </c>
      <c r="G453" s="18">
        <v>528795.86</v>
      </c>
      <c r="H453" s="18">
        <v>0</v>
      </c>
      <c r="I453" s="18">
        <f t="shared" si="40"/>
        <v>528795.86</v>
      </c>
      <c r="J453" s="18">
        <f t="shared" si="41"/>
        <v>122826</v>
      </c>
      <c r="K453" s="39">
        <f t="shared" si="42"/>
        <v>0.18849275559908318</v>
      </c>
      <c r="L453" s="39">
        <f t="shared" si="43"/>
        <v>-1</v>
      </c>
      <c r="M453" s="39">
        <f t="shared" si="44"/>
        <v>1.4345217332027507</v>
      </c>
      <c r="O453" s="57"/>
      <c r="P453" s="57"/>
      <c r="Q453" s="57"/>
      <c r="R453" s="60"/>
      <c r="S453" s="60"/>
      <c r="T453" s="60"/>
      <c r="U453" s="60"/>
      <c r="V453" s="60"/>
      <c r="W453" s="57"/>
      <c r="X453" s="57"/>
      <c r="Y453" s="57"/>
    </row>
    <row r="454" spans="1:25" s="17" customFormat="1" x14ac:dyDescent="0.2">
      <c r="B454" s="48" t="s">
        <v>59</v>
      </c>
      <c r="C454" s="17" t="s">
        <v>60</v>
      </c>
      <c r="D454" s="18">
        <v>133000</v>
      </c>
      <c r="E454" s="18">
        <v>133000</v>
      </c>
      <c r="F454" s="18">
        <v>1019.96</v>
      </c>
      <c r="G454" s="18">
        <v>1100.96</v>
      </c>
      <c r="H454" s="18">
        <v>11985.52</v>
      </c>
      <c r="I454" s="18">
        <f t="shared" si="40"/>
        <v>13086.48</v>
      </c>
      <c r="J454" s="18">
        <f t="shared" si="41"/>
        <v>119913.52</v>
      </c>
      <c r="K454" s="39">
        <f t="shared" si="42"/>
        <v>0.90160541353383461</v>
      </c>
      <c r="L454" s="39">
        <f t="shared" si="43"/>
        <v>-0.99233112781954891</v>
      </c>
      <c r="M454" s="39">
        <f t="shared" si="44"/>
        <v>-0.97516631578947366</v>
      </c>
      <c r="O454" s="57"/>
      <c r="P454" s="57"/>
      <c r="Q454" s="57"/>
      <c r="R454" s="60"/>
      <c r="S454" s="60"/>
      <c r="T454" s="60"/>
      <c r="U454" s="60"/>
      <c r="V454" s="60"/>
      <c r="W454" s="57"/>
      <c r="X454" s="57"/>
      <c r="Y454" s="57"/>
    </row>
    <row r="455" spans="1:25" s="17" customFormat="1" x14ac:dyDescent="0.2">
      <c r="B455" s="48" t="s">
        <v>61</v>
      </c>
      <c r="C455" s="17" t="s">
        <v>62</v>
      </c>
      <c r="D455" s="18">
        <v>42000</v>
      </c>
      <c r="E455" s="18">
        <v>41800</v>
      </c>
      <c r="F455" s="18">
        <v>899</v>
      </c>
      <c r="G455" s="18">
        <v>6751</v>
      </c>
      <c r="H455" s="18">
        <v>7969.15</v>
      </c>
      <c r="I455" s="18">
        <f t="shared" si="40"/>
        <v>14720.15</v>
      </c>
      <c r="J455" s="18">
        <f t="shared" si="41"/>
        <v>27079.85</v>
      </c>
      <c r="K455" s="39">
        <f t="shared" si="42"/>
        <v>0.64784330143540669</v>
      </c>
      <c r="L455" s="39">
        <f t="shared" si="43"/>
        <v>-0.97849282296650719</v>
      </c>
      <c r="M455" s="39">
        <f t="shared" si="44"/>
        <v>-0.51547846889952154</v>
      </c>
      <c r="O455" s="57"/>
      <c r="P455" s="57"/>
      <c r="Q455" s="57"/>
      <c r="R455" s="60"/>
      <c r="S455" s="60"/>
      <c r="T455" s="60"/>
      <c r="U455" s="60"/>
      <c r="V455" s="60"/>
      <c r="W455" s="57"/>
      <c r="X455" s="57"/>
      <c r="Y455" s="57"/>
    </row>
    <row r="456" spans="1:25" s="17" customFormat="1" x14ac:dyDescent="0.2">
      <c r="B456" s="48" t="s">
        <v>65</v>
      </c>
      <c r="C456" s="17" t="s">
        <v>66</v>
      </c>
      <c r="D456" s="18">
        <v>0</v>
      </c>
      <c r="E456" s="18">
        <v>2500</v>
      </c>
      <c r="F456" s="18">
        <v>935.11</v>
      </c>
      <c r="G456" s="18">
        <v>935.11</v>
      </c>
      <c r="H456" s="18">
        <v>1181.4100000000001</v>
      </c>
      <c r="I456" s="18">
        <f t="shared" si="40"/>
        <v>2116.52</v>
      </c>
      <c r="J456" s="18">
        <f t="shared" si="41"/>
        <v>383.48</v>
      </c>
      <c r="K456" s="39">
        <f t="shared" si="42"/>
        <v>0.153392</v>
      </c>
      <c r="L456" s="39">
        <f t="shared" si="43"/>
        <v>-0.62595599999999996</v>
      </c>
      <c r="M456" s="39">
        <f t="shared" si="44"/>
        <v>0.12213199999999996</v>
      </c>
      <c r="O456" s="57"/>
      <c r="P456" s="57"/>
      <c r="Q456" s="57"/>
      <c r="R456" s="60"/>
      <c r="S456" s="60"/>
      <c r="T456" s="60"/>
      <c r="U456" s="60"/>
      <c r="V456" s="60"/>
      <c r="W456" s="57"/>
      <c r="X456" s="57"/>
      <c r="Y456" s="57"/>
    </row>
    <row r="457" spans="1:25" s="17" customFormat="1" x14ac:dyDescent="0.2">
      <c r="B457" s="48" t="s">
        <v>67</v>
      </c>
      <c r="C457" s="17" t="s">
        <v>68</v>
      </c>
      <c r="D457" s="18">
        <v>45000</v>
      </c>
      <c r="E457" s="18">
        <v>45000</v>
      </c>
      <c r="F457" s="18">
        <v>0</v>
      </c>
      <c r="G457" s="18">
        <v>0</v>
      </c>
      <c r="H457" s="18">
        <v>241.38</v>
      </c>
      <c r="I457" s="18">
        <f t="shared" si="40"/>
        <v>241.38</v>
      </c>
      <c r="J457" s="18">
        <f t="shared" si="41"/>
        <v>44758.62</v>
      </c>
      <c r="K457" s="39">
        <f t="shared" si="42"/>
        <v>0.99463600000000008</v>
      </c>
      <c r="L457" s="39">
        <f t="shared" si="43"/>
        <v>-1</v>
      </c>
      <c r="M457" s="39">
        <f t="shared" si="44"/>
        <v>-1</v>
      </c>
      <c r="O457" s="57"/>
      <c r="P457" s="57"/>
      <c r="Q457" s="57"/>
      <c r="R457" s="60"/>
      <c r="S457" s="60"/>
      <c r="T457" s="60"/>
      <c r="U457" s="60"/>
      <c r="V457" s="60"/>
      <c r="W457" s="57"/>
      <c r="X457" s="57"/>
      <c r="Y457" s="57"/>
    </row>
    <row r="458" spans="1:25" s="17" customFormat="1" x14ac:dyDescent="0.2">
      <c r="B458" s="48" t="s">
        <v>324</v>
      </c>
      <c r="C458" s="17" t="s">
        <v>325</v>
      </c>
      <c r="D458" s="18">
        <v>0</v>
      </c>
      <c r="E458" s="18">
        <v>0</v>
      </c>
      <c r="F458" s="18">
        <v>0</v>
      </c>
      <c r="G458" s="18">
        <v>0</v>
      </c>
      <c r="H458" s="18">
        <v>0</v>
      </c>
      <c r="I458" s="18">
        <f t="shared" si="40"/>
        <v>0</v>
      </c>
      <c r="J458" s="18">
        <f t="shared" si="41"/>
        <v>0</v>
      </c>
      <c r="K458" s="39" t="str">
        <f t="shared" si="42"/>
        <v>NA</v>
      </c>
      <c r="L458" s="39" t="str">
        <f t="shared" si="43"/>
        <v>NA</v>
      </c>
      <c r="M458" s="39" t="str">
        <f t="shared" si="44"/>
        <v>NA</v>
      </c>
      <c r="O458" s="57"/>
      <c r="P458" s="57"/>
      <c r="Q458" s="57"/>
      <c r="R458" s="60"/>
      <c r="S458" s="60"/>
      <c r="T458" s="60"/>
      <c r="U458" s="60"/>
      <c r="V458" s="60"/>
      <c r="W458" s="57"/>
      <c r="X458" s="57"/>
      <c r="Y458" s="57"/>
    </row>
    <row r="459" spans="1:25" s="17" customFormat="1" x14ac:dyDescent="0.2">
      <c r="B459" s="48" t="s">
        <v>71</v>
      </c>
      <c r="C459" s="17" t="s">
        <v>72</v>
      </c>
      <c r="D459" s="18">
        <v>310868.99</v>
      </c>
      <c r="E459" s="18">
        <v>310868.99</v>
      </c>
      <c r="F459" s="18">
        <v>40432</v>
      </c>
      <c r="G459" s="18">
        <v>41025</v>
      </c>
      <c r="H459" s="18">
        <v>4197.12</v>
      </c>
      <c r="I459" s="18">
        <f t="shared" si="40"/>
        <v>45222.12</v>
      </c>
      <c r="J459" s="18">
        <f t="shared" si="41"/>
        <v>265646.87</v>
      </c>
      <c r="K459" s="39">
        <f t="shared" si="42"/>
        <v>0.854529974186232</v>
      </c>
      <c r="L459" s="39">
        <f t="shared" si="43"/>
        <v>-0.8699387803202886</v>
      </c>
      <c r="M459" s="39">
        <f t="shared" si="44"/>
        <v>-0.60409367302927186</v>
      </c>
      <c r="O459" s="57"/>
      <c r="P459" s="57"/>
      <c r="Q459" s="57"/>
      <c r="R459" s="60"/>
      <c r="S459" s="60"/>
      <c r="T459" s="60"/>
      <c r="U459" s="60"/>
      <c r="V459" s="60"/>
      <c r="W459" s="57"/>
      <c r="X459" s="57"/>
      <c r="Y459" s="57"/>
    </row>
    <row r="460" spans="1:25" s="17" customFormat="1" x14ac:dyDescent="0.2">
      <c r="B460" s="48" t="s">
        <v>73</v>
      </c>
      <c r="C460" s="17" t="s">
        <v>74</v>
      </c>
      <c r="D460" s="18">
        <v>0</v>
      </c>
      <c r="E460" s="18">
        <v>0</v>
      </c>
      <c r="F460" s="18">
        <v>0</v>
      </c>
      <c r="G460" s="18">
        <v>0</v>
      </c>
      <c r="H460" s="18">
        <v>0</v>
      </c>
      <c r="I460" s="18">
        <f t="shared" si="40"/>
        <v>0</v>
      </c>
      <c r="J460" s="18">
        <f t="shared" si="41"/>
        <v>0</v>
      </c>
      <c r="K460" s="39" t="str">
        <f t="shared" si="42"/>
        <v>NA</v>
      </c>
      <c r="L460" s="39" t="str">
        <f t="shared" si="43"/>
        <v>NA</v>
      </c>
      <c r="M460" s="39" t="str">
        <f t="shared" si="44"/>
        <v>NA</v>
      </c>
      <c r="O460" s="57"/>
      <c r="P460" s="57"/>
      <c r="Q460" s="57"/>
      <c r="R460" s="60"/>
      <c r="S460" s="60"/>
      <c r="T460" s="60"/>
      <c r="U460" s="60"/>
      <c r="V460" s="60"/>
      <c r="W460" s="57"/>
      <c r="X460" s="57"/>
      <c r="Y460" s="57"/>
    </row>
    <row r="461" spans="1:25" s="17" customFormat="1" x14ac:dyDescent="0.2">
      <c r="A461" s="47" t="s">
        <v>129</v>
      </c>
      <c r="B461" s="49"/>
      <c r="C461" s="47"/>
      <c r="D461" s="23">
        <v>28896529.390000004</v>
      </c>
      <c r="E461" s="23">
        <v>31629344.600000001</v>
      </c>
      <c r="F461" s="23">
        <v>2196393.6</v>
      </c>
      <c r="G461" s="23">
        <v>9031691.0600000005</v>
      </c>
      <c r="H461" s="23">
        <v>1842929.6499999997</v>
      </c>
      <c r="I461" s="23">
        <f t="shared" si="40"/>
        <v>10874620.710000001</v>
      </c>
      <c r="J461" s="23">
        <f t="shared" si="41"/>
        <v>20754723.890000001</v>
      </c>
      <c r="K461" s="43">
        <f t="shared" si="42"/>
        <v>0.65618570831847078</v>
      </c>
      <c r="L461" s="43">
        <f t="shared" si="43"/>
        <v>-0.93055835877168314</v>
      </c>
      <c r="M461" s="43">
        <f t="shared" si="44"/>
        <v>-0.14335647726320574</v>
      </c>
      <c r="O461" s="57"/>
      <c r="P461" s="57"/>
      <c r="Q461" s="57"/>
      <c r="R461" s="60"/>
      <c r="S461" s="60"/>
      <c r="T461" s="60"/>
      <c r="U461" s="60"/>
      <c r="V461" s="60"/>
      <c r="W461" s="57"/>
      <c r="X461" s="57"/>
      <c r="Y461" s="57"/>
    </row>
    <row r="462" spans="1:25" s="17" customFormat="1" x14ac:dyDescent="0.2">
      <c r="A462" s="17" t="s">
        <v>130</v>
      </c>
      <c r="B462" s="48" t="s">
        <v>89</v>
      </c>
      <c r="C462" s="17" t="s">
        <v>90</v>
      </c>
      <c r="D462" s="18"/>
      <c r="E462" s="18"/>
      <c r="F462" s="18">
        <v>0</v>
      </c>
      <c r="G462" s="18">
        <v>0</v>
      </c>
      <c r="H462" s="18">
        <v>0</v>
      </c>
      <c r="I462" s="18">
        <f t="shared" si="40"/>
        <v>0</v>
      </c>
      <c r="J462" s="18">
        <f t="shared" si="41"/>
        <v>0</v>
      </c>
      <c r="K462" s="39" t="str">
        <f t="shared" si="42"/>
        <v>NA</v>
      </c>
      <c r="L462" s="39" t="str">
        <f t="shared" si="43"/>
        <v>NA</v>
      </c>
      <c r="M462" s="39" t="str">
        <f t="shared" si="44"/>
        <v>NA</v>
      </c>
      <c r="O462" s="57"/>
      <c r="P462" s="57"/>
      <c r="Q462" s="57"/>
      <c r="R462" s="60"/>
      <c r="S462" s="60"/>
      <c r="T462" s="60"/>
      <c r="U462" s="60"/>
      <c r="V462" s="60"/>
      <c r="W462" s="57"/>
      <c r="X462" s="57"/>
      <c r="Y462" s="57"/>
    </row>
    <row r="463" spans="1:25" s="17" customFormat="1" x14ac:dyDescent="0.2">
      <c r="B463" s="48" t="s">
        <v>27</v>
      </c>
      <c r="C463" s="17" t="s">
        <v>28</v>
      </c>
      <c r="D463" s="18">
        <v>758056.07</v>
      </c>
      <c r="E463" s="18">
        <v>758056.07</v>
      </c>
      <c r="F463" s="18">
        <v>0</v>
      </c>
      <c r="G463" s="18">
        <v>0</v>
      </c>
      <c r="H463" s="18">
        <v>0</v>
      </c>
      <c r="I463" s="18">
        <f t="shared" si="40"/>
        <v>0</v>
      </c>
      <c r="J463" s="18">
        <f t="shared" si="41"/>
        <v>758056.07</v>
      </c>
      <c r="K463" s="39">
        <f t="shared" si="42"/>
        <v>1</v>
      </c>
      <c r="L463" s="39">
        <f t="shared" si="43"/>
        <v>-1</v>
      </c>
      <c r="M463" s="39">
        <f t="shared" si="44"/>
        <v>-1</v>
      </c>
      <c r="O463" s="57"/>
      <c r="P463" s="57"/>
      <c r="Q463" s="57"/>
      <c r="R463" s="60"/>
      <c r="S463" s="60"/>
      <c r="T463" s="60"/>
      <c r="U463" s="60"/>
      <c r="V463" s="60"/>
      <c r="W463" s="57"/>
      <c r="X463" s="57"/>
      <c r="Y463" s="57"/>
    </row>
    <row r="464" spans="1:25" s="17" customFormat="1" x14ac:dyDescent="0.2">
      <c r="B464" s="48" t="s">
        <v>29</v>
      </c>
      <c r="C464" s="17" t="s">
        <v>30</v>
      </c>
      <c r="D464" s="18">
        <v>33713</v>
      </c>
      <c r="E464" s="18">
        <v>33713</v>
      </c>
      <c r="F464" s="18">
        <v>93793.81</v>
      </c>
      <c r="G464" s="18">
        <v>239210.09</v>
      </c>
      <c r="H464" s="18">
        <v>0</v>
      </c>
      <c r="I464" s="18">
        <f t="shared" si="40"/>
        <v>239210.09</v>
      </c>
      <c r="J464" s="18">
        <f t="shared" si="41"/>
        <v>-205497.09</v>
      </c>
      <c r="K464" s="39">
        <f t="shared" si="42"/>
        <v>-6.0954851244327113</v>
      </c>
      <c r="L464" s="39">
        <f t="shared" si="43"/>
        <v>1.7821258861566753</v>
      </c>
      <c r="M464" s="39">
        <f t="shared" si="44"/>
        <v>20.286455373298136</v>
      </c>
      <c r="O464" s="57"/>
      <c r="P464" s="57"/>
      <c r="Q464" s="57"/>
      <c r="R464" s="60"/>
      <c r="S464" s="60"/>
      <c r="T464" s="60"/>
      <c r="U464" s="60"/>
      <c r="V464" s="60"/>
      <c r="W464" s="57"/>
      <c r="X464" s="57"/>
      <c r="Y464" s="57"/>
    </row>
    <row r="465" spans="1:25" s="17" customFormat="1" x14ac:dyDescent="0.2">
      <c r="B465" s="48" t="s">
        <v>31</v>
      </c>
      <c r="C465" s="17" t="s">
        <v>32</v>
      </c>
      <c r="D465" s="18">
        <v>11340</v>
      </c>
      <c r="E465" s="18">
        <v>11340</v>
      </c>
      <c r="F465" s="18">
        <v>945</v>
      </c>
      <c r="G465" s="18">
        <v>3780</v>
      </c>
      <c r="H465" s="18">
        <v>0</v>
      </c>
      <c r="I465" s="18">
        <f t="shared" si="40"/>
        <v>3780</v>
      </c>
      <c r="J465" s="18">
        <f t="shared" si="41"/>
        <v>7560</v>
      </c>
      <c r="K465" s="39">
        <f t="shared" si="42"/>
        <v>0.66666666666666663</v>
      </c>
      <c r="L465" s="39">
        <f t="shared" si="43"/>
        <v>-0.91666666666666663</v>
      </c>
      <c r="M465" s="39">
        <f t="shared" si="44"/>
        <v>0</v>
      </c>
      <c r="O465" s="57"/>
      <c r="P465" s="57"/>
      <c r="Q465" s="57"/>
      <c r="R465" s="60"/>
      <c r="S465" s="60"/>
      <c r="T465" s="60"/>
      <c r="U465" s="60"/>
      <c r="V465" s="60"/>
      <c r="W465" s="57"/>
      <c r="X465" s="57"/>
      <c r="Y465" s="57"/>
    </row>
    <row r="466" spans="1:25" s="17" customFormat="1" x14ac:dyDescent="0.2">
      <c r="B466" s="48" t="s">
        <v>33</v>
      </c>
      <c r="C466" s="17" t="s">
        <v>34</v>
      </c>
      <c r="D466" s="18">
        <v>6680.72</v>
      </c>
      <c r="E466" s="18">
        <v>6680.72</v>
      </c>
      <c r="F466" s="18">
        <v>607.22</v>
      </c>
      <c r="G466" s="18">
        <v>2400.77</v>
      </c>
      <c r="H466" s="18">
        <v>0</v>
      </c>
      <c r="I466" s="18">
        <f t="shared" si="40"/>
        <v>2400.77</v>
      </c>
      <c r="J466" s="18">
        <f t="shared" si="41"/>
        <v>4279.9500000000007</v>
      </c>
      <c r="K466" s="39">
        <f t="shared" si="42"/>
        <v>0.64064202660791059</v>
      </c>
      <c r="L466" s="39">
        <f t="shared" si="43"/>
        <v>-0.90910859907315378</v>
      </c>
      <c r="M466" s="39">
        <f t="shared" si="44"/>
        <v>7.807392017626838E-2</v>
      </c>
      <c r="O466" s="57"/>
      <c r="P466" s="57"/>
      <c r="Q466" s="57"/>
      <c r="R466" s="60"/>
      <c r="S466" s="60"/>
      <c r="T466" s="60"/>
      <c r="U466" s="60"/>
      <c r="V466" s="60"/>
      <c r="W466" s="57"/>
      <c r="X466" s="57"/>
      <c r="Y466" s="57"/>
    </row>
    <row r="467" spans="1:25" s="17" customFormat="1" x14ac:dyDescent="0.2">
      <c r="B467" s="48" t="s">
        <v>332</v>
      </c>
      <c r="C467" s="17" t="s">
        <v>333</v>
      </c>
      <c r="D467" s="18">
        <v>42000</v>
      </c>
      <c r="E467" s="18">
        <v>42000</v>
      </c>
      <c r="F467" s="18">
        <v>0</v>
      </c>
      <c r="G467" s="18">
        <v>0</v>
      </c>
      <c r="H467" s="18">
        <v>0</v>
      </c>
      <c r="I467" s="18">
        <f t="shared" si="40"/>
        <v>0</v>
      </c>
      <c r="J467" s="18">
        <f t="shared" si="41"/>
        <v>42000</v>
      </c>
      <c r="K467" s="39">
        <f t="shared" si="42"/>
        <v>1</v>
      </c>
      <c r="L467" s="39">
        <f t="shared" si="43"/>
        <v>-1</v>
      </c>
      <c r="M467" s="39">
        <f t="shared" si="44"/>
        <v>-1</v>
      </c>
      <c r="O467" s="57"/>
      <c r="P467" s="57"/>
      <c r="Q467" s="57"/>
      <c r="R467" s="60"/>
      <c r="S467" s="60"/>
      <c r="T467" s="60"/>
      <c r="U467" s="60"/>
      <c r="V467" s="60"/>
      <c r="W467" s="57"/>
      <c r="X467" s="57"/>
      <c r="Y467" s="57"/>
    </row>
    <row r="468" spans="1:25" s="17" customFormat="1" x14ac:dyDescent="0.2">
      <c r="B468" s="48" t="s">
        <v>39</v>
      </c>
      <c r="C468" s="17" t="s">
        <v>40</v>
      </c>
      <c r="D468" s="18">
        <v>20981.95</v>
      </c>
      <c r="E468" s="18">
        <v>20981.95</v>
      </c>
      <c r="F468" s="18">
        <v>6966.41</v>
      </c>
      <c r="G468" s="18">
        <v>17329.129999999997</v>
      </c>
      <c r="H468" s="18">
        <v>0</v>
      </c>
      <c r="I468" s="18">
        <f t="shared" si="40"/>
        <v>17329.129999999997</v>
      </c>
      <c r="J468" s="18">
        <f t="shared" si="41"/>
        <v>3652.8200000000033</v>
      </c>
      <c r="K468" s="39">
        <f t="shared" si="42"/>
        <v>0.17409344698657672</v>
      </c>
      <c r="L468" s="39">
        <f t="shared" si="43"/>
        <v>-0.66798081207895355</v>
      </c>
      <c r="M468" s="39">
        <f t="shared" si="44"/>
        <v>1.4777196590402699</v>
      </c>
      <c r="O468" s="57"/>
      <c r="P468" s="57"/>
      <c r="Q468" s="57"/>
      <c r="R468" s="60"/>
      <c r="S468" s="60"/>
      <c r="T468" s="60"/>
      <c r="U468" s="60"/>
      <c r="V468" s="60"/>
      <c r="W468" s="57"/>
      <c r="X468" s="57"/>
      <c r="Y468" s="57"/>
    </row>
    <row r="469" spans="1:25" s="17" customFormat="1" x14ac:dyDescent="0.2">
      <c r="B469" s="48" t="s">
        <v>41</v>
      </c>
      <c r="C469" s="17" t="s">
        <v>42</v>
      </c>
      <c r="D469" s="18">
        <v>0</v>
      </c>
      <c r="E469" s="18">
        <v>0</v>
      </c>
      <c r="F469" s="18">
        <v>0</v>
      </c>
      <c r="G469" s="18">
        <v>0</v>
      </c>
      <c r="H469" s="18">
        <v>0</v>
      </c>
      <c r="I469" s="18">
        <f t="shared" si="40"/>
        <v>0</v>
      </c>
      <c r="J469" s="18">
        <f t="shared" si="41"/>
        <v>0</v>
      </c>
      <c r="K469" s="39" t="str">
        <f t="shared" si="42"/>
        <v>NA</v>
      </c>
      <c r="L469" s="39" t="str">
        <f t="shared" si="43"/>
        <v>NA</v>
      </c>
      <c r="M469" s="39" t="str">
        <f t="shared" si="44"/>
        <v>NA</v>
      </c>
      <c r="O469" s="57"/>
      <c r="P469" s="57"/>
      <c r="Q469" s="57"/>
      <c r="R469" s="60"/>
      <c r="S469" s="60"/>
      <c r="T469" s="60"/>
      <c r="U469" s="60"/>
      <c r="V469" s="60"/>
      <c r="W469" s="57"/>
      <c r="X469" s="57"/>
      <c r="Y469" s="57"/>
    </row>
    <row r="470" spans="1:25" s="17" customFormat="1" x14ac:dyDescent="0.2">
      <c r="B470" s="48" t="s">
        <v>53</v>
      </c>
      <c r="C470" s="17" t="s">
        <v>54</v>
      </c>
      <c r="D470" s="18">
        <v>60000</v>
      </c>
      <c r="E470" s="18">
        <v>60000</v>
      </c>
      <c r="F470" s="18">
        <v>0</v>
      </c>
      <c r="G470" s="18">
        <v>0</v>
      </c>
      <c r="H470" s="18">
        <v>0</v>
      </c>
      <c r="I470" s="18">
        <f t="shared" si="40"/>
        <v>0</v>
      </c>
      <c r="J470" s="18">
        <f t="shared" si="41"/>
        <v>60000</v>
      </c>
      <c r="K470" s="39">
        <f t="shared" si="42"/>
        <v>1</v>
      </c>
      <c r="L470" s="39">
        <f t="shared" si="43"/>
        <v>-1</v>
      </c>
      <c r="M470" s="39">
        <f t="shared" si="44"/>
        <v>-1</v>
      </c>
      <c r="O470" s="57"/>
      <c r="P470" s="57"/>
      <c r="Q470" s="57"/>
      <c r="R470" s="60"/>
      <c r="S470" s="60"/>
      <c r="T470" s="60"/>
      <c r="U470" s="60"/>
      <c r="V470" s="60"/>
      <c r="W470" s="57"/>
      <c r="X470" s="57"/>
      <c r="Y470" s="57"/>
    </row>
    <row r="471" spans="1:25" s="17" customFormat="1" x14ac:dyDescent="0.2">
      <c r="B471" s="48" t="s">
        <v>65</v>
      </c>
      <c r="C471" s="17" t="s">
        <v>66</v>
      </c>
      <c r="D471" s="18"/>
      <c r="E471" s="18"/>
      <c r="F471" s="18">
        <v>0</v>
      </c>
      <c r="G471" s="18">
        <v>0</v>
      </c>
      <c r="H471" s="18">
        <v>0</v>
      </c>
      <c r="I471" s="18">
        <f t="shared" si="40"/>
        <v>0</v>
      </c>
      <c r="J471" s="18">
        <f t="shared" si="41"/>
        <v>0</v>
      </c>
      <c r="K471" s="39" t="str">
        <f t="shared" si="42"/>
        <v>NA</v>
      </c>
      <c r="L471" s="39" t="str">
        <f t="shared" si="43"/>
        <v>NA</v>
      </c>
      <c r="M471" s="39" t="str">
        <f t="shared" si="44"/>
        <v>NA</v>
      </c>
      <c r="O471" s="57"/>
      <c r="P471" s="57"/>
      <c r="Q471" s="57"/>
      <c r="R471" s="60"/>
      <c r="S471" s="60"/>
      <c r="T471" s="60"/>
      <c r="U471" s="60"/>
      <c r="V471" s="60"/>
      <c r="W471" s="57"/>
      <c r="X471" s="57"/>
      <c r="Y471" s="57"/>
    </row>
    <row r="472" spans="1:25" s="17" customFormat="1" x14ac:dyDescent="0.2">
      <c r="B472" s="48" t="s">
        <v>73</v>
      </c>
      <c r="C472" s="17" t="s">
        <v>74</v>
      </c>
      <c r="D472" s="18">
        <v>1000000</v>
      </c>
      <c r="E472" s="18">
        <v>1000000</v>
      </c>
      <c r="F472" s="18">
        <v>0</v>
      </c>
      <c r="G472" s="18">
        <v>0</v>
      </c>
      <c r="H472" s="18">
        <v>0</v>
      </c>
      <c r="I472" s="18">
        <f t="shared" si="40"/>
        <v>0</v>
      </c>
      <c r="J472" s="18">
        <f t="shared" si="41"/>
        <v>1000000</v>
      </c>
      <c r="K472" s="39">
        <f t="shared" si="42"/>
        <v>1</v>
      </c>
      <c r="L472" s="39">
        <f t="shared" si="43"/>
        <v>-1</v>
      </c>
      <c r="M472" s="39">
        <f t="shared" si="44"/>
        <v>-1</v>
      </c>
      <c r="O472" s="57"/>
      <c r="P472" s="57"/>
      <c r="Q472" s="57"/>
      <c r="R472" s="60"/>
      <c r="S472" s="60"/>
      <c r="T472" s="60"/>
      <c r="U472" s="60"/>
      <c r="V472" s="60"/>
      <c r="W472" s="57"/>
      <c r="X472" s="57"/>
      <c r="Y472" s="57"/>
    </row>
    <row r="473" spans="1:25" s="17" customFormat="1" x14ac:dyDescent="0.2">
      <c r="A473" s="47" t="s">
        <v>131</v>
      </c>
      <c r="B473" s="49"/>
      <c r="C473" s="47"/>
      <c r="D473" s="23">
        <v>1932771.7399999998</v>
      </c>
      <c r="E473" s="23">
        <v>1932771.7399999998</v>
      </c>
      <c r="F473" s="23">
        <v>102312.44</v>
      </c>
      <c r="G473" s="23">
        <v>262719.99</v>
      </c>
      <c r="H473" s="23">
        <v>0</v>
      </c>
      <c r="I473" s="23">
        <f t="shared" si="40"/>
        <v>262719.99</v>
      </c>
      <c r="J473" s="23">
        <f t="shared" si="41"/>
        <v>1670051.7499999998</v>
      </c>
      <c r="K473" s="43">
        <f t="shared" si="42"/>
        <v>0.86407086539872524</v>
      </c>
      <c r="L473" s="43">
        <f t="shared" si="43"/>
        <v>-0.94706439571596801</v>
      </c>
      <c r="M473" s="43">
        <f t="shared" si="44"/>
        <v>-0.59221259619617572</v>
      </c>
      <c r="O473" s="57"/>
      <c r="P473" s="57"/>
      <c r="Q473" s="57"/>
      <c r="R473" s="60"/>
      <c r="S473" s="60"/>
      <c r="T473" s="60"/>
      <c r="U473" s="60"/>
      <c r="V473" s="60"/>
      <c r="W473" s="57"/>
      <c r="X473" s="57"/>
      <c r="Y473" s="57"/>
    </row>
    <row r="474" spans="1:25" s="17" customFormat="1" x14ac:dyDescent="0.2">
      <c r="A474" s="17" t="s">
        <v>132</v>
      </c>
      <c r="B474" s="48" t="s">
        <v>332</v>
      </c>
      <c r="C474" s="17" t="s">
        <v>333</v>
      </c>
      <c r="D474" s="18">
        <v>1005000</v>
      </c>
      <c r="E474" s="18">
        <v>1005000</v>
      </c>
      <c r="F474" s="18">
        <v>0</v>
      </c>
      <c r="G474" s="18">
        <v>0</v>
      </c>
      <c r="H474" s="18">
        <v>0</v>
      </c>
      <c r="I474" s="18">
        <f t="shared" si="40"/>
        <v>0</v>
      </c>
      <c r="J474" s="18">
        <f t="shared" si="41"/>
        <v>1005000</v>
      </c>
      <c r="K474" s="39">
        <f t="shared" si="42"/>
        <v>1</v>
      </c>
      <c r="L474" s="39">
        <f t="shared" si="43"/>
        <v>-1</v>
      </c>
      <c r="M474" s="39">
        <f t="shared" si="44"/>
        <v>-1</v>
      </c>
      <c r="O474" s="57"/>
      <c r="P474" s="57"/>
      <c r="Q474" s="57"/>
      <c r="R474" s="60"/>
      <c r="S474" s="60"/>
      <c r="T474" s="60"/>
      <c r="U474" s="60"/>
      <c r="V474" s="60"/>
      <c r="W474" s="57"/>
      <c r="X474" s="57"/>
      <c r="Y474" s="57"/>
    </row>
    <row r="475" spans="1:25" s="17" customFormat="1" x14ac:dyDescent="0.2">
      <c r="B475" s="48" t="s">
        <v>67</v>
      </c>
      <c r="C475" s="17" t="s">
        <v>68</v>
      </c>
      <c r="D475" s="18">
        <v>0</v>
      </c>
      <c r="E475" s="18">
        <v>0</v>
      </c>
      <c r="F475" s="18">
        <v>0</v>
      </c>
      <c r="G475" s="18">
        <v>0</v>
      </c>
      <c r="H475" s="18">
        <v>0</v>
      </c>
      <c r="I475" s="18">
        <f t="shared" si="40"/>
        <v>0</v>
      </c>
      <c r="J475" s="18">
        <f t="shared" si="41"/>
        <v>0</v>
      </c>
      <c r="K475" s="39" t="str">
        <f t="shared" si="42"/>
        <v>NA</v>
      </c>
      <c r="L475" s="39" t="str">
        <f t="shared" si="43"/>
        <v>NA</v>
      </c>
      <c r="M475" s="39" t="str">
        <f t="shared" si="44"/>
        <v>NA</v>
      </c>
      <c r="O475" s="57"/>
      <c r="P475" s="57"/>
      <c r="Q475" s="57"/>
      <c r="R475" s="60"/>
      <c r="S475" s="60"/>
      <c r="T475" s="60"/>
      <c r="U475" s="60"/>
      <c r="V475" s="60"/>
      <c r="W475" s="57"/>
      <c r="X475" s="57"/>
      <c r="Y475" s="57"/>
    </row>
    <row r="476" spans="1:25" s="17" customFormat="1" x14ac:dyDescent="0.2">
      <c r="A476" s="47" t="s">
        <v>133</v>
      </c>
      <c r="B476" s="49"/>
      <c r="C476" s="47"/>
      <c r="D476" s="23">
        <v>1005000</v>
      </c>
      <c r="E476" s="23">
        <v>1005000</v>
      </c>
      <c r="F476" s="23">
        <v>0</v>
      </c>
      <c r="G476" s="23">
        <v>0</v>
      </c>
      <c r="H476" s="23">
        <v>0</v>
      </c>
      <c r="I476" s="23">
        <f t="shared" si="40"/>
        <v>0</v>
      </c>
      <c r="J476" s="23">
        <f t="shared" si="41"/>
        <v>1005000</v>
      </c>
      <c r="K476" s="43">
        <f t="shared" si="42"/>
        <v>1</v>
      </c>
      <c r="L476" s="43">
        <f t="shared" si="43"/>
        <v>-1</v>
      </c>
      <c r="M476" s="43">
        <f t="shared" si="44"/>
        <v>-1</v>
      </c>
      <c r="O476" s="57"/>
      <c r="P476" s="57"/>
      <c r="Q476" s="57"/>
      <c r="R476" s="60"/>
      <c r="S476" s="60"/>
      <c r="T476" s="60"/>
      <c r="U476" s="60"/>
      <c r="V476" s="60"/>
      <c r="W476" s="57"/>
      <c r="X476" s="57"/>
      <c r="Y476" s="57"/>
    </row>
    <row r="477" spans="1:25" s="17" customFormat="1" x14ac:dyDescent="0.2">
      <c r="A477" s="17" t="s">
        <v>188</v>
      </c>
      <c r="B477" s="48" t="s">
        <v>272</v>
      </c>
      <c r="C477" s="17" t="s">
        <v>273</v>
      </c>
      <c r="D477" s="18">
        <v>37764.57</v>
      </c>
      <c r="E477" s="18">
        <v>37764.57</v>
      </c>
      <c r="F477" s="18">
        <v>0</v>
      </c>
      <c r="G477" s="18">
        <v>0</v>
      </c>
      <c r="H477" s="18">
        <v>0</v>
      </c>
      <c r="I477" s="18">
        <f t="shared" si="40"/>
        <v>0</v>
      </c>
      <c r="J477" s="18">
        <f t="shared" si="41"/>
        <v>37764.57</v>
      </c>
      <c r="K477" s="39">
        <f t="shared" si="42"/>
        <v>1</v>
      </c>
      <c r="L477" s="39">
        <f t="shared" si="43"/>
        <v>-1</v>
      </c>
      <c r="M477" s="39">
        <f t="shared" si="44"/>
        <v>-1</v>
      </c>
      <c r="O477" s="57"/>
      <c r="P477" s="57"/>
      <c r="Q477" s="57"/>
      <c r="R477" s="60"/>
      <c r="S477" s="60"/>
      <c r="T477" s="60"/>
      <c r="U477" s="60"/>
      <c r="V477" s="60"/>
      <c r="W477" s="57"/>
      <c r="X477" s="57"/>
      <c r="Y477" s="57"/>
    </row>
    <row r="478" spans="1:25" s="17" customFormat="1" x14ac:dyDescent="0.2">
      <c r="B478" s="48" t="s">
        <v>29</v>
      </c>
      <c r="C478" s="17" t="s">
        <v>30</v>
      </c>
      <c r="D478" s="18">
        <v>1300000</v>
      </c>
      <c r="E478" s="18">
        <v>1300000</v>
      </c>
      <c r="F478" s="18">
        <v>420</v>
      </c>
      <c r="G478" s="18">
        <v>420</v>
      </c>
      <c r="H478" s="18">
        <v>1433.75</v>
      </c>
      <c r="I478" s="18">
        <f t="shared" si="40"/>
        <v>1853.75</v>
      </c>
      <c r="J478" s="18">
        <f t="shared" si="41"/>
        <v>1298146.25</v>
      </c>
      <c r="K478" s="39">
        <f t="shared" si="42"/>
        <v>0.99857403846153847</v>
      </c>
      <c r="L478" s="39">
        <f t="shared" si="43"/>
        <v>-0.99967692307692313</v>
      </c>
      <c r="M478" s="39">
        <f t="shared" si="44"/>
        <v>-0.99903076923076928</v>
      </c>
      <c r="O478" s="57"/>
      <c r="P478" s="57"/>
      <c r="Q478" s="57"/>
      <c r="R478" s="60"/>
      <c r="S478" s="60"/>
      <c r="T478" s="60"/>
      <c r="U478" s="60"/>
      <c r="V478" s="60"/>
      <c r="W478" s="57"/>
      <c r="X478" s="57"/>
      <c r="Y478" s="57"/>
    </row>
    <row r="479" spans="1:25" s="17" customFormat="1" ht="12" customHeight="1" x14ac:dyDescent="0.2">
      <c r="B479" s="48" t="s">
        <v>33</v>
      </c>
      <c r="C479" s="17" t="s">
        <v>34</v>
      </c>
      <c r="D479" s="18">
        <v>7481.16</v>
      </c>
      <c r="E479" s="18">
        <v>7481.16</v>
      </c>
      <c r="F479" s="18">
        <v>0</v>
      </c>
      <c r="G479" s="18">
        <v>0</v>
      </c>
      <c r="H479" s="18">
        <v>0</v>
      </c>
      <c r="I479" s="18">
        <f t="shared" si="40"/>
        <v>0</v>
      </c>
      <c r="J479" s="18">
        <f t="shared" si="41"/>
        <v>7481.16</v>
      </c>
      <c r="K479" s="39">
        <f t="shared" si="42"/>
        <v>1</v>
      </c>
      <c r="L479" s="39">
        <f t="shared" si="43"/>
        <v>-1</v>
      </c>
      <c r="M479" s="39">
        <f t="shared" si="44"/>
        <v>-1</v>
      </c>
      <c r="O479" s="57"/>
      <c r="P479" s="57"/>
      <c r="Q479" s="57"/>
      <c r="R479" s="57"/>
      <c r="S479" s="57"/>
      <c r="T479" s="57"/>
      <c r="U479" s="57"/>
      <c r="V479" s="57"/>
      <c r="W479" s="57"/>
      <c r="X479" s="57"/>
      <c r="Y479" s="57"/>
    </row>
    <row r="480" spans="1:25" s="17" customFormat="1" ht="12" customHeight="1" x14ac:dyDescent="0.2">
      <c r="B480" s="48" t="s">
        <v>39</v>
      </c>
      <c r="C480" s="17" t="s">
        <v>40</v>
      </c>
      <c r="D480" s="18">
        <v>1000.76</v>
      </c>
      <c r="E480" s="18">
        <v>1000.76</v>
      </c>
      <c r="F480" s="18">
        <v>0</v>
      </c>
      <c r="G480" s="18">
        <v>0</v>
      </c>
      <c r="H480" s="18">
        <v>0</v>
      </c>
      <c r="I480" s="18">
        <f t="shared" si="40"/>
        <v>0</v>
      </c>
      <c r="J480" s="18">
        <f t="shared" si="41"/>
        <v>1000.76</v>
      </c>
      <c r="K480" s="39">
        <f t="shared" si="42"/>
        <v>1</v>
      </c>
      <c r="L480" s="39">
        <f t="shared" si="43"/>
        <v>-1</v>
      </c>
      <c r="M480" s="39">
        <f t="shared" si="44"/>
        <v>-1</v>
      </c>
      <c r="O480" s="57"/>
      <c r="P480" s="57"/>
      <c r="Q480" s="57"/>
      <c r="R480" s="57"/>
      <c r="S480" s="57"/>
      <c r="T480" s="57"/>
      <c r="U480" s="57"/>
      <c r="V480" s="57"/>
      <c r="W480" s="57"/>
      <c r="X480" s="57"/>
      <c r="Y480" s="57"/>
    </row>
    <row r="481" spans="1:25" s="17" customFormat="1" ht="12" customHeight="1" x14ac:dyDescent="0.2">
      <c r="A481" s="47" t="s">
        <v>189</v>
      </c>
      <c r="B481" s="49"/>
      <c r="C481" s="47"/>
      <c r="D481" s="23">
        <v>1346246.49</v>
      </c>
      <c r="E481" s="23">
        <v>1346246.49</v>
      </c>
      <c r="F481" s="23">
        <v>420</v>
      </c>
      <c r="G481" s="23">
        <v>420</v>
      </c>
      <c r="H481" s="23">
        <v>1433.75</v>
      </c>
      <c r="I481" s="23">
        <f t="shared" si="40"/>
        <v>1853.75</v>
      </c>
      <c r="J481" s="23">
        <f t="shared" si="41"/>
        <v>1344392.74</v>
      </c>
      <c r="K481" s="43">
        <f t="shared" si="42"/>
        <v>0.99862302333653619</v>
      </c>
      <c r="L481" s="43">
        <f t="shared" si="43"/>
        <v>-0.99968802147071889</v>
      </c>
      <c r="M481" s="43">
        <f t="shared" si="44"/>
        <v>-0.99906406441215678</v>
      </c>
      <c r="O481" s="57"/>
      <c r="P481" s="57"/>
      <c r="Q481" s="57"/>
      <c r="R481" s="57"/>
      <c r="S481" s="57"/>
      <c r="T481" s="57"/>
      <c r="U481" s="57"/>
      <c r="V481" s="57"/>
      <c r="W481" s="57"/>
      <c r="X481" s="57"/>
      <c r="Y481" s="57"/>
    </row>
    <row r="482" spans="1:25" s="17" customFormat="1" ht="12" customHeight="1" x14ac:dyDescent="0.2">
      <c r="A482" s="17" t="s">
        <v>134</v>
      </c>
      <c r="B482" s="48" t="s">
        <v>73</v>
      </c>
      <c r="C482" s="17" t="s">
        <v>74</v>
      </c>
      <c r="D482" s="18">
        <v>0</v>
      </c>
      <c r="E482" s="18">
        <v>0</v>
      </c>
      <c r="F482" s="18">
        <v>0</v>
      </c>
      <c r="G482" s="18">
        <v>0</v>
      </c>
      <c r="H482" s="18">
        <v>0</v>
      </c>
      <c r="I482" s="18">
        <f t="shared" si="40"/>
        <v>0</v>
      </c>
      <c r="J482" s="18">
        <f t="shared" si="41"/>
        <v>0</v>
      </c>
      <c r="K482" s="39" t="str">
        <f t="shared" si="42"/>
        <v>NA</v>
      </c>
      <c r="L482" s="39" t="str">
        <f t="shared" si="43"/>
        <v>NA</v>
      </c>
      <c r="M482" s="39" t="str">
        <f t="shared" si="44"/>
        <v>NA</v>
      </c>
      <c r="O482" s="57"/>
      <c r="P482" s="57"/>
      <c r="Q482" s="57"/>
      <c r="R482" s="57"/>
      <c r="S482" s="57"/>
      <c r="T482" s="57"/>
      <c r="U482" s="57"/>
      <c r="V482" s="57"/>
      <c r="W482" s="57"/>
      <c r="X482" s="57"/>
      <c r="Y482" s="57"/>
    </row>
    <row r="483" spans="1:25" s="17" customFormat="1" ht="12" customHeight="1" x14ac:dyDescent="0.2">
      <c r="B483" s="48" t="s">
        <v>135</v>
      </c>
      <c r="C483" s="17" t="s">
        <v>136</v>
      </c>
      <c r="D483" s="18">
        <v>7837334</v>
      </c>
      <c r="E483" s="18">
        <v>7837334</v>
      </c>
      <c r="F483" s="18">
        <v>0</v>
      </c>
      <c r="G483" s="18">
        <v>0</v>
      </c>
      <c r="H483" s="18">
        <v>0</v>
      </c>
      <c r="I483" s="18">
        <f t="shared" si="40"/>
        <v>0</v>
      </c>
      <c r="J483" s="18">
        <f t="shared" si="41"/>
        <v>7837334</v>
      </c>
      <c r="K483" s="39">
        <f t="shared" si="42"/>
        <v>1</v>
      </c>
      <c r="L483" s="39">
        <f t="shared" si="43"/>
        <v>-1</v>
      </c>
      <c r="M483" s="39">
        <f t="shared" si="44"/>
        <v>-1</v>
      </c>
      <c r="O483" s="57"/>
      <c r="P483" s="57"/>
      <c r="Q483" s="57"/>
      <c r="R483" s="57"/>
      <c r="S483" s="57"/>
      <c r="T483" s="57"/>
      <c r="U483" s="57"/>
      <c r="V483" s="57"/>
      <c r="W483" s="57"/>
      <c r="X483" s="57"/>
      <c r="Y483" s="57"/>
    </row>
    <row r="484" spans="1:25" s="17" customFormat="1" ht="12" customHeight="1" x14ac:dyDescent="0.2">
      <c r="B484" s="48" t="s">
        <v>125</v>
      </c>
      <c r="C484" s="17" t="s">
        <v>126</v>
      </c>
      <c r="D484" s="18">
        <v>0</v>
      </c>
      <c r="E484" s="18">
        <v>0</v>
      </c>
      <c r="F484" s="18">
        <v>0</v>
      </c>
      <c r="G484" s="18">
        <v>0</v>
      </c>
      <c r="H484" s="18">
        <v>0</v>
      </c>
      <c r="I484" s="18">
        <f t="shared" si="40"/>
        <v>0</v>
      </c>
      <c r="J484" s="18">
        <f t="shared" si="41"/>
        <v>0</v>
      </c>
      <c r="K484" s="39" t="str">
        <f t="shared" si="42"/>
        <v>NA</v>
      </c>
      <c r="L484" s="39" t="str">
        <f t="shared" si="43"/>
        <v>NA</v>
      </c>
      <c r="M484" s="39" t="str">
        <f t="shared" si="44"/>
        <v>NA</v>
      </c>
      <c r="O484" s="57"/>
      <c r="P484" s="57"/>
      <c r="Q484" s="57"/>
      <c r="R484" s="57"/>
      <c r="S484" s="57"/>
      <c r="T484" s="57"/>
      <c r="U484" s="57"/>
      <c r="V484" s="57"/>
      <c r="W484" s="57"/>
      <c r="X484" s="57"/>
      <c r="Y484" s="57"/>
    </row>
    <row r="485" spans="1:25" s="17" customFormat="1" ht="12" customHeight="1" x14ac:dyDescent="0.2">
      <c r="A485" s="47" t="s">
        <v>137</v>
      </c>
      <c r="B485" s="49"/>
      <c r="C485" s="47"/>
      <c r="D485" s="23">
        <v>7837334</v>
      </c>
      <c r="E485" s="23">
        <v>7837334</v>
      </c>
      <c r="F485" s="23">
        <v>0</v>
      </c>
      <c r="G485" s="23">
        <v>0</v>
      </c>
      <c r="H485" s="23">
        <v>0</v>
      </c>
      <c r="I485" s="23">
        <f t="shared" si="40"/>
        <v>0</v>
      </c>
      <c r="J485" s="23">
        <f t="shared" si="41"/>
        <v>7837334</v>
      </c>
      <c r="K485" s="43">
        <f t="shared" si="42"/>
        <v>1</v>
      </c>
      <c r="L485" s="43">
        <f t="shared" si="43"/>
        <v>-1</v>
      </c>
      <c r="M485" s="43">
        <f t="shared" si="44"/>
        <v>-1</v>
      </c>
      <c r="O485" s="57"/>
      <c r="P485" s="57"/>
      <c r="Q485" s="57"/>
      <c r="R485" s="57"/>
      <c r="S485" s="57"/>
      <c r="T485" s="57"/>
      <c r="U485" s="57"/>
      <c r="V485" s="57"/>
      <c r="W485" s="57"/>
      <c r="X485" s="57"/>
      <c r="Y485" s="57"/>
    </row>
    <row r="486" spans="1:25" s="17" customFormat="1" ht="12" customHeight="1" x14ac:dyDescent="0.2">
      <c r="A486" s="17" t="s">
        <v>138</v>
      </c>
      <c r="B486" s="48" t="s">
        <v>139</v>
      </c>
      <c r="C486" s="17" t="s">
        <v>140</v>
      </c>
      <c r="D486" s="18">
        <v>0</v>
      </c>
      <c r="E486" s="18">
        <v>0</v>
      </c>
      <c r="F486" s="18">
        <v>0</v>
      </c>
      <c r="G486" s="18">
        <v>0</v>
      </c>
      <c r="H486" s="18">
        <v>0</v>
      </c>
      <c r="I486" s="18">
        <f t="shared" si="40"/>
        <v>0</v>
      </c>
      <c r="J486" s="18">
        <f t="shared" si="41"/>
        <v>0</v>
      </c>
      <c r="K486" s="39" t="str">
        <f t="shared" si="42"/>
        <v>NA</v>
      </c>
      <c r="L486" s="39" t="str">
        <f t="shared" si="43"/>
        <v>NA</v>
      </c>
      <c r="M486" s="39" t="str">
        <f t="shared" si="44"/>
        <v>NA</v>
      </c>
      <c r="O486" s="57"/>
      <c r="P486" s="57"/>
      <c r="Q486" s="57"/>
      <c r="R486" s="57"/>
      <c r="S486" s="57"/>
      <c r="T486" s="57"/>
      <c r="U486" s="57"/>
      <c r="V486" s="57"/>
      <c r="W486" s="57"/>
      <c r="X486" s="57"/>
      <c r="Y486" s="57"/>
    </row>
    <row r="487" spans="1:25" s="17" customFormat="1" ht="12" customHeight="1" x14ac:dyDescent="0.2">
      <c r="B487" s="48" t="s">
        <v>192</v>
      </c>
      <c r="C487" s="17" t="s">
        <v>193</v>
      </c>
      <c r="D487" s="18">
        <v>0</v>
      </c>
      <c r="E487" s="18">
        <v>0</v>
      </c>
      <c r="F487" s="18">
        <v>0</v>
      </c>
      <c r="G487" s="18">
        <v>0</v>
      </c>
      <c r="H487" s="18">
        <v>0</v>
      </c>
      <c r="I487" s="18">
        <f t="shared" si="40"/>
        <v>0</v>
      </c>
      <c r="J487" s="18">
        <f t="shared" si="41"/>
        <v>0</v>
      </c>
      <c r="K487" s="39" t="str">
        <f t="shared" si="42"/>
        <v>NA</v>
      </c>
      <c r="L487" s="39" t="str">
        <f t="shared" si="43"/>
        <v>NA</v>
      </c>
      <c r="M487" s="39" t="str">
        <f t="shared" si="44"/>
        <v>NA</v>
      </c>
      <c r="O487" s="57"/>
      <c r="P487" s="57"/>
      <c r="Q487" s="57"/>
      <c r="R487" s="57"/>
      <c r="S487" s="57"/>
      <c r="T487" s="57"/>
      <c r="U487" s="57"/>
      <c r="V487" s="57"/>
      <c r="W487" s="57"/>
      <c r="X487" s="57"/>
      <c r="Y487" s="57"/>
    </row>
    <row r="488" spans="1:25" s="17" customFormat="1" ht="12" customHeight="1" x14ac:dyDescent="0.2">
      <c r="A488" s="47" t="s">
        <v>141</v>
      </c>
      <c r="B488" s="49"/>
      <c r="C488" s="47"/>
      <c r="D488" s="23">
        <v>0</v>
      </c>
      <c r="E488" s="23">
        <v>0</v>
      </c>
      <c r="F488" s="23">
        <v>0</v>
      </c>
      <c r="G488" s="23">
        <v>0</v>
      </c>
      <c r="H488" s="23">
        <v>0</v>
      </c>
      <c r="I488" s="23">
        <f t="shared" si="40"/>
        <v>0</v>
      </c>
      <c r="J488" s="23">
        <f t="shared" si="41"/>
        <v>0</v>
      </c>
      <c r="K488" s="43" t="str">
        <f t="shared" si="42"/>
        <v>NA</v>
      </c>
      <c r="L488" s="43" t="str">
        <f t="shared" si="43"/>
        <v>NA</v>
      </c>
      <c r="M488" s="43" t="str">
        <f t="shared" si="44"/>
        <v>NA</v>
      </c>
      <c r="O488" s="57"/>
      <c r="P488" s="57"/>
      <c r="Q488" s="57"/>
      <c r="R488" s="57"/>
      <c r="S488" s="57"/>
      <c r="T488" s="57"/>
      <c r="U488" s="57"/>
      <c r="V488" s="57"/>
      <c r="W488" s="57"/>
      <c r="X488" s="57"/>
      <c r="Y488" s="57"/>
    </row>
    <row r="489" spans="1:25" s="17" customFormat="1" x14ac:dyDescent="0.2">
      <c r="A489" s="25"/>
      <c r="B489" s="33"/>
      <c r="C489" s="25"/>
      <c r="D489" s="18"/>
      <c r="E489" s="18"/>
      <c r="F489" s="18"/>
      <c r="G489" s="18"/>
      <c r="H489" s="18"/>
      <c r="I489" s="18"/>
      <c r="J489" s="18"/>
      <c r="K489" s="39"/>
      <c r="L489" s="39"/>
      <c r="M489" s="39"/>
      <c r="O489" s="57"/>
      <c r="P489" s="57"/>
      <c r="Q489" s="57"/>
      <c r="R489" s="57"/>
      <c r="S489" s="57"/>
      <c r="T489" s="57"/>
      <c r="U489" s="57"/>
      <c r="V489" s="57"/>
      <c r="W489" s="57"/>
      <c r="X489" s="57"/>
      <c r="Y489" s="57"/>
    </row>
    <row r="490" spans="1:25" ht="15.75" x14ac:dyDescent="0.25">
      <c r="A490" s="27" t="s">
        <v>176</v>
      </c>
      <c r="B490" s="34"/>
      <c r="C490" s="27"/>
      <c r="D490" s="6">
        <f>+D100+D149+D186+D199+D223+D270+D290+D322+D389+D426+D461+D473+D476+D481+D485+D488</f>
        <v>1327071879.78</v>
      </c>
      <c r="E490" s="6">
        <f t="shared" ref="E490:J490" si="50">+E100+E149+E186+E199+E223+E270+E290+E322+E389+E426+E461+E473+E476+E481+E485+E488</f>
        <v>1325307101.8999999</v>
      </c>
      <c r="F490" s="6">
        <f t="shared" si="50"/>
        <v>129554793.38000001</v>
      </c>
      <c r="G490" s="6">
        <f t="shared" si="50"/>
        <v>303419097.08000004</v>
      </c>
      <c r="H490" s="6">
        <f t="shared" si="50"/>
        <v>43514470.799999997</v>
      </c>
      <c r="I490" s="6">
        <f t="shared" si="50"/>
        <v>346933567.88</v>
      </c>
      <c r="J490" s="6">
        <f t="shared" si="50"/>
        <v>978373534.02000022</v>
      </c>
      <c r="K490" s="40">
        <f>IF(E490=0,"NA",J490/E490)</f>
        <v>0.73822401812936389</v>
      </c>
      <c r="L490" s="40">
        <f>IF(E490=0,"NA",(  ( F490 - (E490/$L$6)) / (E490/$L$6)))</f>
        <v>-0.90224545451068172</v>
      </c>
      <c r="M490" s="40">
        <f>IF(E490=0,"NA",(  ( G490 - ($M$6*(E490/12))) / ($M$6*(E490/12))))</f>
        <v>-0.31317255454601578</v>
      </c>
    </row>
    <row r="492" spans="1:25" x14ac:dyDescent="0.2">
      <c r="B492" s="58" t="s">
        <v>571</v>
      </c>
      <c r="C492" s="59" t="s">
        <v>572</v>
      </c>
    </row>
    <row r="493" spans="1:25" x14ac:dyDescent="0.2">
      <c r="K493" s="14"/>
    </row>
    <row r="494" spans="1:25" x14ac:dyDescent="0.2">
      <c r="K494" s="14"/>
    </row>
    <row r="495" spans="1:25" x14ac:dyDescent="0.2">
      <c r="K495" s="10"/>
      <c r="L495" s="10"/>
      <c r="M495" s="10"/>
    </row>
    <row r="496" spans="1:25" x14ac:dyDescent="0.2">
      <c r="K496" s="14"/>
    </row>
    <row r="498" spans="2:27" x14ac:dyDescent="0.2">
      <c r="K498" s="14"/>
    </row>
    <row r="499" spans="2:27" x14ac:dyDescent="0.2">
      <c r="K499" s="14"/>
    </row>
    <row r="500" spans="2:27" x14ac:dyDescent="0.2">
      <c r="B500" s="26"/>
      <c r="C500" s="26"/>
      <c r="D500" s="35"/>
      <c r="E500" s="19"/>
      <c r="K500" s="14"/>
      <c r="L500" s="14"/>
      <c r="M500" s="14"/>
      <c r="N500" s="41"/>
      <c r="O500" s="41"/>
      <c r="P500" s="10"/>
      <c r="W500" s="57"/>
      <c r="X500" s="57"/>
      <c r="Z500" s="56"/>
      <c r="AA500" s="56"/>
    </row>
    <row r="501" spans="2:27" x14ac:dyDescent="0.2">
      <c r="B501" s="26"/>
      <c r="C501" s="26"/>
      <c r="D501" s="35"/>
      <c r="E501" s="19"/>
      <c r="K501" s="14"/>
      <c r="L501" s="14"/>
      <c r="M501" s="14"/>
      <c r="N501" s="41"/>
      <c r="O501" s="41"/>
      <c r="P501" s="10"/>
      <c r="W501" s="57"/>
      <c r="X501" s="57"/>
      <c r="Z501" s="56"/>
      <c r="AA501" s="56"/>
    </row>
    <row r="502" spans="2:27" x14ac:dyDescent="0.2">
      <c r="K502" s="14"/>
    </row>
    <row r="503" spans="2:27" x14ac:dyDescent="0.2">
      <c r="K503" s="14"/>
    </row>
    <row r="504" spans="2:27" x14ac:dyDescent="0.2">
      <c r="K504" s="14"/>
    </row>
  </sheetData>
  <autoFilter ref="A7:M490"/>
  <sortState ref="D191:P229">
    <sortCondition ref="D190"/>
  </sortState>
  <mergeCells count="5">
    <mergeCell ref="A1:M1"/>
    <mergeCell ref="A3:M3"/>
    <mergeCell ref="A2:M2"/>
    <mergeCell ref="A4:M4"/>
    <mergeCell ref="A5:M5"/>
  </mergeCells>
  <printOptions horizontalCentered="1"/>
  <pageMargins left="0.25" right="0.25" top="0.25" bottom="0.5" header="0" footer="0"/>
  <pageSetup scale="62" fitToHeight="0" orientation="landscape" horizontalDpi="4294967293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V475"/>
  <sheetViews>
    <sheetView workbookViewId="0">
      <pane ySplit="7" topLeftCell="A8" activePane="bottomLeft" state="frozen"/>
      <selection activeCell="A8" sqref="A8"/>
      <selection pane="bottomLeft" activeCell="A8" sqref="A8"/>
    </sheetView>
  </sheetViews>
  <sheetFormatPr defaultRowHeight="12.75" x14ac:dyDescent="0.2"/>
  <cols>
    <col min="1" max="1" width="50.42578125" style="25" bestFit="1" customWidth="1"/>
    <col min="2" max="2" width="8" style="33" customWidth="1"/>
    <col min="3" max="3" width="29.42578125" style="25" bestFit="1" customWidth="1"/>
    <col min="4" max="4" width="16.28515625" style="18" bestFit="1" customWidth="1"/>
    <col min="5" max="5" width="18" style="18" bestFit="1" customWidth="1"/>
    <col min="6" max="7" width="15.42578125" style="18" customWidth="1"/>
    <col min="8" max="8" width="15.85546875" style="18" customWidth="1"/>
    <col min="9" max="9" width="16.28515625" style="18" bestFit="1" customWidth="1"/>
    <col min="10" max="10" width="18" style="18" bestFit="1" customWidth="1"/>
    <col min="11" max="11" width="14" style="53" customWidth="1"/>
    <col min="12" max="12" width="10.85546875" style="39" customWidth="1"/>
    <col min="13" max="13" width="14.42578125" style="39" bestFit="1" customWidth="1"/>
    <col min="14" max="14" width="9.140625" style="17"/>
    <col min="15" max="15" width="31.140625" style="17" bestFit="1" customWidth="1"/>
    <col min="16" max="16" width="7" style="17" bestFit="1" customWidth="1"/>
    <col min="17" max="17" width="29.42578125" style="17" bestFit="1" customWidth="1"/>
    <col min="18" max="19" width="14" style="17" bestFit="1" customWidth="1"/>
    <col min="20" max="21" width="12.85546875" style="17" bestFit="1" customWidth="1"/>
    <col min="22" max="22" width="5" style="17" bestFit="1" customWidth="1"/>
    <col min="23" max="16384" width="9.140625" style="17"/>
  </cols>
  <sheetData>
    <row r="1" spans="1:22" s="1" customFormat="1" ht="15" x14ac:dyDescent="0.25">
      <c r="A1" s="76" t="s">
        <v>0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O1" s="11"/>
      <c r="P1" s="11"/>
      <c r="Q1" s="11"/>
      <c r="R1" s="11"/>
      <c r="S1" s="11"/>
      <c r="T1" s="11"/>
      <c r="U1" s="11"/>
      <c r="V1" s="11"/>
    </row>
    <row r="2" spans="1:22" s="1" customFormat="1" ht="18.75" x14ac:dyDescent="0.3">
      <c r="A2" s="77" t="s">
        <v>401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O2" s="11"/>
      <c r="P2" s="11"/>
      <c r="Q2" s="11"/>
      <c r="R2" s="11"/>
      <c r="S2" s="11"/>
      <c r="T2" s="11"/>
      <c r="U2" s="11"/>
      <c r="V2" s="11"/>
    </row>
    <row r="3" spans="1:22" s="1" customFormat="1" ht="15" x14ac:dyDescent="0.25">
      <c r="A3" s="76" t="s">
        <v>1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O3" s="11"/>
      <c r="P3" s="11"/>
      <c r="Q3" s="11"/>
      <c r="R3" s="11"/>
      <c r="S3" s="11"/>
      <c r="T3" s="11"/>
      <c r="U3" s="11"/>
      <c r="V3" s="11"/>
    </row>
    <row r="4" spans="1:22" s="1" customFormat="1" ht="15" x14ac:dyDescent="0.25">
      <c r="A4" s="78">
        <v>44865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O4" s="11"/>
      <c r="P4" s="11"/>
      <c r="Q4" s="11"/>
      <c r="R4" s="11"/>
      <c r="S4" s="11"/>
      <c r="T4" s="11"/>
      <c r="U4" s="11"/>
      <c r="V4" s="11"/>
    </row>
    <row r="5" spans="1:22" s="1" customFormat="1" ht="15" x14ac:dyDescent="0.25">
      <c r="A5" s="76" t="s">
        <v>2</v>
      </c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O5" s="11"/>
      <c r="P5" s="11"/>
      <c r="Q5" s="11"/>
      <c r="R5" s="11"/>
      <c r="S5" s="11"/>
      <c r="T5" s="11"/>
      <c r="U5" s="11"/>
      <c r="V5" s="11"/>
    </row>
    <row r="6" spans="1:22" s="1" customFormat="1" ht="15.75" thickBot="1" x14ac:dyDescent="0.3">
      <c r="A6" s="28"/>
      <c r="B6" s="29"/>
      <c r="C6" s="24"/>
      <c r="D6" s="3"/>
      <c r="E6" s="3"/>
      <c r="F6" s="3"/>
      <c r="G6" s="3"/>
      <c r="H6" s="3"/>
      <c r="I6" s="3"/>
      <c r="J6" s="3"/>
      <c r="K6" s="8"/>
      <c r="L6" s="45">
        <f>'GENERAL FUND'!L6</f>
        <v>1</v>
      </c>
      <c r="M6" s="45">
        <f>'GENERAL FUND'!M6</f>
        <v>4</v>
      </c>
      <c r="O6" s="11"/>
      <c r="P6" s="11"/>
      <c r="Q6" s="11"/>
      <c r="R6" s="11"/>
      <c r="S6" s="11"/>
      <c r="T6" s="11"/>
      <c r="U6" s="11"/>
      <c r="V6" s="11"/>
    </row>
    <row r="7" spans="1:22" s="2" customFormat="1" ht="45.75" thickBot="1" x14ac:dyDescent="0.25">
      <c r="A7" s="30" t="s">
        <v>208</v>
      </c>
      <c r="B7" s="31" t="s">
        <v>9</v>
      </c>
      <c r="C7" s="31" t="s">
        <v>10</v>
      </c>
      <c r="D7" s="4" t="s">
        <v>314</v>
      </c>
      <c r="E7" s="4" t="s">
        <v>315</v>
      </c>
      <c r="F7" s="4" t="s">
        <v>3</v>
      </c>
      <c r="G7" s="4" t="s">
        <v>4</v>
      </c>
      <c r="H7" s="4" t="s">
        <v>5</v>
      </c>
      <c r="I7" s="4" t="s">
        <v>6</v>
      </c>
      <c r="J7" s="4" t="s">
        <v>7</v>
      </c>
      <c r="K7" s="9" t="s">
        <v>8</v>
      </c>
      <c r="L7" s="38" t="s">
        <v>200</v>
      </c>
      <c r="M7" s="38" t="s">
        <v>201</v>
      </c>
      <c r="O7" s="12"/>
      <c r="P7" s="12"/>
      <c r="Q7" s="12"/>
      <c r="R7" s="12"/>
      <c r="S7" s="12"/>
      <c r="T7" s="12"/>
      <c r="U7" s="12"/>
      <c r="V7" s="12"/>
    </row>
    <row r="8" spans="1:22" x14ac:dyDescent="0.2">
      <c r="A8" s="17" t="s">
        <v>142</v>
      </c>
      <c r="B8" s="48" t="s">
        <v>143</v>
      </c>
      <c r="C8" s="17" t="s">
        <v>144</v>
      </c>
      <c r="D8" s="18">
        <v>90414.52</v>
      </c>
      <c r="E8" s="18">
        <v>75414.52</v>
      </c>
      <c r="F8" s="18">
        <v>0</v>
      </c>
      <c r="G8" s="18">
        <v>0</v>
      </c>
      <c r="H8" s="18">
        <v>0</v>
      </c>
      <c r="I8" s="18">
        <f t="shared" ref="I8" si="0">SUM(G8:H8)</f>
        <v>0</v>
      </c>
      <c r="J8" s="18">
        <f t="shared" ref="J8" si="1">E8-I8</f>
        <v>75414.52</v>
      </c>
      <c r="K8" s="39">
        <f>IF(E8=0,"NA",J8/E8)</f>
        <v>1</v>
      </c>
      <c r="L8" s="39">
        <f>IF(E8=0,"NA",(  ( F8 - (E8/$L$6)) / (E8/$L$6)))</f>
        <v>-1</v>
      </c>
      <c r="M8" s="39">
        <f>IF(E8=0,"NA",(  ( G8 - ($M$6*(E8/12))) / ($M$6*(E8/12))))</f>
        <v>-1</v>
      </c>
      <c r="R8" s="25"/>
      <c r="S8" s="25"/>
      <c r="T8" s="25"/>
      <c r="U8" s="25"/>
      <c r="V8" s="25"/>
    </row>
    <row r="9" spans="1:22" x14ac:dyDescent="0.2">
      <c r="A9" s="17"/>
      <c r="B9" s="48" t="s">
        <v>217</v>
      </c>
      <c r="C9" s="17" t="s">
        <v>218</v>
      </c>
      <c r="D9" s="18">
        <v>0</v>
      </c>
      <c r="E9" s="18">
        <v>0</v>
      </c>
      <c r="F9" s="18">
        <v>0</v>
      </c>
      <c r="G9" s="18">
        <v>0</v>
      </c>
      <c r="H9" s="18">
        <v>0</v>
      </c>
      <c r="I9" s="18">
        <f t="shared" ref="I9:I34" si="2">SUM(G9:H9)</f>
        <v>0</v>
      </c>
      <c r="J9" s="18">
        <f t="shared" ref="J9:J34" si="3">E9-I9</f>
        <v>0</v>
      </c>
      <c r="K9" s="39" t="str">
        <f t="shared" ref="K9:K34" si="4">IF(E9=0,"NA",J9/E9)</f>
        <v>NA</v>
      </c>
      <c r="L9" s="39" t="str">
        <f t="shared" ref="L9:L34" si="5">IF(E9=0,"NA",(  ( F9 - (E9/$L$6)) / (E9/$L$6)))</f>
        <v>NA</v>
      </c>
      <c r="M9" s="39" t="str">
        <f t="shared" ref="M9:M34" si="6">IF(E9=0,"NA",(  ( G9 - ($M$6*(E9/12))) / ($M$6*(E9/12))))</f>
        <v>NA</v>
      </c>
      <c r="R9" s="25"/>
      <c r="S9" s="25"/>
      <c r="T9" s="25"/>
      <c r="U9" s="25"/>
      <c r="V9" s="25"/>
    </row>
    <row r="10" spans="1:22" x14ac:dyDescent="0.2">
      <c r="A10" s="17"/>
      <c r="B10" s="48" t="s">
        <v>145</v>
      </c>
      <c r="C10" s="17" t="s">
        <v>146</v>
      </c>
      <c r="D10" s="18">
        <v>29408</v>
      </c>
      <c r="E10" s="18">
        <v>29408</v>
      </c>
      <c r="F10" s="18">
        <v>0</v>
      </c>
      <c r="G10" s="18">
        <v>0</v>
      </c>
      <c r="H10" s="18">
        <v>0</v>
      </c>
      <c r="I10" s="18">
        <f t="shared" si="2"/>
        <v>0</v>
      </c>
      <c r="J10" s="18">
        <f t="shared" si="3"/>
        <v>29408</v>
      </c>
      <c r="K10" s="39">
        <f t="shared" si="4"/>
        <v>1</v>
      </c>
      <c r="L10" s="39">
        <f t="shared" si="5"/>
        <v>-1</v>
      </c>
      <c r="M10" s="39">
        <f t="shared" si="6"/>
        <v>-1</v>
      </c>
      <c r="R10" s="25"/>
      <c r="S10" s="25"/>
      <c r="T10" s="25"/>
      <c r="U10" s="25"/>
      <c r="V10" s="25"/>
    </row>
    <row r="11" spans="1:22" x14ac:dyDescent="0.2">
      <c r="A11" s="17"/>
      <c r="B11" s="48" t="s">
        <v>219</v>
      </c>
      <c r="C11" s="17" t="s">
        <v>220</v>
      </c>
      <c r="D11" s="18">
        <v>0</v>
      </c>
      <c r="E11" s="18">
        <v>0</v>
      </c>
      <c r="F11" s="18">
        <v>0</v>
      </c>
      <c r="G11" s="18">
        <v>0</v>
      </c>
      <c r="H11" s="18">
        <v>0</v>
      </c>
      <c r="I11" s="18">
        <f t="shared" si="2"/>
        <v>0</v>
      </c>
      <c r="J11" s="18">
        <f t="shared" si="3"/>
        <v>0</v>
      </c>
      <c r="K11" s="39" t="str">
        <f t="shared" si="4"/>
        <v>NA</v>
      </c>
      <c r="L11" s="39" t="str">
        <f t="shared" si="5"/>
        <v>NA</v>
      </c>
      <c r="M11" s="39" t="str">
        <f t="shared" si="6"/>
        <v>NA</v>
      </c>
      <c r="R11" s="25"/>
      <c r="S11" s="25"/>
      <c r="T11" s="25"/>
      <c r="U11" s="25"/>
      <c r="V11" s="25"/>
    </row>
    <row r="12" spans="1:22" x14ac:dyDescent="0.2">
      <c r="A12" s="17"/>
      <c r="B12" s="48" t="s">
        <v>147</v>
      </c>
      <c r="C12" s="17" t="s">
        <v>148</v>
      </c>
      <c r="D12" s="18">
        <v>700</v>
      </c>
      <c r="E12" s="18">
        <v>700</v>
      </c>
      <c r="F12" s="18">
        <v>0</v>
      </c>
      <c r="G12" s="18">
        <v>0</v>
      </c>
      <c r="H12" s="18">
        <v>0</v>
      </c>
      <c r="I12" s="18">
        <f t="shared" si="2"/>
        <v>0</v>
      </c>
      <c r="J12" s="18">
        <f t="shared" si="3"/>
        <v>700</v>
      </c>
      <c r="K12" s="39">
        <f t="shared" si="4"/>
        <v>1</v>
      </c>
      <c r="L12" s="39">
        <f t="shared" si="5"/>
        <v>-1</v>
      </c>
      <c r="M12" s="39">
        <f t="shared" si="6"/>
        <v>-1</v>
      </c>
      <c r="R12" s="25"/>
      <c r="S12" s="25"/>
      <c r="T12" s="25"/>
      <c r="U12" s="25"/>
      <c r="V12" s="25"/>
    </row>
    <row r="13" spans="1:22" x14ac:dyDescent="0.2">
      <c r="A13" s="17"/>
      <c r="B13" s="48" t="s">
        <v>149</v>
      </c>
      <c r="C13" s="17" t="s">
        <v>150</v>
      </c>
      <c r="D13" s="18">
        <v>11465725.84</v>
      </c>
      <c r="E13" s="18">
        <v>11811138.84</v>
      </c>
      <c r="F13" s="18">
        <v>2626714.1200000006</v>
      </c>
      <c r="G13" s="18">
        <v>9378869.9600000009</v>
      </c>
      <c r="H13" s="18">
        <v>0</v>
      </c>
      <c r="I13" s="18">
        <f t="shared" si="2"/>
        <v>9378869.9600000009</v>
      </c>
      <c r="J13" s="18">
        <f t="shared" si="3"/>
        <v>2432268.879999999</v>
      </c>
      <c r="K13" s="39">
        <f t="shared" si="4"/>
        <v>0.20593008963393059</v>
      </c>
      <c r="L13" s="39">
        <f t="shared" si="5"/>
        <v>-0.77760704064333896</v>
      </c>
      <c r="M13" s="39">
        <f t="shared" si="6"/>
        <v>1.3822097310982084</v>
      </c>
      <c r="R13" s="25"/>
      <c r="S13" s="25"/>
      <c r="T13" s="25"/>
      <c r="U13" s="25"/>
      <c r="V13" s="25"/>
    </row>
    <row r="14" spans="1:22" x14ac:dyDescent="0.2">
      <c r="A14" s="17"/>
      <c r="B14" s="48" t="s">
        <v>151</v>
      </c>
      <c r="C14" s="17" t="s">
        <v>152</v>
      </c>
      <c r="D14" s="18">
        <v>-309752</v>
      </c>
      <c r="E14" s="18">
        <v>-277352</v>
      </c>
      <c r="F14" s="18">
        <v>40637.1</v>
      </c>
      <c r="G14" s="18">
        <v>73241.099999999991</v>
      </c>
      <c r="H14" s="18">
        <v>0</v>
      </c>
      <c r="I14" s="18">
        <f t="shared" si="2"/>
        <v>73241.099999999991</v>
      </c>
      <c r="J14" s="18">
        <f t="shared" si="3"/>
        <v>-350593.1</v>
      </c>
      <c r="K14" s="39">
        <f t="shared" si="4"/>
        <v>1.2640727306815887</v>
      </c>
      <c r="L14" s="39">
        <f t="shared" si="5"/>
        <v>-1.146518143009605</v>
      </c>
      <c r="M14" s="39">
        <f t="shared" si="6"/>
        <v>-1.7922181920447662</v>
      </c>
      <c r="R14" s="25"/>
      <c r="S14" s="25"/>
      <c r="T14" s="25"/>
      <c r="U14" s="25"/>
      <c r="V14" s="25"/>
    </row>
    <row r="15" spans="1:22" x14ac:dyDescent="0.2">
      <c r="A15" s="17"/>
      <c r="B15" s="48" t="s">
        <v>516</v>
      </c>
      <c r="C15" s="17" t="s">
        <v>517</v>
      </c>
      <c r="D15" s="18">
        <v>0</v>
      </c>
      <c r="E15" s="18">
        <v>0</v>
      </c>
      <c r="F15" s="18">
        <v>0</v>
      </c>
      <c r="G15" s="18">
        <v>0</v>
      </c>
      <c r="H15" s="18">
        <v>0</v>
      </c>
      <c r="I15" s="18">
        <f t="shared" si="2"/>
        <v>0</v>
      </c>
      <c r="J15" s="18">
        <f t="shared" si="3"/>
        <v>0</v>
      </c>
      <c r="K15" s="39" t="str">
        <f t="shared" si="4"/>
        <v>NA</v>
      </c>
      <c r="L15" s="39" t="str">
        <f t="shared" si="5"/>
        <v>NA</v>
      </c>
      <c r="M15" s="39" t="str">
        <f t="shared" si="6"/>
        <v>NA</v>
      </c>
      <c r="R15" s="25"/>
      <c r="S15" s="25"/>
      <c r="T15" s="25"/>
      <c r="U15" s="25"/>
      <c r="V15" s="25"/>
    </row>
    <row r="16" spans="1:22" x14ac:dyDescent="0.2">
      <c r="A16" s="17"/>
      <c r="B16" s="48" t="s">
        <v>518</v>
      </c>
      <c r="C16" s="17" t="s">
        <v>519</v>
      </c>
      <c r="F16" s="18">
        <v>0</v>
      </c>
      <c r="G16" s="18">
        <v>0</v>
      </c>
      <c r="H16" s="18">
        <v>0</v>
      </c>
      <c r="I16" s="18">
        <f t="shared" si="2"/>
        <v>0</v>
      </c>
      <c r="J16" s="18">
        <f t="shared" si="3"/>
        <v>0</v>
      </c>
      <c r="K16" s="39" t="str">
        <f t="shared" si="4"/>
        <v>NA</v>
      </c>
      <c r="L16" s="39" t="str">
        <f t="shared" si="5"/>
        <v>NA</v>
      </c>
      <c r="M16" s="39" t="str">
        <f t="shared" si="6"/>
        <v>NA</v>
      </c>
      <c r="R16" s="25"/>
      <c r="S16" s="25"/>
      <c r="T16" s="25"/>
      <c r="U16" s="25"/>
      <c r="V16" s="25"/>
    </row>
    <row r="17" spans="1:22" x14ac:dyDescent="0.2">
      <c r="A17" s="17"/>
      <c r="B17" s="48" t="s">
        <v>520</v>
      </c>
      <c r="C17" s="17" t="s">
        <v>521</v>
      </c>
      <c r="D17" s="18">
        <v>0</v>
      </c>
      <c r="E17" s="18">
        <v>0</v>
      </c>
      <c r="F17" s="18">
        <v>0</v>
      </c>
      <c r="G17" s="18">
        <v>0</v>
      </c>
      <c r="H17" s="18">
        <v>0</v>
      </c>
      <c r="I17" s="18">
        <f t="shared" si="2"/>
        <v>0</v>
      </c>
      <c r="J17" s="18">
        <f t="shared" si="3"/>
        <v>0</v>
      </c>
      <c r="K17" s="39" t="str">
        <f t="shared" si="4"/>
        <v>NA</v>
      </c>
      <c r="L17" s="39" t="str">
        <f t="shared" si="5"/>
        <v>NA</v>
      </c>
      <c r="M17" s="39" t="str">
        <f t="shared" si="6"/>
        <v>NA</v>
      </c>
      <c r="R17" s="25"/>
      <c r="S17" s="25"/>
      <c r="T17" s="25"/>
      <c r="U17" s="25"/>
      <c r="V17" s="25"/>
    </row>
    <row r="18" spans="1:22" x14ac:dyDescent="0.2">
      <c r="A18" s="17"/>
      <c r="B18" s="48" t="s">
        <v>522</v>
      </c>
      <c r="C18" s="17" t="s">
        <v>523</v>
      </c>
      <c r="D18" s="18">
        <v>0</v>
      </c>
      <c r="E18" s="18">
        <v>0</v>
      </c>
      <c r="F18" s="18">
        <v>0</v>
      </c>
      <c r="G18" s="18">
        <v>0</v>
      </c>
      <c r="H18" s="18">
        <v>0</v>
      </c>
      <c r="I18" s="18">
        <f t="shared" si="2"/>
        <v>0</v>
      </c>
      <c r="J18" s="18">
        <f t="shared" si="3"/>
        <v>0</v>
      </c>
      <c r="K18" s="39" t="str">
        <f t="shared" si="4"/>
        <v>NA</v>
      </c>
      <c r="L18" s="39" t="str">
        <f t="shared" si="5"/>
        <v>NA</v>
      </c>
      <c r="M18" s="39" t="str">
        <f t="shared" si="6"/>
        <v>NA</v>
      </c>
      <c r="R18" s="25"/>
      <c r="S18" s="25"/>
      <c r="T18" s="25"/>
      <c r="U18" s="25"/>
      <c r="V18" s="25"/>
    </row>
    <row r="19" spans="1:22" x14ac:dyDescent="0.2">
      <c r="A19" s="17"/>
      <c r="B19" s="48" t="s">
        <v>524</v>
      </c>
      <c r="C19" s="17" t="s">
        <v>525</v>
      </c>
      <c r="D19" s="18">
        <v>0</v>
      </c>
      <c r="E19" s="18">
        <v>0</v>
      </c>
      <c r="F19" s="18">
        <v>0</v>
      </c>
      <c r="G19" s="18">
        <v>0</v>
      </c>
      <c r="H19" s="18">
        <v>0</v>
      </c>
      <c r="I19" s="18">
        <f t="shared" si="2"/>
        <v>0</v>
      </c>
      <c r="J19" s="18">
        <f t="shared" si="3"/>
        <v>0</v>
      </c>
      <c r="K19" s="39" t="str">
        <f t="shared" si="4"/>
        <v>NA</v>
      </c>
      <c r="L19" s="39" t="str">
        <f t="shared" si="5"/>
        <v>NA</v>
      </c>
      <c r="M19" s="39" t="str">
        <f t="shared" si="6"/>
        <v>NA</v>
      </c>
      <c r="R19" s="25"/>
      <c r="S19" s="25"/>
      <c r="T19" s="25"/>
      <c r="U19" s="25"/>
      <c r="V19" s="25"/>
    </row>
    <row r="20" spans="1:22" x14ac:dyDescent="0.2">
      <c r="A20" s="17"/>
      <c r="B20" s="48" t="s">
        <v>526</v>
      </c>
      <c r="C20" s="17" t="s">
        <v>527</v>
      </c>
      <c r="D20" s="18">
        <v>0</v>
      </c>
      <c r="E20" s="18">
        <v>0</v>
      </c>
      <c r="F20" s="18">
        <v>0</v>
      </c>
      <c r="G20" s="18">
        <v>0</v>
      </c>
      <c r="H20" s="18">
        <v>0</v>
      </c>
      <c r="I20" s="18">
        <f t="shared" si="2"/>
        <v>0</v>
      </c>
      <c r="J20" s="18">
        <f t="shared" si="3"/>
        <v>0</v>
      </c>
      <c r="K20" s="39" t="str">
        <f t="shared" si="4"/>
        <v>NA</v>
      </c>
      <c r="L20" s="39" t="str">
        <f t="shared" si="5"/>
        <v>NA</v>
      </c>
      <c r="M20" s="39" t="str">
        <f t="shared" si="6"/>
        <v>NA</v>
      </c>
      <c r="R20" s="25"/>
      <c r="S20" s="25"/>
      <c r="T20" s="25"/>
      <c r="U20" s="25"/>
      <c r="V20" s="25"/>
    </row>
    <row r="21" spans="1:22" x14ac:dyDescent="0.2">
      <c r="A21" s="17"/>
      <c r="B21" s="48" t="s">
        <v>528</v>
      </c>
      <c r="C21" s="17" t="s">
        <v>529</v>
      </c>
      <c r="D21" s="18">
        <v>0</v>
      </c>
      <c r="E21" s="18">
        <v>0</v>
      </c>
      <c r="F21" s="18">
        <v>0</v>
      </c>
      <c r="G21" s="18">
        <v>0</v>
      </c>
      <c r="H21" s="18">
        <v>0</v>
      </c>
      <c r="I21" s="18">
        <f t="shared" si="2"/>
        <v>0</v>
      </c>
      <c r="J21" s="18">
        <f t="shared" si="3"/>
        <v>0</v>
      </c>
      <c r="K21" s="39" t="str">
        <f t="shared" si="4"/>
        <v>NA</v>
      </c>
      <c r="L21" s="39" t="str">
        <f t="shared" si="5"/>
        <v>NA</v>
      </c>
      <c r="M21" s="39" t="str">
        <f t="shared" si="6"/>
        <v>NA</v>
      </c>
      <c r="R21" s="25"/>
      <c r="S21" s="25"/>
      <c r="T21" s="25"/>
      <c r="U21" s="25"/>
      <c r="V21" s="25"/>
    </row>
    <row r="22" spans="1:22" x14ac:dyDescent="0.2">
      <c r="A22" s="17"/>
      <c r="B22" s="48" t="s">
        <v>530</v>
      </c>
      <c r="C22" s="17" t="s">
        <v>531</v>
      </c>
      <c r="D22" s="18">
        <v>0</v>
      </c>
      <c r="E22" s="18">
        <v>0</v>
      </c>
      <c r="F22" s="18">
        <v>0</v>
      </c>
      <c r="G22" s="18">
        <v>0</v>
      </c>
      <c r="H22" s="18">
        <v>0</v>
      </c>
      <c r="I22" s="18">
        <f t="shared" si="2"/>
        <v>0</v>
      </c>
      <c r="J22" s="18">
        <f t="shared" si="3"/>
        <v>0</v>
      </c>
      <c r="K22" s="39" t="str">
        <f t="shared" si="4"/>
        <v>NA</v>
      </c>
      <c r="L22" s="39" t="str">
        <f t="shared" si="5"/>
        <v>NA</v>
      </c>
      <c r="M22" s="39" t="str">
        <f t="shared" si="6"/>
        <v>NA</v>
      </c>
      <c r="R22" s="25"/>
      <c r="S22" s="25"/>
      <c r="T22" s="25"/>
      <c r="U22" s="25"/>
      <c r="V22" s="25"/>
    </row>
    <row r="23" spans="1:22" x14ac:dyDescent="0.2">
      <c r="A23" s="17"/>
      <c r="B23" s="48" t="s">
        <v>532</v>
      </c>
      <c r="C23" s="17" t="s">
        <v>533</v>
      </c>
      <c r="D23" s="18">
        <v>0</v>
      </c>
      <c r="E23" s="18">
        <v>0</v>
      </c>
      <c r="F23" s="18">
        <v>0</v>
      </c>
      <c r="G23" s="18">
        <v>0</v>
      </c>
      <c r="H23" s="18">
        <v>0</v>
      </c>
      <c r="I23" s="18">
        <f t="shared" si="2"/>
        <v>0</v>
      </c>
      <c r="J23" s="18">
        <f t="shared" si="3"/>
        <v>0</v>
      </c>
      <c r="K23" s="39" t="str">
        <f t="shared" si="4"/>
        <v>NA</v>
      </c>
      <c r="L23" s="39" t="str">
        <f t="shared" si="5"/>
        <v>NA</v>
      </c>
      <c r="M23" s="39" t="str">
        <f t="shared" si="6"/>
        <v>NA</v>
      </c>
      <c r="R23" s="25"/>
      <c r="S23" s="25"/>
      <c r="T23" s="25"/>
      <c r="U23" s="25"/>
      <c r="V23" s="25"/>
    </row>
    <row r="24" spans="1:22" x14ac:dyDescent="0.2">
      <c r="A24" s="17"/>
      <c r="B24" s="48" t="s">
        <v>534</v>
      </c>
      <c r="C24" s="17" t="s">
        <v>535</v>
      </c>
      <c r="D24" s="18">
        <v>0</v>
      </c>
      <c r="E24" s="18">
        <v>0</v>
      </c>
      <c r="F24" s="18">
        <v>0</v>
      </c>
      <c r="G24" s="18">
        <v>0</v>
      </c>
      <c r="H24" s="18">
        <v>0</v>
      </c>
      <c r="I24" s="18">
        <f t="shared" si="2"/>
        <v>0</v>
      </c>
      <c r="J24" s="18">
        <f t="shared" si="3"/>
        <v>0</v>
      </c>
      <c r="K24" s="39" t="str">
        <f t="shared" si="4"/>
        <v>NA</v>
      </c>
      <c r="L24" s="39" t="str">
        <f t="shared" si="5"/>
        <v>NA</v>
      </c>
      <c r="M24" s="39" t="str">
        <f t="shared" si="6"/>
        <v>NA</v>
      </c>
      <c r="R24" s="25"/>
      <c r="S24" s="25"/>
      <c r="T24" s="25"/>
      <c r="U24" s="25"/>
      <c r="V24" s="25"/>
    </row>
    <row r="25" spans="1:22" x14ac:dyDescent="0.2">
      <c r="A25" s="47" t="s">
        <v>153</v>
      </c>
      <c r="B25" s="49"/>
      <c r="C25" s="47"/>
      <c r="D25" s="23">
        <v>11276496.359999999</v>
      </c>
      <c r="E25" s="23">
        <v>11639309.359999999</v>
      </c>
      <c r="F25" s="23">
        <v>2667351.2200000007</v>
      </c>
      <c r="G25" s="23">
        <v>9452111.0600000005</v>
      </c>
      <c r="H25" s="23">
        <v>0</v>
      </c>
      <c r="I25" s="23">
        <f t="shared" si="2"/>
        <v>9452111.0600000005</v>
      </c>
      <c r="J25" s="23">
        <f t="shared" si="3"/>
        <v>2187198.2999999989</v>
      </c>
      <c r="K25" s="43">
        <f t="shared" si="4"/>
        <v>0.18791478363111391</v>
      </c>
      <c r="L25" s="43">
        <f t="shared" si="5"/>
        <v>-0.77083251784966722</v>
      </c>
      <c r="M25" s="43">
        <f t="shared" si="6"/>
        <v>1.436255649106658</v>
      </c>
      <c r="R25" s="25"/>
      <c r="S25" s="25"/>
      <c r="T25" s="25"/>
      <c r="U25" s="25"/>
      <c r="V25" s="25"/>
    </row>
    <row r="26" spans="1:22" x14ac:dyDescent="0.2">
      <c r="A26" s="17" t="s">
        <v>154</v>
      </c>
      <c r="B26" s="48" t="s">
        <v>155</v>
      </c>
      <c r="C26" s="17" t="s">
        <v>156</v>
      </c>
      <c r="D26" s="18">
        <v>58421.71</v>
      </c>
      <c r="E26" s="18">
        <v>58421.71</v>
      </c>
      <c r="F26" s="18">
        <v>700.94</v>
      </c>
      <c r="G26" s="18">
        <v>2145.08</v>
      </c>
      <c r="H26" s="18">
        <v>0</v>
      </c>
      <c r="I26" s="18">
        <f t="shared" si="2"/>
        <v>2145.08</v>
      </c>
      <c r="J26" s="18">
        <f t="shared" si="3"/>
        <v>56276.63</v>
      </c>
      <c r="K26" s="39">
        <f t="shared" si="4"/>
        <v>0.96328282756530059</v>
      </c>
      <c r="L26" s="39">
        <f t="shared" si="5"/>
        <v>-0.98800206293174231</v>
      </c>
      <c r="M26" s="39">
        <f t="shared" si="6"/>
        <v>-0.889848482695902</v>
      </c>
      <c r="R26" s="25"/>
      <c r="S26" s="25"/>
      <c r="T26" s="25"/>
      <c r="U26" s="25"/>
      <c r="V26" s="25"/>
    </row>
    <row r="27" spans="1:22" x14ac:dyDescent="0.2">
      <c r="A27" s="47" t="s">
        <v>157</v>
      </c>
      <c r="B27" s="49"/>
      <c r="C27" s="47"/>
      <c r="D27" s="23">
        <v>58421.71</v>
      </c>
      <c r="E27" s="23">
        <v>58421.71</v>
      </c>
      <c r="F27" s="23">
        <v>700.94</v>
      </c>
      <c r="G27" s="23">
        <v>2145.08</v>
      </c>
      <c r="H27" s="23">
        <v>0</v>
      </c>
      <c r="I27" s="23">
        <f t="shared" si="2"/>
        <v>2145.08</v>
      </c>
      <c r="J27" s="23">
        <f t="shared" si="3"/>
        <v>56276.63</v>
      </c>
      <c r="K27" s="43">
        <f t="shared" si="4"/>
        <v>0.96328282756530059</v>
      </c>
      <c r="L27" s="43">
        <f t="shared" si="5"/>
        <v>-0.98800206293174231</v>
      </c>
      <c r="M27" s="43">
        <f t="shared" si="6"/>
        <v>-0.889848482695902</v>
      </c>
      <c r="R27" s="25"/>
      <c r="S27" s="25"/>
      <c r="T27" s="25"/>
      <c r="U27" s="25"/>
      <c r="V27" s="25"/>
    </row>
    <row r="28" spans="1:22" x14ac:dyDescent="0.2">
      <c r="A28" s="17" t="s">
        <v>158</v>
      </c>
      <c r="B28" s="48" t="s">
        <v>159</v>
      </c>
      <c r="C28" s="17" t="s">
        <v>160</v>
      </c>
      <c r="D28" s="18">
        <v>34640066.359999999</v>
      </c>
      <c r="E28" s="18">
        <v>34640066.359999999</v>
      </c>
      <c r="F28" s="18">
        <v>1238881.49</v>
      </c>
      <c r="G28" s="18">
        <v>3721085.95</v>
      </c>
      <c r="H28" s="18">
        <v>0</v>
      </c>
      <c r="I28" s="18">
        <f t="shared" ref="I28:I33" si="7">SUM(G28:H28)</f>
        <v>3721085.95</v>
      </c>
      <c r="J28" s="18">
        <f t="shared" ref="J28:J33" si="8">E28-I28</f>
        <v>30918980.41</v>
      </c>
      <c r="K28" s="39">
        <f t="shared" ref="K28:K33" si="9">IF(E28=0,"NA",J28/E28)</f>
        <v>0.89257855596094193</v>
      </c>
      <c r="L28" s="39">
        <f t="shared" ref="L28:L33" si="10">IF(E28=0,"NA",(  ( F28 - (E28/$L$6)) / (E28/$L$6)))</f>
        <v>-0.96423559132003933</v>
      </c>
      <c r="M28" s="39">
        <f t="shared" ref="M28:M33" si="11">IF(E28=0,"NA",(  ( G28 - ($M$6*(E28/12))) / ($M$6*(E28/12))))</f>
        <v>-0.67773566788282558</v>
      </c>
      <c r="R28" s="25"/>
      <c r="S28" s="25"/>
      <c r="T28" s="25"/>
      <c r="U28" s="25"/>
      <c r="V28" s="25"/>
    </row>
    <row r="29" spans="1:22" x14ac:dyDescent="0.2">
      <c r="A29" s="17"/>
      <c r="B29" s="48" t="s">
        <v>161</v>
      </c>
      <c r="C29" s="17" t="s">
        <v>162</v>
      </c>
      <c r="D29" s="18">
        <v>3883003.4799999995</v>
      </c>
      <c r="E29" s="18">
        <v>3643069.4799999995</v>
      </c>
      <c r="F29" s="18">
        <v>75263</v>
      </c>
      <c r="G29" s="18">
        <v>358714.23</v>
      </c>
      <c r="H29" s="18">
        <v>0</v>
      </c>
      <c r="I29" s="18">
        <f t="shared" si="7"/>
        <v>358714.23</v>
      </c>
      <c r="J29" s="18">
        <f t="shared" si="8"/>
        <v>3284355.2499999995</v>
      </c>
      <c r="K29" s="39">
        <f t="shared" si="9"/>
        <v>0.90153516643882403</v>
      </c>
      <c r="L29" s="39">
        <f t="shared" si="10"/>
        <v>-0.97934077282544718</v>
      </c>
      <c r="M29" s="39">
        <f t="shared" si="11"/>
        <v>-0.70460549931647198</v>
      </c>
      <c r="R29" s="25"/>
      <c r="S29" s="25"/>
      <c r="T29" s="25"/>
      <c r="U29" s="25"/>
      <c r="V29" s="25"/>
    </row>
    <row r="30" spans="1:22" x14ac:dyDescent="0.2">
      <c r="A30" s="17"/>
      <c r="B30" s="48" t="s">
        <v>452</v>
      </c>
      <c r="C30" s="17" t="s">
        <v>453</v>
      </c>
      <c r="D30" s="18">
        <v>50983.01</v>
      </c>
      <c r="E30" s="18">
        <v>50983.01</v>
      </c>
      <c r="F30" s="18">
        <v>0</v>
      </c>
      <c r="G30" s="18">
        <v>0</v>
      </c>
      <c r="H30" s="18">
        <v>0</v>
      </c>
      <c r="I30" s="18">
        <f t="shared" si="7"/>
        <v>0</v>
      </c>
      <c r="J30" s="18">
        <f t="shared" si="8"/>
        <v>50983.01</v>
      </c>
      <c r="K30" s="39">
        <f t="shared" si="9"/>
        <v>1</v>
      </c>
      <c r="L30" s="39">
        <f t="shared" si="10"/>
        <v>-1</v>
      </c>
      <c r="M30" s="39">
        <f t="shared" si="11"/>
        <v>-1</v>
      </c>
      <c r="R30" s="25"/>
      <c r="S30" s="25"/>
      <c r="T30" s="25"/>
      <c r="U30" s="25"/>
      <c r="V30" s="25"/>
    </row>
    <row r="31" spans="1:22" x14ac:dyDescent="0.2">
      <c r="A31" s="47" t="s">
        <v>163</v>
      </c>
      <c r="B31" s="49"/>
      <c r="C31" s="47"/>
      <c r="D31" s="23">
        <v>38574052.849999994</v>
      </c>
      <c r="E31" s="23">
        <v>38334118.849999994</v>
      </c>
      <c r="F31" s="23">
        <v>1314144.49</v>
      </c>
      <c r="G31" s="23">
        <v>4079800.18</v>
      </c>
      <c r="H31" s="23">
        <v>0</v>
      </c>
      <c r="I31" s="23">
        <f t="shared" si="7"/>
        <v>4079800.18</v>
      </c>
      <c r="J31" s="23">
        <f t="shared" si="8"/>
        <v>34254318.669999994</v>
      </c>
      <c r="K31" s="43">
        <f t="shared" si="9"/>
        <v>0.89357261096924889</v>
      </c>
      <c r="L31" s="43">
        <f t="shared" si="10"/>
        <v>-0.96571867231011099</v>
      </c>
      <c r="M31" s="43">
        <f t="shared" si="11"/>
        <v>-0.68071783290774657</v>
      </c>
      <c r="R31" s="25"/>
      <c r="S31" s="25"/>
      <c r="T31" s="25"/>
      <c r="U31" s="25"/>
      <c r="V31" s="25"/>
    </row>
    <row r="32" spans="1:22" x14ac:dyDescent="0.2">
      <c r="A32" s="17" t="s">
        <v>164</v>
      </c>
      <c r="B32" s="48" t="s">
        <v>165</v>
      </c>
      <c r="C32" s="17" t="s">
        <v>166</v>
      </c>
      <c r="D32" s="18">
        <v>177755753.59000003</v>
      </c>
      <c r="E32" s="18">
        <v>180974283.17000005</v>
      </c>
      <c r="F32" s="18">
        <v>4600337.3900000006</v>
      </c>
      <c r="G32" s="18">
        <v>28599848.059999999</v>
      </c>
      <c r="H32" s="18">
        <v>0</v>
      </c>
      <c r="I32" s="18">
        <f t="shared" si="7"/>
        <v>28599848.059999999</v>
      </c>
      <c r="J32" s="18">
        <f t="shared" si="8"/>
        <v>152374435.11000004</v>
      </c>
      <c r="K32" s="39">
        <f t="shared" si="9"/>
        <v>0.84196733613728725</v>
      </c>
      <c r="L32" s="39">
        <f t="shared" si="10"/>
        <v>-0.97458015962589206</v>
      </c>
      <c r="M32" s="39">
        <f t="shared" si="11"/>
        <v>-0.52590200841186197</v>
      </c>
      <c r="R32" s="25"/>
      <c r="S32" s="25"/>
      <c r="T32" s="25"/>
      <c r="U32" s="25"/>
      <c r="V32" s="25"/>
    </row>
    <row r="33" spans="1:22" x14ac:dyDescent="0.2">
      <c r="A33" s="17"/>
      <c r="B33" s="48" t="s">
        <v>167</v>
      </c>
      <c r="C33" s="17" t="s">
        <v>168</v>
      </c>
      <c r="D33" s="18">
        <v>5730080.8600000013</v>
      </c>
      <c r="E33" s="18">
        <v>5818288.1600000011</v>
      </c>
      <c r="F33" s="18">
        <v>213084.37</v>
      </c>
      <c r="G33" s="18">
        <v>948194.66</v>
      </c>
      <c r="H33" s="18">
        <v>0</v>
      </c>
      <c r="I33" s="18">
        <f t="shared" si="7"/>
        <v>948194.66</v>
      </c>
      <c r="J33" s="18">
        <f t="shared" si="8"/>
        <v>4870093.5000000009</v>
      </c>
      <c r="K33" s="39">
        <f t="shared" si="9"/>
        <v>0.83703202145972777</v>
      </c>
      <c r="L33" s="39">
        <f t="shared" si="10"/>
        <v>-0.96337679328691073</v>
      </c>
      <c r="M33" s="39">
        <f t="shared" si="11"/>
        <v>-0.51109606437918331</v>
      </c>
      <c r="R33" s="25"/>
      <c r="S33" s="25"/>
      <c r="T33" s="25"/>
      <c r="U33" s="25"/>
      <c r="V33" s="25"/>
    </row>
    <row r="34" spans="1:22" x14ac:dyDescent="0.2">
      <c r="A34" s="17"/>
      <c r="B34" s="48" t="s">
        <v>302</v>
      </c>
      <c r="C34" s="17" t="s">
        <v>303</v>
      </c>
      <c r="D34" s="18">
        <v>356585034</v>
      </c>
      <c r="E34" s="18">
        <v>504488149.30000001</v>
      </c>
      <c r="F34" s="18">
        <v>123730.17</v>
      </c>
      <c r="G34" s="18">
        <v>37507580.079999998</v>
      </c>
      <c r="H34" s="18">
        <v>0</v>
      </c>
      <c r="I34" s="18">
        <f t="shared" si="2"/>
        <v>37507580.079999998</v>
      </c>
      <c r="J34" s="18">
        <f t="shared" si="3"/>
        <v>466980569.22000003</v>
      </c>
      <c r="K34" s="39">
        <f t="shared" si="4"/>
        <v>0.92565220782283308</v>
      </c>
      <c r="L34" s="39">
        <f t="shared" si="5"/>
        <v>-0.99975474117643459</v>
      </c>
      <c r="M34" s="39">
        <f t="shared" si="6"/>
        <v>-0.77695662346849903</v>
      </c>
      <c r="R34" s="25"/>
      <c r="S34" s="25"/>
      <c r="T34" s="25"/>
      <c r="U34" s="25"/>
      <c r="V34" s="25"/>
    </row>
    <row r="35" spans="1:22" x14ac:dyDescent="0.2">
      <c r="A35" s="17"/>
      <c r="B35" s="48" t="s">
        <v>304</v>
      </c>
      <c r="C35" s="17" t="s">
        <v>305</v>
      </c>
      <c r="D35" s="18">
        <v>340887.62</v>
      </c>
      <c r="E35" s="18">
        <v>1115070.6200000001</v>
      </c>
      <c r="F35" s="18">
        <v>0</v>
      </c>
      <c r="G35" s="18">
        <v>0</v>
      </c>
      <c r="H35" s="18">
        <v>0</v>
      </c>
      <c r="I35" s="18">
        <f t="shared" ref="I35:I41" si="12">SUM(G35:H35)</f>
        <v>0</v>
      </c>
      <c r="J35" s="18">
        <f t="shared" ref="J35:J41" si="13">E35-I35</f>
        <v>1115070.6200000001</v>
      </c>
      <c r="K35" s="39">
        <f t="shared" ref="K35:K41" si="14">IF(E35=0,"NA",J35/E35)</f>
        <v>1</v>
      </c>
      <c r="L35" s="39">
        <f t="shared" ref="L35:L41" si="15">IF(E35=0,"NA",(  ( F35 - (E35/$L$6)) / (E35/$L$6)))</f>
        <v>-1</v>
      </c>
      <c r="M35" s="39">
        <f t="shared" ref="M35:M41" si="16">IF(E35=0,"NA",(  ( G35 - ($M$6*(E35/12))) / ($M$6*(E35/12))))</f>
        <v>-1</v>
      </c>
      <c r="R35" s="25"/>
      <c r="S35" s="25"/>
      <c r="T35" s="25"/>
      <c r="U35" s="25"/>
      <c r="V35" s="25"/>
    </row>
    <row r="36" spans="1:22" x14ac:dyDescent="0.2">
      <c r="A36" s="17"/>
      <c r="B36" s="48" t="s">
        <v>536</v>
      </c>
      <c r="C36" s="17" t="s">
        <v>537</v>
      </c>
      <c r="D36" s="18">
        <v>0</v>
      </c>
      <c r="E36" s="18">
        <v>0</v>
      </c>
      <c r="F36" s="18">
        <v>0</v>
      </c>
      <c r="G36" s="18">
        <v>0</v>
      </c>
      <c r="H36" s="18">
        <v>0</v>
      </c>
      <c r="I36" s="18">
        <f t="shared" si="12"/>
        <v>0</v>
      </c>
      <c r="J36" s="18">
        <f t="shared" si="13"/>
        <v>0</v>
      </c>
      <c r="K36" s="39" t="str">
        <f t="shared" si="14"/>
        <v>NA</v>
      </c>
      <c r="L36" s="39" t="str">
        <f t="shared" si="15"/>
        <v>NA</v>
      </c>
      <c r="M36" s="39" t="str">
        <f t="shared" si="16"/>
        <v>NA</v>
      </c>
      <c r="R36" s="25"/>
      <c r="S36" s="25"/>
      <c r="T36" s="25"/>
      <c r="U36" s="25"/>
      <c r="V36" s="25"/>
    </row>
    <row r="37" spans="1:22" x14ac:dyDescent="0.2">
      <c r="A37" s="17"/>
      <c r="B37" s="48" t="s">
        <v>538</v>
      </c>
      <c r="C37" s="17" t="s">
        <v>539</v>
      </c>
      <c r="F37" s="18">
        <v>0</v>
      </c>
      <c r="G37" s="18">
        <v>0</v>
      </c>
      <c r="H37" s="18">
        <v>0</v>
      </c>
      <c r="I37" s="18">
        <f t="shared" si="12"/>
        <v>0</v>
      </c>
      <c r="J37" s="18">
        <f t="shared" si="13"/>
        <v>0</v>
      </c>
      <c r="K37" s="39" t="str">
        <f t="shared" si="14"/>
        <v>NA</v>
      </c>
      <c r="L37" s="39" t="str">
        <f t="shared" si="15"/>
        <v>NA</v>
      </c>
      <c r="M37" s="39" t="str">
        <f t="shared" si="16"/>
        <v>NA</v>
      </c>
      <c r="R37" s="25"/>
      <c r="S37" s="25"/>
      <c r="T37" s="25"/>
      <c r="U37" s="25"/>
      <c r="V37" s="25"/>
    </row>
    <row r="38" spans="1:22" x14ac:dyDescent="0.2">
      <c r="A38" s="47" t="s">
        <v>169</v>
      </c>
      <c r="B38" s="49"/>
      <c r="C38" s="47"/>
      <c r="D38" s="23">
        <v>540411756.07000005</v>
      </c>
      <c r="E38" s="23">
        <v>692395791.25000012</v>
      </c>
      <c r="F38" s="23">
        <v>4937151.9300000006</v>
      </c>
      <c r="G38" s="23">
        <v>67055622.799999997</v>
      </c>
      <c r="H38" s="23">
        <v>0</v>
      </c>
      <c r="I38" s="23">
        <f t="shared" si="12"/>
        <v>67055622.799999997</v>
      </c>
      <c r="J38" s="23">
        <f t="shared" si="13"/>
        <v>625340168.45000017</v>
      </c>
      <c r="K38" s="43">
        <f t="shared" si="14"/>
        <v>0.90315420219562181</v>
      </c>
      <c r="L38" s="43">
        <f t="shared" si="15"/>
        <v>-0.99286946571254164</v>
      </c>
      <c r="M38" s="43">
        <f t="shared" si="16"/>
        <v>-0.70946260658686522</v>
      </c>
      <c r="R38" s="25"/>
      <c r="S38" s="25"/>
      <c r="T38" s="25"/>
      <c r="U38" s="25"/>
      <c r="V38" s="25"/>
    </row>
    <row r="39" spans="1:22" x14ac:dyDescent="0.2">
      <c r="A39" s="17" t="s">
        <v>170</v>
      </c>
      <c r="B39" s="48" t="s">
        <v>171</v>
      </c>
      <c r="C39" s="17" t="s">
        <v>172</v>
      </c>
      <c r="D39" s="18">
        <v>4134282.88</v>
      </c>
      <c r="E39" s="18">
        <v>4134282.88</v>
      </c>
      <c r="F39" s="18">
        <v>40637.1</v>
      </c>
      <c r="G39" s="18">
        <v>73241.100000000006</v>
      </c>
      <c r="H39" s="18">
        <v>0</v>
      </c>
      <c r="I39" s="18">
        <f t="shared" si="12"/>
        <v>73241.100000000006</v>
      </c>
      <c r="J39" s="18">
        <f t="shared" si="13"/>
        <v>4061041.78</v>
      </c>
      <c r="K39" s="39">
        <f t="shared" si="14"/>
        <v>0.98228444880868915</v>
      </c>
      <c r="L39" s="39">
        <f t="shared" si="15"/>
        <v>-0.99017070162359089</v>
      </c>
      <c r="M39" s="39">
        <f t="shared" si="16"/>
        <v>-0.94685334642606744</v>
      </c>
      <c r="R39" s="25"/>
      <c r="S39" s="25"/>
      <c r="T39" s="25"/>
      <c r="U39" s="25"/>
      <c r="V39" s="25"/>
    </row>
    <row r="40" spans="1:22" x14ac:dyDescent="0.2">
      <c r="A40" s="17"/>
      <c r="B40" s="48" t="s">
        <v>458</v>
      </c>
      <c r="C40" s="17" t="s">
        <v>459</v>
      </c>
      <c r="D40" s="18">
        <v>0</v>
      </c>
      <c r="E40" s="18">
        <v>705</v>
      </c>
      <c r="F40" s="18">
        <v>0</v>
      </c>
      <c r="G40" s="18">
        <v>1410</v>
      </c>
      <c r="H40" s="18">
        <v>0</v>
      </c>
      <c r="I40" s="18">
        <f t="shared" si="12"/>
        <v>1410</v>
      </c>
      <c r="J40" s="18">
        <f t="shared" si="13"/>
        <v>-705</v>
      </c>
      <c r="K40" s="39">
        <f t="shared" si="14"/>
        <v>-1</v>
      </c>
      <c r="L40" s="39">
        <f t="shared" si="15"/>
        <v>-1</v>
      </c>
      <c r="M40" s="39">
        <f t="shared" si="16"/>
        <v>5</v>
      </c>
      <c r="R40" s="25"/>
      <c r="S40" s="25"/>
      <c r="T40" s="25"/>
      <c r="U40" s="25"/>
      <c r="V40" s="25"/>
    </row>
    <row r="41" spans="1:22" x14ac:dyDescent="0.2">
      <c r="A41" s="47" t="s">
        <v>173</v>
      </c>
      <c r="B41" s="49"/>
      <c r="C41" s="47"/>
      <c r="D41" s="23">
        <v>4134282.88</v>
      </c>
      <c r="E41" s="23">
        <v>4134987.88</v>
      </c>
      <c r="F41" s="23">
        <v>40637.1</v>
      </c>
      <c r="G41" s="23">
        <v>74651.100000000006</v>
      </c>
      <c r="H41" s="23">
        <v>0</v>
      </c>
      <c r="I41" s="23">
        <f t="shared" si="12"/>
        <v>74651.100000000006</v>
      </c>
      <c r="J41" s="23">
        <f t="shared" si="13"/>
        <v>4060336.78</v>
      </c>
      <c r="K41" s="43">
        <f t="shared" si="14"/>
        <v>0.98194647670889901</v>
      </c>
      <c r="L41" s="43">
        <f t="shared" si="15"/>
        <v>-0.99017237748227693</v>
      </c>
      <c r="M41" s="43">
        <f t="shared" si="16"/>
        <v>-0.94583943012669713</v>
      </c>
      <c r="R41" s="25"/>
      <c r="S41" s="25"/>
      <c r="T41" s="25"/>
      <c r="U41" s="25"/>
      <c r="V41" s="25"/>
    </row>
    <row r="42" spans="1:22" s="13" customFormat="1" ht="15.75" x14ac:dyDescent="0.25">
      <c r="A42" s="25"/>
      <c r="B42" s="33"/>
      <c r="C42" s="25"/>
      <c r="D42" s="18"/>
      <c r="E42" s="18"/>
      <c r="F42" s="18"/>
      <c r="G42" s="18"/>
      <c r="H42" s="18"/>
      <c r="I42" s="18"/>
      <c r="J42" s="18"/>
      <c r="K42" s="39"/>
      <c r="L42" s="39"/>
      <c r="M42" s="39"/>
      <c r="N42" s="17"/>
    </row>
    <row r="43" spans="1:22" customFormat="1" ht="15.75" x14ac:dyDescent="0.25">
      <c r="A43" s="27" t="s">
        <v>177</v>
      </c>
      <c r="B43" s="34"/>
      <c r="C43" s="27"/>
      <c r="D43" s="6">
        <f>+D25+D27+D31+D38+D41</f>
        <v>594455009.87</v>
      </c>
      <c r="E43" s="6">
        <f t="shared" ref="E43:J43" si="17">+E25+E27+E31+E38+E41</f>
        <v>746562629.05000007</v>
      </c>
      <c r="F43" s="6">
        <f t="shared" si="17"/>
        <v>8959985.6800000016</v>
      </c>
      <c r="G43" s="6">
        <f t="shared" si="17"/>
        <v>80664330.219999999</v>
      </c>
      <c r="H43" s="6">
        <f t="shared" si="17"/>
        <v>0</v>
      </c>
      <c r="I43" s="6">
        <f t="shared" si="17"/>
        <v>80664330.219999999</v>
      </c>
      <c r="J43" s="6">
        <f t="shared" si="17"/>
        <v>665898298.83000016</v>
      </c>
      <c r="K43" s="40">
        <f t="shared" ref="K43" si="18">IF(E43=0,"NA",J43/E43)</f>
        <v>0.89195235994782496</v>
      </c>
      <c r="L43" s="40">
        <f t="shared" ref="L43" si="19">IF(E43=0,"NA",(  ( F43 - (E43/$L$6)) / (E43/$L$6)))</f>
        <v>-0.98799834691511212</v>
      </c>
      <c r="M43" s="40">
        <f t="shared" ref="M43" si="20">IF(E43=0,"NA",(  ( G43 - ($M$6*(E43/12))) / ($M$6*(E43/12))))</f>
        <v>-0.67585707984347443</v>
      </c>
      <c r="N43" s="13"/>
      <c r="O43" s="17"/>
      <c r="P43" s="17"/>
      <c r="Q43" s="17"/>
      <c r="R43" s="17"/>
      <c r="S43" s="17"/>
      <c r="T43" s="17"/>
      <c r="U43" s="17"/>
      <c r="V43" s="17"/>
    </row>
    <row r="44" spans="1:22" x14ac:dyDescent="0.2">
      <c r="A44" s="21"/>
      <c r="B44" s="36"/>
      <c r="C44" s="21"/>
      <c r="D44" s="5"/>
      <c r="E44" s="5"/>
      <c r="F44" s="5"/>
      <c r="G44" s="5"/>
      <c r="H44" s="5"/>
      <c r="I44" s="5"/>
      <c r="J44" s="5"/>
      <c r="K44" s="42"/>
      <c r="L44" s="42"/>
      <c r="M44" s="42"/>
      <c r="N44"/>
    </row>
    <row r="45" spans="1:22" x14ac:dyDescent="0.2">
      <c r="A45" s="17" t="s">
        <v>11</v>
      </c>
      <c r="B45" s="48" t="s">
        <v>12</v>
      </c>
      <c r="C45" s="17" t="s">
        <v>13</v>
      </c>
      <c r="D45" s="18">
        <v>14004905.350000001</v>
      </c>
      <c r="E45" s="18">
        <v>50235701.610000014</v>
      </c>
      <c r="F45" s="18">
        <v>1716733.590000001</v>
      </c>
      <c r="G45" s="18">
        <v>4069292.9500000039</v>
      </c>
      <c r="H45" s="18">
        <v>149.32</v>
      </c>
      <c r="I45" s="18">
        <f t="shared" ref="I45" si="21">SUM(G45:H45)</f>
        <v>4069442.2700000037</v>
      </c>
      <c r="J45" s="18">
        <f t="shared" ref="J45" si="22">E45-I45</f>
        <v>46166259.340000011</v>
      </c>
      <c r="K45" s="39">
        <f t="shared" ref="K45" si="23">IF(E45=0,"NA",J45/E45)</f>
        <v>0.91899302409285089</v>
      </c>
      <c r="L45" s="39">
        <f t="shared" ref="L45" si="24">IF(E45=0,"NA",(  ( F45 - (E45/$L$6)) / (E45/$L$6)))</f>
        <v>-0.9658264235398224</v>
      </c>
      <c r="M45" s="39">
        <f t="shared" ref="M45" si="25">IF(E45=0,"NA",(  ( G45 - ($M$6*(E45/12))) / ($M$6*(E45/12))))</f>
        <v>-0.75698798944275347</v>
      </c>
    </row>
    <row r="46" spans="1:22" x14ac:dyDescent="0.2">
      <c r="A46" s="17"/>
      <c r="B46" s="48" t="s">
        <v>494</v>
      </c>
      <c r="C46" s="17" t="s">
        <v>495</v>
      </c>
      <c r="D46" s="18">
        <v>0</v>
      </c>
      <c r="E46" s="18">
        <v>0</v>
      </c>
      <c r="F46" s="18">
        <v>0</v>
      </c>
      <c r="G46" s="18">
        <v>0</v>
      </c>
      <c r="H46" s="18">
        <v>0</v>
      </c>
      <c r="I46" s="18">
        <f t="shared" ref="I46:I75" si="26">SUM(G46:H46)</f>
        <v>0</v>
      </c>
      <c r="J46" s="18">
        <f t="shared" ref="J46:J75" si="27">E46-I46</f>
        <v>0</v>
      </c>
      <c r="K46" s="39" t="str">
        <f t="shared" ref="K46:K75" si="28">IF(E46=0,"NA",J46/E46)</f>
        <v>NA</v>
      </c>
      <c r="L46" s="39" t="str">
        <f t="shared" ref="L46:L75" si="29">IF(E46=0,"NA",(  ( F46 - (E46/$L$6)) / (E46/$L$6)))</f>
        <v>NA</v>
      </c>
      <c r="M46" s="39" t="str">
        <f t="shared" ref="M46:M75" si="30">IF(E46=0,"NA",(  ( G46 - ($M$6*(E46/12))) / ($M$6*(E46/12))))</f>
        <v>NA</v>
      </c>
    </row>
    <row r="47" spans="1:22" x14ac:dyDescent="0.2">
      <c r="A47" s="17"/>
      <c r="B47" s="48" t="s">
        <v>14</v>
      </c>
      <c r="C47" s="17" t="s">
        <v>15</v>
      </c>
      <c r="D47" s="18">
        <v>152429.07</v>
      </c>
      <c r="E47" s="18">
        <v>87309.07</v>
      </c>
      <c r="F47" s="18">
        <v>4837.5</v>
      </c>
      <c r="G47" s="18">
        <v>7280.63</v>
      </c>
      <c r="H47" s="18">
        <v>0</v>
      </c>
      <c r="I47" s="18">
        <f t="shared" si="26"/>
        <v>7280.63</v>
      </c>
      <c r="J47" s="18">
        <f t="shared" si="27"/>
        <v>80028.44</v>
      </c>
      <c r="K47" s="39">
        <f t="shared" si="28"/>
        <v>0.91661084008797711</v>
      </c>
      <c r="L47" s="39">
        <f t="shared" si="29"/>
        <v>-0.94459338531495063</v>
      </c>
      <c r="M47" s="39">
        <f t="shared" si="30"/>
        <v>-0.74983252026393132</v>
      </c>
    </row>
    <row r="48" spans="1:22" x14ac:dyDescent="0.2">
      <c r="A48" s="17"/>
      <c r="B48" s="48" t="s">
        <v>16</v>
      </c>
      <c r="C48" s="17" t="s">
        <v>15</v>
      </c>
      <c r="D48" s="18">
        <v>-23957.619999999995</v>
      </c>
      <c r="E48" s="18">
        <v>-23957.619999999995</v>
      </c>
      <c r="F48" s="18">
        <v>0</v>
      </c>
      <c r="G48" s="18">
        <v>0</v>
      </c>
      <c r="H48" s="18">
        <v>0</v>
      </c>
      <c r="I48" s="18">
        <f t="shared" si="26"/>
        <v>0</v>
      </c>
      <c r="J48" s="18">
        <f t="shared" si="27"/>
        <v>-23957.619999999995</v>
      </c>
      <c r="K48" s="39">
        <f t="shared" si="28"/>
        <v>1</v>
      </c>
      <c r="L48" s="39">
        <f t="shared" si="29"/>
        <v>-1</v>
      </c>
      <c r="M48" s="39">
        <f t="shared" si="30"/>
        <v>-1</v>
      </c>
    </row>
    <row r="49" spans="1:13" x14ac:dyDescent="0.2">
      <c r="A49" s="17"/>
      <c r="B49" s="48" t="s">
        <v>17</v>
      </c>
      <c r="C49" s="17" t="s">
        <v>18</v>
      </c>
      <c r="D49" s="18">
        <v>-209323.72</v>
      </c>
      <c r="E49" s="18">
        <v>-172134.72</v>
      </c>
      <c r="F49" s="18">
        <v>19032.29</v>
      </c>
      <c r="G49" s="18">
        <v>169764.46000000002</v>
      </c>
      <c r="H49" s="18">
        <v>0</v>
      </c>
      <c r="I49" s="18">
        <f t="shared" si="26"/>
        <v>169764.46000000002</v>
      </c>
      <c r="J49" s="18">
        <f t="shared" si="27"/>
        <v>-341899.18000000005</v>
      </c>
      <c r="K49" s="39">
        <f t="shared" si="28"/>
        <v>1.9862302038775212</v>
      </c>
      <c r="L49" s="39">
        <f t="shared" si="29"/>
        <v>-1.1105662471812776</v>
      </c>
      <c r="M49" s="39">
        <f t="shared" si="30"/>
        <v>-3.9586906116325635</v>
      </c>
    </row>
    <row r="50" spans="1:13" x14ac:dyDescent="0.2">
      <c r="A50" s="17"/>
      <c r="B50" s="48" t="s">
        <v>97</v>
      </c>
      <c r="C50" s="17" t="s">
        <v>98</v>
      </c>
      <c r="D50" s="18">
        <v>137800</v>
      </c>
      <c r="E50" s="18">
        <v>84300</v>
      </c>
      <c r="F50" s="18">
        <v>0</v>
      </c>
      <c r="G50" s="18">
        <v>0</v>
      </c>
      <c r="H50" s="18">
        <v>0</v>
      </c>
      <c r="I50" s="18">
        <f t="shared" si="26"/>
        <v>0</v>
      </c>
      <c r="J50" s="18">
        <f t="shared" si="27"/>
        <v>84300</v>
      </c>
      <c r="K50" s="39">
        <f t="shared" si="28"/>
        <v>1</v>
      </c>
      <c r="L50" s="39">
        <f t="shared" si="29"/>
        <v>-1</v>
      </c>
      <c r="M50" s="39">
        <f t="shared" si="30"/>
        <v>-1</v>
      </c>
    </row>
    <row r="51" spans="1:13" x14ac:dyDescent="0.2">
      <c r="A51" s="17"/>
      <c r="B51" s="48" t="s">
        <v>19</v>
      </c>
      <c r="C51" s="17" t="s">
        <v>20</v>
      </c>
      <c r="D51" s="18">
        <v>2518747.64</v>
      </c>
      <c r="E51" s="18">
        <v>2969828.6400000006</v>
      </c>
      <c r="F51" s="18">
        <v>493</v>
      </c>
      <c r="G51" s="18">
        <v>27124.25</v>
      </c>
      <c r="H51" s="18">
        <v>0</v>
      </c>
      <c r="I51" s="18">
        <f t="shared" si="26"/>
        <v>27124.25</v>
      </c>
      <c r="J51" s="18">
        <f t="shared" si="27"/>
        <v>2942704.3900000006</v>
      </c>
      <c r="K51" s="39">
        <f t="shared" si="28"/>
        <v>0.99086672893019179</v>
      </c>
      <c r="L51" s="39">
        <f t="shared" si="29"/>
        <v>-0.99983399715614574</v>
      </c>
      <c r="M51" s="39">
        <f t="shared" si="30"/>
        <v>-0.97260018679057525</v>
      </c>
    </row>
    <row r="52" spans="1:13" x14ac:dyDescent="0.2">
      <c r="A52" s="17"/>
      <c r="B52" s="48" t="s">
        <v>233</v>
      </c>
      <c r="C52" s="17" t="s">
        <v>234</v>
      </c>
      <c r="D52" s="18">
        <v>61276.14</v>
      </c>
      <c r="E52" s="18">
        <v>96838.080000000002</v>
      </c>
      <c r="F52" s="18">
        <v>2907.12</v>
      </c>
      <c r="G52" s="18">
        <v>5814.24</v>
      </c>
      <c r="H52" s="18">
        <v>0</v>
      </c>
      <c r="I52" s="18">
        <f t="shared" si="26"/>
        <v>5814.24</v>
      </c>
      <c r="J52" s="18">
        <f t="shared" si="27"/>
        <v>91023.84</v>
      </c>
      <c r="K52" s="39">
        <f t="shared" si="28"/>
        <v>0.93995915656320317</v>
      </c>
      <c r="L52" s="39">
        <f t="shared" si="29"/>
        <v>-0.96997957828160164</v>
      </c>
      <c r="M52" s="39">
        <f t="shared" si="30"/>
        <v>-0.81987746968960973</v>
      </c>
    </row>
    <row r="53" spans="1:13" x14ac:dyDescent="0.2">
      <c r="A53" s="17"/>
      <c r="B53" s="48" t="s">
        <v>21</v>
      </c>
      <c r="C53" s="17" t="s">
        <v>22</v>
      </c>
      <c r="D53" s="18">
        <v>0</v>
      </c>
      <c r="E53" s="18">
        <v>0</v>
      </c>
      <c r="F53" s="18">
        <v>0</v>
      </c>
      <c r="G53" s="18">
        <v>0</v>
      </c>
      <c r="H53" s="18">
        <v>0</v>
      </c>
      <c r="I53" s="18">
        <f t="shared" si="26"/>
        <v>0</v>
      </c>
      <c r="J53" s="18">
        <f t="shared" si="27"/>
        <v>0</v>
      </c>
      <c r="K53" s="39" t="str">
        <f t="shared" si="28"/>
        <v>NA</v>
      </c>
      <c r="L53" s="39" t="str">
        <f t="shared" si="29"/>
        <v>NA</v>
      </c>
      <c r="M53" s="39" t="str">
        <f t="shared" si="30"/>
        <v>NA</v>
      </c>
    </row>
    <row r="54" spans="1:13" x14ac:dyDescent="0.2">
      <c r="A54" s="17"/>
      <c r="B54" s="48" t="s">
        <v>23</v>
      </c>
      <c r="C54" s="17" t="s">
        <v>24</v>
      </c>
      <c r="D54" s="18">
        <v>8588669.7599999867</v>
      </c>
      <c r="E54" s="18">
        <v>10180759.979999982</v>
      </c>
      <c r="F54" s="18">
        <v>380088.90999999939</v>
      </c>
      <c r="G54" s="18">
        <v>942804.85999999964</v>
      </c>
      <c r="H54" s="18">
        <v>0</v>
      </c>
      <c r="I54" s="18">
        <f t="shared" si="26"/>
        <v>942804.85999999964</v>
      </c>
      <c r="J54" s="18">
        <f t="shared" si="27"/>
        <v>9237955.1199999824</v>
      </c>
      <c r="K54" s="39">
        <f t="shared" si="28"/>
        <v>0.90739346946081312</v>
      </c>
      <c r="L54" s="39">
        <f t="shared" si="29"/>
        <v>-0.9626659590495521</v>
      </c>
      <c r="M54" s="39">
        <f t="shared" si="30"/>
        <v>-0.72218040838243935</v>
      </c>
    </row>
    <row r="55" spans="1:13" x14ac:dyDescent="0.2">
      <c r="A55" s="17"/>
      <c r="B55" s="48" t="s">
        <v>25</v>
      </c>
      <c r="C55" s="17" t="s">
        <v>26</v>
      </c>
      <c r="D55" s="18">
        <v>298209.80000000005</v>
      </c>
      <c r="E55" s="18">
        <v>278927.80000000005</v>
      </c>
      <c r="F55" s="18">
        <v>21971.21</v>
      </c>
      <c r="G55" s="18">
        <v>45954.44</v>
      </c>
      <c r="H55" s="18">
        <v>0</v>
      </c>
      <c r="I55" s="18">
        <f t="shared" si="26"/>
        <v>45954.44</v>
      </c>
      <c r="J55" s="18">
        <f t="shared" si="27"/>
        <v>232973.36000000004</v>
      </c>
      <c r="K55" s="39">
        <f t="shared" si="28"/>
        <v>0.83524611028373652</v>
      </c>
      <c r="L55" s="39">
        <f t="shared" si="29"/>
        <v>-0.92122975909894966</v>
      </c>
      <c r="M55" s="39">
        <f t="shared" si="30"/>
        <v>-0.50573833085120956</v>
      </c>
    </row>
    <row r="56" spans="1:13" x14ac:dyDescent="0.2">
      <c r="A56" s="17"/>
      <c r="B56" s="48" t="s">
        <v>320</v>
      </c>
      <c r="C56" s="17" t="s">
        <v>321</v>
      </c>
      <c r="D56" s="18">
        <v>297107.71000000002</v>
      </c>
      <c r="E56" s="18">
        <v>306771.26</v>
      </c>
      <c r="F56" s="18">
        <v>14270.41</v>
      </c>
      <c r="G56" s="18">
        <v>28540.83</v>
      </c>
      <c r="H56" s="18">
        <v>0</v>
      </c>
      <c r="I56" s="18">
        <f t="shared" si="26"/>
        <v>28540.83</v>
      </c>
      <c r="J56" s="18">
        <f t="shared" si="27"/>
        <v>278230.43</v>
      </c>
      <c r="K56" s="39">
        <f t="shared" si="28"/>
        <v>0.906963807496178</v>
      </c>
      <c r="L56" s="39">
        <f t="shared" si="29"/>
        <v>-0.95348192004687804</v>
      </c>
      <c r="M56" s="39">
        <f t="shared" si="30"/>
        <v>-0.72089142248853433</v>
      </c>
    </row>
    <row r="57" spans="1:13" x14ac:dyDescent="0.2">
      <c r="A57" s="17"/>
      <c r="B57" s="48" t="s">
        <v>79</v>
      </c>
      <c r="C57" s="17" t="s">
        <v>80</v>
      </c>
      <c r="D57" s="18">
        <v>0</v>
      </c>
      <c r="E57" s="18">
        <v>0</v>
      </c>
      <c r="F57" s="18">
        <v>0</v>
      </c>
      <c r="G57" s="18">
        <v>0</v>
      </c>
      <c r="H57" s="18">
        <v>0</v>
      </c>
      <c r="I57" s="18">
        <f t="shared" si="26"/>
        <v>0</v>
      </c>
      <c r="J57" s="18">
        <f t="shared" si="27"/>
        <v>0</v>
      </c>
      <c r="K57" s="39" t="str">
        <f t="shared" si="28"/>
        <v>NA</v>
      </c>
      <c r="L57" s="39" t="str">
        <f t="shared" si="29"/>
        <v>NA</v>
      </c>
      <c r="M57" s="39" t="str">
        <f t="shared" si="30"/>
        <v>NA</v>
      </c>
    </row>
    <row r="58" spans="1:13" x14ac:dyDescent="0.2">
      <c r="A58" s="17"/>
      <c r="B58" s="48" t="s">
        <v>306</v>
      </c>
      <c r="C58" s="17" t="s">
        <v>307</v>
      </c>
      <c r="D58" s="18">
        <v>143085.99</v>
      </c>
      <c r="E58" s="18">
        <v>262624.99</v>
      </c>
      <c r="F58" s="18">
        <v>0</v>
      </c>
      <c r="G58" s="18">
        <v>0</v>
      </c>
      <c r="H58" s="18">
        <v>0</v>
      </c>
      <c r="I58" s="18">
        <f t="shared" si="26"/>
        <v>0</v>
      </c>
      <c r="J58" s="18">
        <f t="shared" si="27"/>
        <v>262624.99</v>
      </c>
      <c r="K58" s="39">
        <f t="shared" si="28"/>
        <v>1</v>
      </c>
      <c r="L58" s="39">
        <f t="shared" si="29"/>
        <v>-1</v>
      </c>
      <c r="M58" s="39">
        <f t="shared" si="30"/>
        <v>-1</v>
      </c>
    </row>
    <row r="59" spans="1:13" x14ac:dyDescent="0.2">
      <c r="A59" s="17"/>
      <c r="B59" s="48" t="s">
        <v>235</v>
      </c>
      <c r="C59" s="17" t="s">
        <v>236</v>
      </c>
      <c r="D59" s="18">
        <v>0</v>
      </c>
      <c r="E59" s="18">
        <v>0</v>
      </c>
      <c r="F59" s="18">
        <v>0</v>
      </c>
      <c r="G59" s="18">
        <v>0</v>
      </c>
      <c r="H59" s="18">
        <v>0</v>
      </c>
      <c r="I59" s="18">
        <f t="shared" si="26"/>
        <v>0</v>
      </c>
      <c r="J59" s="18">
        <f t="shared" si="27"/>
        <v>0</v>
      </c>
      <c r="K59" s="39" t="str">
        <f t="shared" si="28"/>
        <v>NA</v>
      </c>
      <c r="L59" s="39" t="str">
        <f t="shared" si="29"/>
        <v>NA</v>
      </c>
      <c r="M59" s="39" t="str">
        <f t="shared" si="30"/>
        <v>NA</v>
      </c>
    </row>
    <row r="60" spans="1:13" x14ac:dyDescent="0.2">
      <c r="A60" s="17"/>
      <c r="B60" s="48" t="s">
        <v>91</v>
      </c>
      <c r="C60" s="17" t="s">
        <v>92</v>
      </c>
      <c r="D60" s="18">
        <v>3942269</v>
      </c>
      <c r="E60" s="18">
        <v>4088069</v>
      </c>
      <c r="F60" s="18">
        <v>0</v>
      </c>
      <c r="G60" s="18">
        <v>15555</v>
      </c>
      <c r="H60" s="18">
        <v>0</v>
      </c>
      <c r="I60" s="18">
        <f t="shared" si="26"/>
        <v>15555</v>
      </c>
      <c r="J60" s="18">
        <f t="shared" si="27"/>
        <v>4072514</v>
      </c>
      <c r="K60" s="39">
        <f t="shared" si="28"/>
        <v>0.99619502508396995</v>
      </c>
      <c r="L60" s="39">
        <f t="shared" si="29"/>
        <v>-1</v>
      </c>
      <c r="M60" s="39">
        <f t="shared" si="30"/>
        <v>-0.98858507525190986</v>
      </c>
    </row>
    <row r="61" spans="1:13" x14ac:dyDescent="0.2">
      <c r="A61" s="17"/>
      <c r="B61" s="48" t="s">
        <v>29</v>
      </c>
      <c r="C61" s="17" t="s">
        <v>30</v>
      </c>
      <c r="D61" s="18">
        <v>27131023.780000001</v>
      </c>
      <c r="E61" s="18">
        <v>41142334.779999986</v>
      </c>
      <c r="F61" s="18">
        <v>32000.73</v>
      </c>
      <c r="G61" s="18">
        <v>3561321.4499999997</v>
      </c>
      <c r="H61" s="18">
        <v>0</v>
      </c>
      <c r="I61" s="18">
        <f t="shared" si="26"/>
        <v>3561321.4499999997</v>
      </c>
      <c r="J61" s="18">
        <f t="shared" si="27"/>
        <v>37581013.329999983</v>
      </c>
      <c r="K61" s="39">
        <f t="shared" si="28"/>
        <v>0.91343900463978467</v>
      </c>
      <c r="L61" s="39">
        <f t="shared" si="29"/>
        <v>-0.99922219460390094</v>
      </c>
      <c r="M61" s="39">
        <f t="shared" si="30"/>
        <v>-0.74031701391935434</v>
      </c>
    </row>
    <row r="62" spans="1:13" x14ac:dyDescent="0.2">
      <c r="A62" s="17"/>
      <c r="B62" s="48" t="s">
        <v>462</v>
      </c>
      <c r="C62" s="17" t="s">
        <v>463</v>
      </c>
      <c r="D62" s="18">
        <v>3977926</v>
      </c>
      <c r="E62" s="18">
        <v>3977926</v>
      </c>
      <c r="F62" s="18">
        <v>0</v>
      </c>
      <c r="G62" s="18">
        <v>0</v>
      </c>
      <c r="H62" s="18">
        <v>0</v>
      </c>
      <c r="I62" s="18">
        <f t="shared" si="26"/>
        <v>0</v>
      </c>
      <c r="J62" s="18">
        <f t="shared" si="27"/>
        <v>3977926</v>
      </c>
      <c r="K62" s="39">
        <f t="shared" si="28"/>
        <v>1</v>
      </c>
      <c r="L62" s="39">
        <f t="shared" si="29"/>
        <v>-1</v>
      </c>
      <c r="M62" s="39">
        <f t="shared" si="30"/>
        <v>-1</v>
      </c>
    </row>
    <row r="63" spans="1:13" x14ac:dyDescent="0.2">
      <c r="A63" s="17"/>
      <c r="B63" s="48" t="s">
        <v>31</v>
      </c>
      <c r="C63" s="17" t="s">
        <v>32</v>
      </c>
      <c r="D63" s="18">
        <v>5452191.0099999998</v>
      </c>
      <c r="E63" s="18">
        <v>11994697.950000003</v>
      </c>
      <c r="F63" s="18">
        <v>271970.70999999996</v>
      </c>
      <c r="G63" s="18">
        <v>546534.22</v>
      </c>
      <c r="H63" s="18">
        <v>0</v>
      </c>
      <c r="I63" s="18">
        <f t="shared" si="26"/>
        <v>546534.22</v>
      </c>
      <c r="J63" s="18">
        <f t="shared" si="27"/>
        <v>11448163.730000002</v>
      </c>
      <c r="K63" s="39">
        <f t="shared" si="28"/>
        <v>0.95443534949539932</v>
      </c>
      <c r="L63" s="39">
        <f t="shared" si="29"/>
        <v>-0.97732575583531045</v>
      </c>
      <c r="M63" s="39">
        <f t="shared" si="30"/>
        <v>-0.86330604848619796</v>
      </c>
    </row>
    <row r="64" spans="1:13" x14ac:dyDescent="0.2">
      <c r="A64" s="17"/>
      <c r="B64" s="48" t="s">
        <v>33</v>
      </c>
      <c r="C64" s="17" t="s">
        <v>34</v>
      </c>
      <c r="D64" s="18">
        <v>3163845.1099999971</v>
      </c>
      <c r="E64" s="18">
        <v>14260816.929999998</v>
      </c>
      <c r="F64" s="18">
        <v>316108.70999999956</v>
      </c>
      <c r="G64" s="18">
        <v>1175331.8599999999</v>
      </c>
      <c r="H64" s="18">
        <v>0</v>
      </c>
      <c r="I64" s="18">
        <f t="shared" si="26"/>
        <v>1175331.8599999999</v>
      </c>
      <c r="J64" s="18">
        <f t="shared" si="27"/>
        <v>13085485.069999998</v>
      </c>
      <c r="K64" s="39">
        <f t="shared" si="28"/>
        <v>0.91758313245523171</v>
      </c>
      <c r="L64" s="39">
        <f t="shared" si="29"/>
        <v>-0.97783375864428834</v>
      </c>
      <c r="M64" s="39">
        <f t="shared" si="30"/>
        <v>-0.75274939736569491</v>
      </c>
    </row>
    <row r="65" spans="1:13" x14ac:dyDescent="0.2">
      <c r="A65" s="17"/>
      <c r="B65" s="48" t="s">
        <v>39</v>
      </c>
      <c r="C65" s="17" t="s">
        <v>40</v>
      </c>
      <c r="D65" s="18">
        <v>985853.41000000038</v>
      </c>
      <c r="E65" s="18">
        <v>2791982.9100000015</v>
      </c>
      <c r="F65" s="18">
        <v>77062.829999999871</v>
      </c>
      <c r="G65" s="18">
        <v>283416.84000000014</v>
      </c>
      <c r="H65" s="18">
        <v>0</v>
      </c>
      <c r="I65" s="18">
        <f t="shared" si="26"/>
        <v>283416.84000000014</v>
      </c>
      <c r="J65" s="18">
        <f t="shared" si="27"/>
        <v>2508566.0700000012</v>
      </c>
      <c r="K65" s="39">
        <f t="shared" si="28"/>
        <v>0.89848904913246763</v>
      </c>
      <c r="L65" s="39">
        <f t="shared" si="29"/>
        <v>-0.97239853090648032</v>
      </c>
      <c r="M65" s="39">
        <f t="shared" si="30"/>
        <v>-0.6954671473974029</v>
      </c>
    </row>
    <row r="66" spans="1:13" x14ac:dyDescent="0.2">
      <c r="A66" s="17"/>
      <c r="B66" s="48" t="s">
        <v>41</v>
      </c>
      <c r="C66" s="17" t="s">
        <v>42</v>
      </c>
      <c r="D66" s="18">
        <v>39802908.690000005</v>
      </c>
      <c r="E66" s="18">
        <v>8622550.3899999987</v>
      </c>
      <c r="F66" s="18">
        <v>59977.479999999996</v>
      </c>
      <c r="G66" s="18">
        <v>262760.2</v>
      </c>
      <c r="H66" s="18">
        <v>306435.31</v>
      </c>
      <c r="I66" s="18">
        <f t="shared" si="26"/>
        <v>569195.51</v>
      </c>
      <c r="J66" s="18">
        <f t="shared" si="27"/>
        <v>8053354.879999999</v>
      </c>
      <c r="K66" s="39">
        <f t="shared" si="28"/>
        <v>0.93398756930894555</v>
      </c>
      <c r="L66" s="39">
        <f t="shared" si="29"/>
        <v>-0.99304411371494461</v>
      </c>
      <c r="M66" s="39">
        <f t="shared" si="30"/>
        <v>-0.90857918314815433</v>
      </c>
    </row>
    <row r="67" spans="1:13" x14ac:dyDescent="0.2">
      <c r="A67" s="17"/>
      <c r="B67" s="48" t="s">
        <v>178</v>
      </c>
      <c r="C67" s="17" t="s">
        <v>179</v>
      </c>
      <c r="D67" s="18">
        <v>2304310.6</v>
      </c>
      <c r="E67" s="18">
        <v>8777856.7800000012</v>
      </c>
      <c r="F67" s="18">
        <v>424229.33</v>
      </c>
      <c r="G67" s="18">
        <v>728238.94</v>
      </c>
      <c r="H67" s="18">
        <v>0</v>
      </c>
      <c r="I67" s="18">
        <f t="shared" si="26"/>
        <v>728238.94</v>
      </c>
      <c r="J67" s="18">
        <f t="shared" si="27"/>
        <v>8049617.8400000017</v>
      </c>
      <c r="K67" s="39">
        <f t="shared" si="28"/>
        <v>0.91703681681623439</v>
      </c>
      <c r="L67" s="39">
        <f t="shared" si="29"/>
        <v>-0.95167051130674751</v>
      </c>
      <c r="M67" s="39">
        <f t="shared" si="30"/>
        <v>-0.75111045044870284</v>
      </c>
    </row>
    <row r="68" spans="1:13" x14ac:dyDescent="0.2">
      <c r="A68" s="17"/>
      <c r="B68" s="48" t="s">
        <v>496</v>
      </c>
      <c r="C68" s="17" t="s">
        <v>497</v>
      </c>
      <c r="D68" s="18">
        <v>0</v>
      </c>
      <c r="E68" s="18">
        <v>0</v>
      </c>
      <c r="F68" s="18">
        <v>0</v>
      </c>
      <c r="G68" s="18">
        <v>0</v>
      </c>
      <c r="H68" s="18">
        <v>0</v>
      </c>
      <c r="I68" s="18">
        <f t="shared" si="26"/>
        <v>0</v>
      </c>
      <c r="J68" s="18">
        <f t="shared" si="27"/>
        <v>0</v>
      </c>
      <c r="K68" s="39" t="str">
        <f t="shared" si="28"/>
        <v>NA</v>
      </c>
      <c r="L68" s="39" t="str">
        <f t="shared" si="29"/>
        <v>NA</v>
      </c>
      <c r="M68" s="39" t="str">
        <f t="shared" si="30"/>
        <v>NA</v>
      </c>
    </row>
    <row r="69" spans="1:13" x14ac:dyDescent="0.2">
      <c r="A69" s="17"/>
      <c r="B69" s="48" t="s">
        <v>254</v>
      </c>
      <c r="C69" s="17" t="s">
        <v>255</v>
      </c>
      <c r="D69" s="18">
        <v>0</v>
      </c>
      <c r="E69" s="18">
        <v>0</v>
      </c>
      <c r="F69" s="18">
        <v>0</v>
      </c>
      <c r="G69" s="18">
        <v>0</v>
      </c>
      <c r="H69" s="18">
        <v>0</v>
      </c>
      <c r="I69" s="18">
        <f t="shared" si="26"/>
        <v>0</v>
      </c>
      <c r="J69" s="18">
        <f t="shared" si="27"/>
        <v>0</v>
      </c>
      <c r="K69" s="39" t="str">
        <f t="shared" si="28"/>
        <v>NA</v>
      </c>
      <c r="L69" s="39" t="str">
        <f t="shared" si="29"/>
        <v>NA</v>
      </c>
      <c r="M69" s="39" t="str">
        <f t="shared" si="30"/>
        <v>NA</v>
      </c>
    </row>
    <row r="70" spans="1:13" x14ac:dyDescent="0.2">
      <c r="A70" s="17"/>
      <c r="B70" s="48" t="s">
        <v>117</v>
      </c>
      <c r="C70" s="17" t="s">
        <v>118</v>
      </c>
      <c r="D70" s="18">
        <v>0</v>
      </c>
      <c r="E70" s="18">
        <v>0</v>
      </c>
      <c r="F70" s="18">
        <v>0</v>
      </c>
      <c r="G70" s="18">
        <v>0</v>
      </c>
      <c r="H70" s="18">
        <v>0</v>
      </c>
      <c r="I70" s="18">
        <f t="shared" si="26"/>
        <v>0</v>
      </c>
      <c r="J70" s="18">
        <f t="shared" si="27"/>
        <v>0</v>
      </c>
      <c r="K70" s="39" t="str">
        <f t="shared" si="28"/>
        <v>NA</v>
      </c>
      <c r="L70" s="39" t="str">
        <f t="shared" si="29"/>
        <v>NA</v>
      </c>
      <c r="M70" s="39" t="str">
        <f t="shared" si="30"/>
        <v>NA</v>
      </c>
    </row>
    <row r="71" spans="1:13" x14ac:dyDescent="0.2">
      <c r="A71" s="17"/>
      <c r="B71" s="48" t="s">
        <v>43</v>
      </c>
      <c r="C71" s="17" t="s">
        <v>44</v>
      </c>
      <c r="D71" s="18">
        <v>24605</v>
      </c>
      <c r="E71" s="18">
        <v>9525</v>
      </c>
      <c r="F71" s="18">
        <v>0</v>
      </c>
      <c r="G71" s="18">
        <v>0</v>
      </c>
      <c r="H71" s="18">
        <v>0</v>
      </c>
      <c r="I71" s="18">
        <f t="shared" si="26"/>
        <v>0</v>
      </c>
      <c r="J71" s="18">
        <f t="shared" si="27"/>
        <v>9525</v>
      </c>
      <c r="K71" s="39">
        <f t="shared" si="28"/>
        <v>1</v>
      </c>
      <c r="L71" s="39">
        <f t="shared" si="29"/>
        <v>-1</v>
      </c>
      <c r="M71" s="39">
        <f t="shared" si="30"/>
        <v>-1</v>
      </c>
    </row>
    <row r="72" spans="1:13" x14ac:dyDescent="0.2">
      <c r="A72" s="17"/>
      <c r="B72" s="48" t="s">
        <v>374</v>
      </c>
      <c r="C72" s="17" t="s">
        <v>375</v>
      </c>
      <c r="D72" s="18">
        <v>450000</v>
      </c>
      <c r="E72" s="18">
        <v>450000</v>
      </c>
      <c r="F72" s="18">
        <v>0</v>
      </c>
      <c r="G72" s="18">
        <v>0</v>
      </c>
      <c r="H72" s="18">
        <v>0</v>
      </c>
      <c r="I72" s="18">
        <f t="shared" si="26"/>
        <v>0</v>
      </c>
      <c r="J72" s="18">
        <f t="shared" si="27"/>
        <v>450000</v>
      </c>
      <c r="K72" s="39">
        <f t="shared" si="28"/>
        <v>1</v>
      </c>
      <c r="L72" s="39">
        <f t="shared" si="29"/>
        <v>-1</v>
      </c>
      <c r="M72" s="39">
        <f t="shared" si="30"/>
        <v>-1</v>
      </c>
    </row>
    <row r="73" spans="1:13" x14ac:dyDescent="0.2">
      <c r="A73" s="17"/>
      <c r="B73" s="48" t="s">
        <v>93</v>
      </c>
      <c r="C73" s="17" t="s">
        <v>94</v>
      </c>
      <c r="D73" s="18">
        <v>0</v>
      </c>
      <c r="E73" s="18">
        <v>0</v>
      </c>
      <c r="F73" s="18">
        <v>0</v>
      </c>
      <c r="G73" s="18">
        <v>0</v>
      </c>
      <c r="H73" s="18">
        <v>0</v>
      </c>
      <c r="I73" s="18">
        <f t="shared" si="26"/>
        <v>0</v>
      </c>
      <c r="J73" s="18">
        <f t="shared" si="27"/>
        <v>0</v>
      </c>
      <c r="K73" s="39" t="str">
        <f t="shared" si="28"/>
        <v>NA</v>
      </c>
      <c r="L73" s="39" t="str">
        <f t="shared" si="29"/>
        <v>NA</v>
      </c>
      <c r="M73" s="39" t="str">
        <f t="shared" si="30"/>
        <v>NA</v>
      </c>
    </row>
    <row r="74" spans="1:13" x14ac:dyDescent="0.2">
      <c r="A74" s="17"/>
      <c r="B74" s="48" t="s">
        <v>239</v>
      </c>
      <c r="C74" s="17" t="s">
        <v>240</v>
      </c>
      <c r="D74" s="18">
        <v>0</v>
      </c>
      <c r="E74" s="18">
        <v>0</v>
      </c>
      <c r="F74" s="18">
        <v>0</v>
      </c>
      <c r="G74" s="18">
        <v>0</v>
      </c>
      <c r="H74" s="18">
        <v>0</v>
      </c>
      <c r="I74" s="18">
        <f t="shared" si="26"/>
        <v>0</v>
      </c>
      <c r="J74" s="18">
        <f t="shared" si="27"/>
        <v>0</v>
      </c>
      <c r="K74" s="39" t="str">
        <f t="shared" si="28"/>
        <v>NA</v>
      </c>
      <c r="L74" s="39" t="str">
        <f t="shared" si="29"/>
        <v>NA</v>
      </c>
      <c r="M74" s="39" t="str">
        <f t="shared" si="30"/>
        <v>NA</v>
      </c>
    </row>
    <row r="75" spans="1:13" x14ac:dyDescent="0.2">
      <c r="A75" s="17"/>
      <c r="B75" s="48" t="s">
        <v>498</v>
      </c>
      <c r="C75" s="17" t="s">
        <v>499</v>
      </c>
      <c r="D75" s="18">
        <v>0</v>
      </c>
      <c r="E75" s="18">
        <v>0</v>
      </c>
      <c r="F75" s="18">
        <v>0</v>
      </c>
      <c r="G75" s="18">
        <v>0</v>
      </c>
      <c r="H75" s="18">
        <v>0</v>
      </c>
      <c r="I75" s="18">
        <f t="shared" si="26"/>
        <v>0</v>
      </c>
      <c r="J75" s="18">
        <f t="shared" si="27"/>
        <v>0</v>
      </c>
      <c r="K75" s="39" t="str">
        <f t="shared" si="28"/>
        <v>NA</v>
      </c>
      <c r="L75" s="39" t="str">
        <f t="shared" si="29"/>
        <v>NA</v>
      </c>
      <c r="M75" s="39" t="str">
        <f t="shared" si="30"/>
        <v>NA</v>
      </c>
    </row>
    <row r="76" spans="1:13" x14ac:dyDescent="0.2">
      <c r="A76" s="17"/>
      <c r="B76" s="48" t="s">
        <v>472</v>
      </c>
      <c r="C76" s="17" t="s">
        <v>473</v>
      </c>
      <c r="D76" s="18">
        <v>0</v>
      </c>
      <c r="E76" s="18">
        <v>0</v>
      </c>
      <c r="F76" s="18">
        <v>0</v>
      </c>
      <c r="G76" s="18">
        <v>0</v>
      </c>
      <c r="H76" s="18">
        <v>0</v>
      </c>
      <c r="I76" s="18">
        <f t="shared" ref="I76:I181" si="31">SUM(G76:H76)</f>
        <v>0</v>
      </c>
      <c r="J76" s="18">
        <f t="shared" ref="J76:J181" si="32">E76-I76</f>
        <v>0</v>
      </c>
      <c r="K76" s="39" t="str">
        <f t="shared" ref="K76:K181" si="33">IF(E76=0,"NA",J76/E76)</f>
        <v>NA</v>
      </c>
      <c r="L76" s="39" t="str">
        <f t="shared" ref="L76:L181" si="34">IF(E76=0,"NA",(  ( F76 - (E76/$L$6)) / (E76/$L$6)))</f>
        <v>NA</v>
      </c>
      <c r="M76" s="39" t="str">
        <f t="shared" ref="M76:M181" si="35">IF(E76=0,"NA",(  ( G76 - ($M$6*(E76/12))) / ($M$6*(E76/12))))</f>
        <v>NA</v>
      </c>
    </row>
    <row r="77" spans="1:13" x14ac:dyDescent="0.2">
      <c r="A77" s="17"/>
      <c r="B77" s="48" t="s">
        <v>45</v>
      </c>
      <c r="C77" s="17" t="s">
        <v>46</v>
      </c>
      <c r="D77" s="18">
        <v>499811.05</v>
      </c>
      <c r="E77" s="18">
        <v>3001811.05</v>
      </c>
      <c r="F77" s="18">
        <v>0</v>
      </c>
      <c r="G77" s="18">
        <v>0</v>
      </c>
      <c r="H77" s="18">
        <v>1865.29</v>
      </c>
      <c r="I77" s="18">
        <f t="shared" si="31"/>
        <v>1865.29</v>
      </c>
      <c r="J77" s="18">
        <f t="shared" si="32"/>
        <v>2999945.76</v>
      </c>
      <c r="K77" s="39">
        <f t="shared" si="33"/>
        <v>0.99937861178837351</v>
      </c>
      <c r="L77" s="39">
        <f t="shared" si="34"/>
        <v>-1</v>
      </c>
      <c r="M77" s="39">
        <f t="shared" si="35"/>
        <v>-1</v>
      </c>
    </row>
    <row r="78" spans="1:13" x14ac:dyDescent="0.2">
      <c r="A78" s="17"/>
      <c r="B78" s="48" t="s">
        <v>47</v>
      </c>
      <c r="C78" s="17" t="s">
        <v>48</v>
      </c>
      <c r="D78" s="18">
        <v>12622509.979999999</v>
      </c>
      <c r="E78" s="18">
        <v>14463463.289999997</v>
      </c>
      <c r="F78" s="18">
        <v>445109.20999999996</v>
      </c>
      <c r="G78" s="18">
        <v>595132.48</v>
      </c>
      <c r="H78" s="18">
        <v>516219.83999999997</v>
      </c>
      <c r="I78" s="18">
        <f t="shared" si="31"/>
        <v>1111352.3199999998</v>
      </c>
      <c r="J78" s="18">
        <f t="shared" si="32"/>
        <v>13352110.969999997</v>
      </c>
      <c r="K78" s="39">
        <f t="shared" si="33"/>
        <v>0.92316139656755747</v>
      </c>
      <c r="L78" s="39">
        <f t="shared" si="34"/>
        <v>-0.96922526776088636</v>
      </c>
      <c r="M78" s="39">
        <f t="shared" si="35"/>
        <v>-0.87655809648063909</v>
      </c>
    </row>
    <row r="79" spans="1:13" x14ac:dyDescent="0.2">
      <c r="A79" s="17"/>
      <c r="B79" s="48" t="s">
        <v>500</v>
      </c>
      <c r="C79" s="17" t="s">
        <v>501</v>
      </c>
      <c r="D79" s="18">
        <v>250</v>
      </c>
      <c r="E79" s="18">
        <v>250</v>
      </c>
      <c r="F79" s="18">
        <v>0</v>
      </c>
      <c r="G79" s="18">
        <v>0</v>
      </c>
      <c r="H79" s="18">
        <v>0</v>
      </c>
      <c r="I79" s="18">
        <f t="shared" si="31"/>
        <v>0</v>
      </c>
      <c r="J79" s="18">
        <f t="shared" si="32"/>
        <v>250</v>
      </c>
      <c r="K79" s="39">
        <f t="shared" si="33"/>
        <v>1</v>
      </c>
      <c r="L79" s="39">
        <f t="shared" si="34"/>
        <v>-1</v>
      </c>
      <c r="M79" s="39">
        <f t="shared" si="35"/>
        <v>-1</v>
      </c>
    </row>
    <row r="80" spans="1:13" x14ac:dyDescent="0.2">
      <c r="A80" s="17"/>
      <c r="B80" s="48" t="s">
        <v>502</v>
      </c>
      <c r="C80" s="17" t="s">
        <v>503</v>
      </c>
      <c r="D80" s="18">
        <v>0</v>
      </c>
      <c r="E80" s="18">
        <v>0</v>
      </c>
      <c r="F80" s="18">
        <v>0</v>
      </c>
      <c r="G80" s="18">
        <v>0</v>
      </c>
      <c r="H80" s="18">
        <v>0</v>
      </c>
      <c r="I80" s="18">
        <f t="shared" si="31"/>
        <v>0</v>
      </c>
      <c r="J80" s="18">
        <f t="shared" si="32"/>
        <v>0</v>
      </c>
      <c r="K80" s="39" t="str">
        <f t="shared" si="33"/>
        <v>NA</v>
      </c>
      <c r="L80" s="39" t="str">
        <f t="shared" si="34"/>
        <v>NA</v>
      </c>
      <c r="M80" s="39" t="str">
        <f t="shared" si="35"/>
        <v>NA</v>
      </c>
    </row>
    <row r="81" spans="1:13" x14ac:dyDescent="0.2">
      <c r="A81" s="17"/>
      <c r="B81" s="48" t="s">
        <v>380</v>
      </c>
      <c r="C81" s="17" t="s">
        <v>381</v>
      </c>
      <c r="D81" s="18">
        <v>2000</v>
      </c>
      <c r="E81" s="18">
        <v>3000</v>
      </c>
      <c r="F81" s="18">
        <v>0</v>
      </c>
      <c r="G81" s="18">
        <v>0</v>
      </c>
      <c r="H81" s="18">
        <v>0</v>
      </c>
      <c r="I81" s="18">
        <f t="shared" si="31"/>
        <v>0</v>
      </c>
      <c r="J81" s="18">
        <f t="shared" si="32"/>
        <v>3000</v>
      </c>
      <c r="K81" s="39">
        <f t="shared" si="33"/>
        <v>1</v>
      </c>
      <c r="L81" s="39">
        <f t="shared" si="34"/>
        <v>-1</v>
      </c>
      <c r="M81" s="39">
        <f t="shared" si="35"/>
        <v>-1</v>
      </c>
    </row>
    <row r="82" spans="1:13" x14ac:dyDescent="0.2">
      <c r="A82" s="17"/>
      <c r="B82" s="48" t="s">
        <v>49</v>
      </c>
      <c r="C82" s="17" t="s">
        <v>50</v>
      </c>
      <c r="D82" s="18">
        <v>393749.23000000004</v>
      </c>
      <c r="E82" s="18">
        <v>70790.23000000001</v>
      </c>
      <c r="F82" s="18">
        <v>62.5</v>
      </c>
      <c r="G82" s="18">
        <v>-1032.1300000000001</v>
      </c>
      <c r="H82" s="18">
        <v>0</v>
      </c>
      <c r="I82" s="18">
        <f t="shared" si="31"/>
        <v>-1032.1300000000001</v>
      </c>
      <c r="J82" s="18">
        <f t="shared" si="32"/>
        <v>71822.360000000015</v>
      </c>
      <c r="K82" s="39">
        <f t="shared" si="33"/>
        <v>1.0145801193187252</v>
      </c>
      <c r="L82" s="39">
        <f t="shared" si="34"/>
        <v>-0.99911710980455914</v>
      </c>
      <c r="M82" s="39">
        <f t="shared" si="35"/>
        <v>-1.0437403579561757</v>
      </c>
    </row>
    <row r="83" spans="1:13" x14ac:dyDescent="0.2">
      <c r="A83" s="17"/>
      <c r="B83" s="48" t="s">
        <v>51</v>
      </c>
      <c r="C83" s="17" t="s">
        <v>52</v>
      </c>
      <c r="D83" s="18">
        <v>59425.14</v>
      </c>
      <c r="E83" s="18">
        <v>31425.14</v>
      </c>
      <c r="F83" s="18">
        <v>0</v>
      </c>
      <c r="G83" s="18">
        <v>579.04</v>
      </c>
      <c r="H83" s="18">
        <v>0</v>
      </c>
      <c r="I83" s="18">
        <f t="shared" si="31"/>
        <v>579.04</v>
      </c>
      <c r="J83" s="18">
        <f t="shared" si="32"/>
        <v>30846.1</v>
      </c>
      <c r="K83" s="39">
        <f t="shared" si="33"/>
        <v>0.98157398821453135</v>
      </c>
      <c r="L83" s="39">
        <f t="shared" si="34"/>
        <v>-1</v>
      </c>
      <c r="M83" s="39">
        <f t="shared" si="35"/>
        <v>-0.94472196464359437</v>
      </c>
    </row>
    <row r="84" spans="1:13" x14ac:dyDescent="0.2">
      <c r="A84" s="17"/>
      <c r="B84" s="48" t="s">
        <v>53</v>
      </c>
      <c r="C84" s="17" t="s">
        <v>54</v>
      </c>
      <c r="D84" s="18">
        <v>11611744.400000004</v>
      </c>
      <c r="E84" s="18">
        <v>12461361.890000006</v>
      </c>
      <c r="F84" s="18">
        <v>99655.81</v>
      </c>
      <c r="G84" s="18">
        <v>811608.21999999974</v>
      </c>
      <c r="H84" s="18">
        <v>119456.50000000001</v>
      </c>
      <c r="I84" s="18">
        <f t="shared" si="31"/>
        <v>931064.71999999974</v>
      </c>
      <c r="J84" s="18">
        <f t="shared" si="32"/>
        <v>11530297.170000006</v>
      </c>
      <c r="K84" s="39">
        <f t="shared" si="33"/>
        <v>0.92528387119973132</v>
      </c>
      <c r="L84" s="39">
        <f t="shared" si="34"/>
        <v>-0.99200281551248648</v>
      </c>
      <c r="M84" s="39">
        <f t="shared" si="35"/>
        <v>-0.80461006738325314</v>
      </c>
    </row>
    <row r="85" spans="1:13" x14ac:dyDescent="0.2">
      <c r="A85" s="17"/>
      <c r="B85" s="48" t="s">
        <v>370</v>
      </c>
      <c r="C85" s="17" t="s">
        <v>371</v>
      </c>
      <c r="D85" s="18">
        <v>0.31</v>
      </c>
      <c r="E85" s="18">
        <v>4225213.7300000004</v>
      </c>
      <c r="F85" s="18">
        <v>92500</v>
      </c>
      <c r="G85" s="18">
        <v>92500</v>
      </c>
      <c r="H85" s="18">
        <v>0</v>
      </c>
      <c r="I85" s="18">
        <f t="shared" si="31"/>
        <v>92500</v>
      </c>
      <c r="J85" s="18">
        <f t="shared" si="32"/>
        <v>4132713.7300000004</v>
      </c>
      <c r="K85" s="39">
        <f t="shared" si="33"/>
        <v>0.97810761634536292</v>
      </c>
      <c r="L85" s="39">
        <f t="shared" si="34"/>
        <v>-0.97810761634536292</v>
      </c>
      <c r="M85" s="39">
        <f t="shared" si="35"/>
        <v>-0.93432284903608886</v>
      </c>
    </row>
    <row r="86" spans="1:13" x14ac:dyDescent="0.2">
      <c r="A86" s="17"/>
      <c r="B86" s="48" t="s">
        <v>55</v>
      </c>
      <c r="C86" s="17" t="s">
        <v>56</v>
      </c>
      <c r="D86" s="18">
        <v>855668.28000000014</v>
      </c>
      <c r="E86" s="18">
        <v>808171.28000000014</v>
      </c>
      <c r="F86" s="18">
        <v>29.99</v>
      </c>
      <c r="G86" s="18">
        <v>34397.929999999993</v>
      </c>
      <c r="H86" s="18">
        <v>2487.65</v>
      </c>
      <c r="I86" s="18">
        <f t="shared" si="31"/>
        <v>36885.579999999994</v>
      </c>
      <c r="J86" s="18">
        <f t="shared" si="32"/>
        <v>771285.70000000019</v>
      </c>
      <c r="K86" s="39">
        <f t="shared" si="33"/>
        <v>0.95435920464780688</v>
      </c>
      <c r="L86" s="39">
        <f t="shared" si="34"/>
        <v>-0.99996289152962725</v>
      </c>
      <c r="M86" s="39">
        <f t="shared" si="35"/>
        <v>-0.87231198069795313</v>
      </c>
    </row>
    <row r="87" spans="1:13" x14ac:dyDescent="0.2">
      <c r="A87" s="17"/>
      <c r="B87" s="48" t="s">
        <v>57</v>
      </c>
      <c r="C87" s="17" t="s">
        <v>58</v>
      </c>
      <c r="D87" s="18">
        <v>969336.86999999988</v>
      </c>
      <c r="E87" s="18">
        <v>534779.87</v>
      </c>
      <c r="F87" s="18">
        <v>15376.5</v>
      </c>
      <c r="G87" s="18">
        <v>18798.760000000002</v>
      </c>
      <c r="H87" s="18">
        <v>15764.76</v>
      </c>
      <c r="I87" s="18">
        <f t="shared" si="31"/>
        <v>34563.520000000004</v>
      </c>
      <c r="J87" s="18">
        <f t="shared" si="32"/>
        <v>500216.35</v>
      </c>
      <c r="K87" s="39">
        <f t="shared" si="33"/>
        <v>0.93536869665643918</v>
      </c>
      <c r="L87" s="39">
        <f t="shared" si="34"/>
        <v>-0.97124704787410943</v>
      </c>
      <c r="M87" s="39">
        <f t="shared" si="35"/>
        <v>-0.89454300140354936</v>
      </c>
    </row>
    <row r="88" spans="1:13" x14ac:dyDescent="0.2">
      <c r="A88" s="17"/>
      <c r="B88" s="48" t="s">
        <v>59</v>
      </c>
      <c r="C88" s="17" t="s">
        <v>60</v>
      </c>
      <c r="D88" s="18">
        <v>4580182.1799999988</v>
      </c>
      <c r="E88" s="18">
        <v>7335440.3499999987</v>
      </c>
      <c r="F88" s="18">
        <v>52424.68</v>
      </c>
      <c r="G88" s="18">
        <v>246580.85</v>
      </c>
      <c r="H88" s="18">
        <v>58312.080000000009</v>
      </c>
      <c r="I88" s="18">
        <f t="shared" si="31"/>
        <v>304892.93</v>
      </c>
      <c r="J88" s="18">
        <f t="shared" si="32"/>
        <v>7030547.419999999</v>
      </c>
      <c r="K88" s="39">
        <f t="shared" si="33"/>
        <v>0.95843563365626716</v>
      </c>
      <c r="L88" s="39">
        <f t="shared" si="34"/>
        <v>-0.99285323341222453</v>
      </c>
      <c r="M88" s="39">
        <f t="shared" si="35"/>
        <v>-0.89915499074298921</v>
      </c>
    </row>
    <row r="89" spans="1:13" x14ac:dyDescent="0.2">
      <c r="A89" s="17"/>
      <c r="B89" s="48" t="s">
        <v>61</v>
      </c>
      <c r="C89" s="17" t="s">
        <v>62</v>
      </c>
      <c r="D89" s="18">
        <v>2333429.37</v>
      </c>
      <c r="E89" s="18">
        <v>54364423.499999955</v>
      </c>
      <c r="F89" s="18">
        <v>92803.68</v>
      </c>
      <c r="G89" s="18">
        <v>1151847.23</v>
      </c>
      <c r="H89" s="18">
        <v>4168148.8200000008</v>
      </c>
      <c r="I89" s="18">
        <f t="shared" si="31"/>
        <v>5319996.0500000007</v>
      </c>
      <c r="J89" s="18">
        <f t="shared" si="32"/>
        <v>49044427.449999958</v>
      </c>
      <c r="K89" s="39">
        <f t="shared" si="33"/>
        <v>0.90214195778237216</v>
      </c>
      <c r="L89" s="39">
        <f t="shared" si="34"/>
        <v>-0.9982929336131009</v>
      </c>
      <c r="M89" s="39">
        <f t="shared" si="35"/>
        <v>-0.936437444425397</v>
      </c>
    </row>
    <row r="90" spans="1:13" x14ac:dyDescent="0.2">
      <c r="A90" s="17"/>
      <c r="B90" s="48" t="s">
        <v>322</v>
      </c>
      <c r="C90" s="17" t="s">
        <v>323</v>
      </c>
      <c r="D90" s="18">
        <v>0</v>
      </c>
      <c r="E90" s="18">
        <v>934970</v>
      </c>
      <c r="F90" s="18">
        <v>5814.15</v>
      </c>
      <c r="G90" s="18">
        <v>5814.15</v>
      </c>
      <c r="H90" s="18">
        <v>0</v>
      </c>
      <c r="I90" s="18">
        <f t="shared" si="31"/>
        <v>5814.15</v>
      </c>
      <c r="J90" s="18">
        <f t="shared" si="32"/>
        <v>929155.85</v>
      </c>
      <c r="K90" s="39">
        <f t="shared" si="33"/>
        <v>0.9937814582286062</v>
      </c>
      <c r="L90" s="39">
        <f t="shared" si="34"/>
        <v>-0.9937814582286062</v>
      </c>
      <c r="M90" s="39">
        <f t="shared" si="35"/>
        <v>-0.9813443746858187</v>
      </c>
    </row>
    <row r="91" spans="1:13" x14ac:dyDescent="0.2">
      <c r="A91" s="17"/>
      <c r="B91" s="48" t="s">
        <v>63</v>
      </c>
      <c r="C91" s="17" t="s">
        <v>64</v>
      </c>
      <c r="D91" s="18">
        <v>11348722.809999999</v>
      </c>
      <c r="E91" s="18">
        <v>11372493.93</v>
      </c>
      <c r="F91" s="18">
        <v>4061.64</v>
      </c>
      <c r="G91" s="18">
        <v>4061.64</v>
      </c>
      <c r="H91" s="18">
        <v>2678.4</v>
      </c>
      <c r="I91" s="18">
        <f t="shared" si="31"/>
        <v>6740.04</v>
      </c>
      <c r="J91" s="18">
        <f t="shared" si="32"/>
        <v>11365753.890000001</v>
      </c>
      <c r="K91" s="39">
        <f t="shared" si="33"/>
        <v>0.99940733843944118</v>
      </c>
      <c r="L91" s="39">
        <f t="shared" si="34"/>
        <v>-0.99964285406305764</v>
      </c>
      <c r="M91" s="39">
        <f t="shared" si="35"/>
        <v>-0.99892856218917314</v>
      </c>
    </row>
    <row r="92" spans="1:13" x14ac:dyDescent="0.2">
      <c r="A92" s="17"/>
      <c r="B92" s="48" t="s">
        <v>65</v>
      </c>
      <c r="C92" s="17" t="s">
        <v>66</v>
      </c>
      <c r="D92" s="18">
        <v>2464845.5799999991</v>
      </c>
      <c r="E92" s="18">
        <v>4811782.5799999982</v>
      </c>
      <c r="F92" s="18">
        <v>53166.27</v>
      </c>
      <c r="G92" s="18">
        <v>188084.93</v>
      </c>
      <c r="H92" s="18">
        <v>9913.6500000000015</v>
      </c>
      <c r="I92" s="18">
        <f t="shared" si="31"/>
        <v>197998.58</v>
      </c>
      <c r="J92" s="18">
        <f t="shared" si="32"/>
        <v>4613783.9999999981</v>
      </c>
      <c r="K92" s="39">
        <f t="shared" si="33"/>
        <v>0.95885130370957028</v>
      </c>
      <c r="L92" s="39">
        <f t="shared" si="34"/>
        <v>-0.98895081622744485</v>
      </c>
      <c r="M92" s="39">
        <f t="shared" si="35"/>
        <v>-0.88273477019819957</v>
      </c>
    </row>
    <row r="93" spans="1:13" x14ac:dyDescent="0.2">
      <c r="A93" s="17"/>
      <c r="B93" s="48" t="s">
        <v>67</v>
      </c>
      <c r="C93" s="17" t="s">
        <v>68</v>
      </c>
      <c r="D93" s="18">
        <v>529234.64</v>
      </c>
      <c r="E93" s="18">
        <v>543379.64</v>
      </c>
      <c r="F93" s="18">
        <v>0</v>
      </c>
      <c r="G93" s="18">
        <v>0</v>
      </c>
      <c r="H93" s="18">
        <v>53860.729999999996</v>
      </c>
      <c r="I93" s="18">
        <f t="shared" si="31"/>
        <v>53860.729999999996</v>
      </c>
      <c r="J93" s="18">
        <f t="shared" si="32"/>
        <v>489518.91000000003</v>
      </c>
      <c r="K93" s="39">
        <f t="shared" si="33"/>
        <v>0.90087826993296993</v>
      </c>
      <c r="L93" s="39">
        <f t="shared" si="34"/>
        <v>-1</v>
      </c>
      <c r="M93" s="39">
        <f t="shared" si="35"/>
        <v>-1</v>
      </c>
    </row>
    <row r="94" spans="1:13" x14ac:dyDescent="0.2">
      <c r="A94" s="17"/>
      <c r="B94" s="48" t="s">
        <v>69</v>
      </c>
      <c r="C94" s="17" t="s">
        <v>70</v>
      </c>
      <c r="D94" s="18">
        <v>-29117.479999999996</v>
      </c>
      <c r="E94" s="18">
        <v>33684.570000000007</v>
      </c>
      <c r="F94" s="18">
        <v>0</v>
      </c>
      <c r="G94" s="18">
        <v>104995</v>
      </c>
      <c r="H94" s="18">
        <v>451.82</v>
      </c>
      <c r="I94" s="18">
        <f t="shared" si="31"/>
        <v>105446.82</v>
      </c>
      <c r="J94" s="18">
        <f t="shared" si="32"/>
        <v>-71762.25</v>
      </c>
      <c r="K94" s="39">
        <f t="shared" si="33"/>
        <v>-2.1304190613090794</v>
      </c>
      <c r="L94" s="39">
        <f t="shared" si="34"/>
        <v>-1</v>
      </c>
      <c r="M94" s="39">
        <f t="shared" si="35"/>
        <v>8.3510173946112403</v>
      </c>
    </row>
    <row r="95" spans="1:13" x14ac:dyDescent="0.2">
      <c r="A95" s="17"/>
      <c r="B95" s="48" t="s">
        <v>71</v>
      </c>
      <c r="C95" s="17" t="s">
        <v>72</v>
      </c>
      <c r="D95" s="18">
        <v>92829</v>
      </c>
      <c r="E95" s="18">
        <v>7395</v>
      </c>
      <c r="F95" s="18">
        <v>0</v>
      </c>
      <c r="G95" s="18">
        <v>3439.85</v>
      </c>
      <c r="H95" s="18">
        <v>2400</v>
      </c>
      <c r="I95" s="18">
        <f t="shared" si="31"/>
        <v>5839.85</v>
      </c>
      <c r="J95" s="18">
        <f t="shared" si="32"/>
        <v>1555.1499999999996</v>
      </c>
      <c r="K95" s="39">
        <f t="shared" si="33"/>
        <v>0.21029749830966865</v>
      </c>
      <c r="L95" s="39">
        <f t="shared" si="34"/>
        <v>-1</v>
      </c>
      <c r="M95" s="39">
        <f t="shared" si="35"/>
        <v>0.39547667342799186</v>
      </c>
    </row>
    <row r="96" spans="1:13" x14ac:dyDescent="0.2">
      <c r="A96" s="17"/>
      <c r="B96" s="48" t="s">
        <v>73</v>
      </c>
      <c r="C96" s="17" t="s">
        <v>74</v>
      </c>
      <c r="D96" s="18">
        <v>0</v>
      </c>
      <c r="E96" s="18">
        <v>0</v>
      </c>
      <c r="F96" s="18">
        <v>0</v>
      </c>
      <c r="G96" s="18">
        <v>0</v>
      </c>
      <c r="H96" s="18">
        <v>0</v>
      </c>
      <c r="I96" s="18">
        <f t="shared" si="31"/>
        <v>0</v>
      </c>
      <c r="J96" s="18">
        <f t="shared" si="32"/>
        <v>0</v>
      </c>
      <c r="K96" s="39" t="str">
        <f t="shared" si="33"/>
        <v>NA</v>
      </c>
      <c r="L96" s="39" t="str">
        <f t="shared" si="34"/>
        <v>NA</v>
      </c>
      <c r="M96" s="39" t="str">
        <f t="shared" si="35"/>
        <v>NA</v>
      </c>
    </row>
    <row r="97" spans="1:13" x14ac:dyDescent="0.2">
      <c r="A97" s="47" t="s">
        <v>75</v>
      </c>
      <c r="B97" s="49"/>
      <c r="C97" s="47"/>
      <c r="D97" s="23">
        <v>161538504.08000001</v>
      </c>
      <c r="E97" s="23">
        <v>275426564.87999988</v>
      </c>
      <c r="F97" s="23">
        <v>4202688.2500000009</v>
      </c>
      <c r="G97" s="23">
        <v>15126543.120000001</v>
      </c>
      <c r="H97" s="23">
        <v>5258144.1700000018</v>
      </c>
      <c r="I97" s="23">
        <f t="shared" si="31"/>
        <v>20384687.290000003</v>
      </c>
      <c r="J97" s="23">
        <f t="shared" si="32"/>
        <v>255041877.58999988</v>
      </c>
      <c r="K97" s="43">
        <f t="shared" si="33"/>
        <v>0.92598866671092039</v>
      </c>
      <c r="L97" s="43">
        <f t="shared" si="34"/>
        <v>-0.9847411659371671</v>
      </c>
      <c r="M97" s="43">
        <f t="shared" si="35"/>
        <v>-0.83523873457968234</v>
      </c>
    </row>
    <row r="98" spans="1:13" x14ac:dyDescent="0.2">
      <c r="A98" s="17" t="s">
        <v>76</v>
      </c>
      <c r="B98" s="48" t="s">
        <v>12</v>
      </c>
      <c r="C98" s="17" t="s">
        <v>13</v>
      </c>
      <c r="F98" s="18">
        <v>0</v>
      </c>
      <c r="G98" s="18">
        <v>0</v>
      </c>
      <c r="H98" s="18">
        <v>0</v>
      </c>
      <c r="I98" s="18">
        <f t="shared" si="31"/>
        <v>0</v>
      </c>
      <c r="J98" s="18">
        <f t="shared" si="32"/>
        <v>0</v>
      </c>
      <c r="K98" s="39" t="str">
        <f t="shared" si="33"/>
        <v>NA</v>
      </c>
      <c r="L98" s="39" t="str">
        <f t="shared" si="34"/>
        <v>NA</v>
      </c>
      <c r="M98" s="39" t="str">
        <f t="shared" si="35"/>
        <v>NA</v>
      </c>
    </row>
    <row r="99" spans="1:13" x14ac:dyDescent="0.2">
      <c r="A99" s="17"/>
      <c r="B99" s="48" t="s">
        <v>14</v>
      </c>
      <c r="C99" s="17" t="s">
        <v>15</v>
      </c>
      <c r="D99" s="18">
        <v>0</v>
      </c>
      <c r="E99" s="18">
        <v>0</v>
      </c>
      <c r="F99" s="18">
        <v>0</v>
      </c>
      <c r="G99" s="18">
        <v>0</v>
      </c>
      <c r="H99" s="18">
        <v>0</v>
      </c>
      <c r="I99" s="18">
        <f t="shared" si="31"/>
        <v>0</v>
      </c>
      <c r="J99" s="18">
        <f t="shared" si="32"/>
        <v>0</v>
      </c>
      <c r="K99" s="39" t="str">
        <f t="shared" si="33"/>
        <v>NA</v>
      </c>
      <c r="L99" s="39" t="str">
        <f t="shared" si="34"/>
        <v>NA</v>
      </c>
      <c r="M99" s="39" t="str">
        <f t="shared" si="35"/>
        <v>NA</v>
      </c>
    </row>
    <row r="100" spans="1:13" x14ac:dyDescent="0.2">
      <c r="A100" s="17"/>
      <c r="B100" s="48" t="s">
        <v>16</v>
      </c>
      <c r="C100" s="17" t="s">
        <v>15</v>
      </c>
      <c r="D100" s="18">
        <v>0</v>
      </c>
      <c r="E100" s="18">
        <v>0</v>
      </c>
      <c r="F100" s="18">
        <v>0</v>
      </c>
      <c r="G100" s="18">
        <v>922.5</v>
      </c>
      <c r="H100" s="18">
        <v>0</v>
      </c>
      <c r="I100" s="18">
        <f t="shared" si="31"/>
        <v>922.5</v>
      </c>
      <c r="J100" s="18">
        <f t="shared" si="32"/>
        <v>-922.5</v>
      </c>
      <c r="K100" s="39" t="str">
        <f t="shared" si="33"/>
        <v>NA</v>
      </c>
      <c r="L100" s="39" t="str">
        <f t="shared" si="34"/>
        <v>NA</v>
      </c>
      <c r="M100" s="39" t="str">
        <f t="shared" si="35"/>
        <v>NA</v>
      </c>
    </row>
    <row r="101" spans="1:13" x14ac:dyDescent="0.2">
      <c r="A101" s="17"/>
      <c r="B101" s="48" t="s">
        <v>97</v>
      </c>
      <c r="C101" s="17" t="s">
        <v>98</v>
      </c>
      <c r="D101" s="18">
        <v>0</v>
      </c>
      <c r="E101" s="18">
        <v>1960</v>
      </c>
      <c r="F101" s="18">
        <v>0</v>
      </c>
      <c r="G101" s="18">
        <v>0</v>
      </c>
      <c r="H101" s="18">
        <v>0</v>
      </c>
      <c r="I101" s="18">
        <f t="shared" si="31"/>
        <v>0</v>
      </c>
      <c r="J101" s="18">
        <f t="shared" si="32"/>
        <v>1960</v>
      </c>
      <c r="K101" s="39">
        <f t="shared" si="33"/>
        <v>1</v>
      </c>
      <c r="L101" s="39">
        <f t="shared" si="34"/>
        <v>-1</v>
      </c>
      <c r="M101" s="39">
        <f t="shared" si="35"/>
        <v>-1</v>
      </c>
    </row>
    <row r="102" spans="1:13" x14ac:dyDescent="0.2">
      <c r="A102" s="17"/>
      <c r="B102" s="48" t="s">
        <v>23</v>
      </c>
      <c r="C102" s="17" t="s">
        <v>24</v>
      </c>
      <c r="D102" s="18">
        <v>71448.59</v>
      </c>
      <c r="E102" s="18">
        <v>71448.59</v>
      </c>
      <c r="F102" s="18">
        <v>0</v>
      </c>
      <c r="G102" s="18">
        <v>0</v>
      </c>
      <c r="H102" s="18">
        <v>0</v>
      </c>
      <c r="I102" s="18">
        <f t="shared" si="31"/>
        <v>0</v>
      </c>
      <c r="J102" s="18">
        <f t="shared" si="32"/>
        <v>71448.59</v>
      </c>
      <c r="K102" s="39">
        <f t="shared" si="33"/>
        <v>1</v>
      </c>
      <c r="L102" s="39">
        <f t="shared" si="34"/>
        <v>-1</v>
      </c>
      <c r="M102" s="39">
        <f t="shared" si="35"/>
        <v>-1</v>
      </c>
    </row>
    <row r="103" spans="1:13" x14ac:dyDescent="0.2">
      <c r="A103" s="17"/>
      <c r="B103" s="48" t="s">
        <v>77</v>
      </c>
      <c r="C103" s="17" t="s">
        <v>78</v>
      </c>
      <c r="D103" s="18">
        <v>0</v>
      </c>
      <c r="E103" s="18">
        <v>0</v>
      </c>
      <c r="F103" s="18">
        <v>0</v>
      </c>
      <c r="G103" s="18">
        <v>0</v>
      </c>
      <c r="H103" s="18">
        <v>0</v>
      </c>
      <c r="I103" s="18">
        <f t="shared" si="31"/>
        <v>0</v>
      </c>
      <c r="J103" s="18">
        <f t="shared" si="32"/>
        <v>0</v>
      </c>
      <c r="K103" s="39" t="str">
        <f t="shared" si="33"/>
        <v>NA</v>
      </c>
      <c r="L103" s="39" t="str">
        <f t="shared" si="34"/>
        <v>NA</v>
      </c>
      <c r="M103" s="39" t="str">
        <f t="shared" si="35"/>
        <v>NA</v>
      </c>
    </row>
    <row r="104" spans="1:13" x14ac:dyDescent="0.2">
      <c r="A104" s="17"/>
      <c r="B104" s="48" t="s">
        <v>25</v>
      </c>
      <c r="C104" s="17" t="s">
        <v>26</v>
      </c>
      <c r="D104" s="18">
        <v>0</v>
      </c>
      <c r="E104" s="18">
        <v>0</v>
      </c>
      <c r="F104" s="18">
        <v>0</v>
      </c>
      <c r="G104" s="18">
        <v>910</v>
      </c>
      <c r="H104" s="18">
        <v>0</v>
      </c>
      <c r="I104" s="18">
        <f t="shared" si="31"/>
        <v>910</v>
      </c>
      <c r="J104" s="18">
        <f t="shared" si="32"/>
        <v>-910</v>
      </c>
      <c r="K104" s="39" t="str">
        <f t="shared" si="33"/>
        <v>NA</v>
      </c>
      <c r="L104" s="39" t="str">
        <f t="shared" si="34"/>
        <v>NA</v>
      </c>
      <c r="M104" s="39" t="str">
        <f t="shared" si="35"/>
        <v>NA</v>
      </c>
    </row>
    <row r="105" spans="1:13" x14ac:dyDescent="0.2">
      <c r="A105" s="17"/>
      <c r="B105" s="48" t="s">
        <v>243</v>
      </c>
      <c r="C105" s="17" t="s">
        <v>244</v>
      </c>
      <c r="D105" s="18">
        <v>0</v>
      </c>
      <c r="E105" s="18">
        <v>0</v>
      </c>
      <c r="F105" s="18">
        <v>0</v>
      </c>
      <c r="G105" s="18">
        <v>0</v>
      </c>
      <c r="H105" s="18">
        <v>0</v>
      </c>
      <c r="I105" s="18">
        <f t="shared" si="31"/>
        <v>0</v>
      </c>
      <c r="J105" s="18">
        <f t="shared" si="32"/>
        <v>0</v>
      </c>
      <c r="K105" s="39" t="str">
        <f t="shared" si="33"/>
        <v>NA</v>
      </c>
      <c r="L105" s="39" t="str">
        <f t="shared" si="34"/>
        <v>NA</v>
      </c>
      <c r="M105" s="39" t="str">
        <f t="shared" si="35"/>
        <v>NA</v>
      </c>
    </row>
    <row r="106" spans="1:13" x14ac:dyDescent="0.2">
      <c r="A106" s="17"/>
      <c r="B106" s="48" t="s">
        <v>79</v>
      </c>
      <c r="C106" s="17" t="s">
        <v>80</v>
      </c>
      <c r="D106" s="18">
        <v>95777.98000000001</v>
      </c>
      <c r="E106" s="18">
        <v>100945.98000000001</v>
      </c>
      <c r="F106" s="18">
        <v>6014.5</v>
      </c>
      <c r="G106" s="18">
        <v>12029</v>
      </c>
      <c r="H106" s="18">
        <v>0</v>
      </c>
      <c r="I106" s="18">
        <f t="shared" si="31"/>
        <v>12029</v>
      </c>
      <c r="J106" s="18">
        <f t="shared" si="32"/>
        <v>88916.98000000001</v>
      </c>
      <c r="K106" s="39">
        <f t="shared" si="33"/>
        <v>0.88083725572826177</v>
      </c>
      <c r="L106" s="39">
        <f t="shared" si="34"/>
        <v>-0.94041862786413088</v>
      </c>
      <c r="M106" s="39">
        <f t="shared" si="35"/>
        <v>-0.64251176718478542</v>
      </c>
    </row>
    <row r="107" spans="1:13" x14ac:dyDescent="0.2">
      <c r="A107" s="17"/>
      <c r="B107" s="48" t="s">
        <v>306</v>
      </c>
      <c r="C107" s="17" t="s">
        <v>307</v>
      </c>
      <c r="D107" s="18">
        <v>0</v>
      </c>
      <c r="E107" s="18">
        <v>0</v>
      </c>
      <c r="F107" s="18">
        <v>0</v>
      </c>
      <c r="G107" s="18">
        <v>0</v>
      </c>
      <c r="H107" s="18">
        <v>0</v>
      </c>
      <c r="I107" s="18">
        <f t="shared" si="31"/>
        <v>0</v>
      </c>
      <c r="J107" s="18">
        <f t="shared" si="32"/>
        <v>0</v>
      </c>
      <c r="K107" s="39" t="str">
        <f t="shared" si="33"/>
        <v>NA</v>
      </c>
      <c r="L107" s="39" t="str">
        <f t="shared" si="34"/>
        <v>NA</v>
      </c>
      <c r="M107" s="39" t="str">
        <f t="shared" si="35"/>
        <v>NA</v>
      </c>
    </row>
    <row r="108" spans="1:13" x14ac:dyDescent="0.2">
      <c r="A108" s="17"/>
      <c r="B108" s="48" t="s">
        <v>81</v>
      </c>
      <c r="C108" s="17" t="s">
        <v>82</v>
      </c>
      <c r="D108" s="18">
        <v>1646296.5</v>
      </c>
      <c r="E108" s="18">
        <v>1371758.4300000002</v>
      </c>
      <c r="F108" s="18">
        <v>87595.94</v>
      </c>
      <c r="G108" s="18">
        <v>202195.8</v>
      </c>
      <c r="H108" s="18">
        <v>0</v>
      </c>
      <c r="I108" s="18">
        <f t="shared" si="31"/>
        <v>202195.8</v>
      </c>
      <c r="J108" s="18">
        <f t="shared" si="32"/>
        <v>1169562.6300000001</v>
      </c>
      <c r="K108" s="39">
        <f t="shared" si="33"/>
        <v>0.85260101518020193</v>
      </c>
      <c r="L108" s="39">
        <f t="shared" si="34"/>
        <v>-0.9361433193452291</v>
      </c>
      <c r="M108" s="39">
        <f t="shared" si="35"/>
        <v>-0.55780304554060589</v>
      </c>
    </row>
    <row r="109" spans="1:13" x14ac:dyDescent="0.2">
      <c r="A109" s="17"/>
      <c r="B109" s="48" t="s">
        <v>235</v>
      </c>
      <c r="C109" s="17" t="s">
        <v>236</v>
      </c>
      <c r="D109" s="18">
        <v>0</v>
      </c>
      <c r="E109" s="18">
        <v>0</v>
      </c>
      <c r="F109" s="18">
        <v>0</v>
      </c>
      <c r="G109" s="18">
        <v>0</v>
      </c>
      <c r="H109" s="18">
        <v>0</v>
      </c>
      <c r="I109" s="18">
        <f t="shared" si="31"/>
        <v>0</v>
      </c>
      <c r="J109" s="18">
        <f t="shared" si="32"/>
        <v>0</v>
      </c>
      <c r="K109" s="39" t="str">
        <f t="shared" si="33"/>
        <v>NA</v>
      </c>
      <c r="L109" s="39" t="str">
        <f t="shared" si="34"/>
        <v>NA</v>
      </c>
      <c r="M109" s="39" t="str">
        <f t="shared" si="35"/>
        <v>NA</v>
      </c>
    </row>
    <row r="110" spans="1:13" x14ac:dyDescent="0.2">
      <c r="A110" s="17"/>
      <c r="B110" s="48" t="s">
        <v>83</v>
      </c>
      <c r="C110" s="17" t="s">
        <v>84</v>
      </c>
      <c r="D110" s="18">
        <v>0</v>
      </c>
      <c r="E110" s="18">
        <v>0</v>
      </c>
      <c r="F110" s="18">
        <v>0</v>
      </c>
      <c r="G110" s="18">
        <v>0</v>
      </c>
      <c r="H110" s="18">
        <v>0</v>
      </c>
      <c r="I110" s="18">
        <f t="shared" si="31"/>
        <v>0</v>
      </c>
      <c r="J110" s="18">
        <f t="shared" si="32"/>
        <v>0</v>
      </c>
      <c r="K110" s="39" t="str">
        <f t="shared" si="33"/>
        <v>NA</v>
      </c>
      <c r="L110" s="39" t="str">
        <f t="shared" si="34"/>
        <v>NA</v>
      </c>
      <c r="M110" s="39" t="str">
        <f t="shared" si="35"/>
        <v>NA</v>
      </c>
    </row>
    <row r="111" spans="1:13" x14ac:dyDescent="0.2">
      <c r="A111" s="17"/>
      <c r="B111" s="48" t="s">
        <v>85</v>
      </c>
      <c r="C111" s="17" t="s">
        <v>86</v>
      </c>
      <c r="D111" s="18">
        <v>54369.95</v>
      </c>
      <c r="E111" s="18">
        <v>126117.95</v>
      </c>
      <c r="F111" s="18">
        <v>0</v>
      </c>
      <c r="G111" s="18">
        <v>0</v>
      </c>
      <c r="H111" s="18">
        <v>0</v>
      </c>
      <c r="I111" s="18">
        <f t="shared" si="31"/>
        <v>0</v>
      </c>
      <c r="J111" s="18">
        <f t="shared" si="32"/>
        <v>126117.95</v>
      </c>
      <c r="K111" s="39">
        <f t="shared" si="33"/>
        <v>1</v>
      </c>
      <c r="L111" s="39">
        <f t="shared" si="34"/>
        <v>-1</v>
      </c>
      <c r="M111" s="39">
        <f t="shared" si="35"/>
        <v>-1</v>
      </c>
    </row>
    <row r="112" spans="1:13" x14ac:dyDescent="0.2">
      <c r="A112" s="17"/>
      <c r="B112" s="48" t="s">
        <v>87</v>
      </c>
      <c r="C112" s="17" t="s">
        <v>88</v>
      </c>
      <c r="D112" s="18">
        <v>266945.48000000004</v>
      </c>
      <c r="E112" s="18">
        <v>279167.88</v>
      </c>
      <c r="F112" s="18">
        <v>10527.6</v>
      </c>
      <c r="G112" s="18">
        <v>20330.22</v>
      </c>
      <c r="H112" s="18">
        <v>0</v>
      </c>
      <c r="I112" s="18">
        <f t="shared" si="31"/>
        <v>20330.22</v>
      </c>
      <c r="J112" s="18">
        <f t="shared" si="32"/>
        <v>258837.66</v>
      </c>
      <c r="K112" s="39">
        <f t="shared" si="33"/>
        <v>0.92717564785748274</v>
      </c>
      <c r="L112" s="39">
        <f t="shared" si="34"/>
        <v>-0.96228935793043247</v>
      </c>
      <c r="M112" s="39">
        <f t="shared" si="35"/>
        <v>-0.78152694357244823</v>
      </c>
    </row>
    <row r="113" spans="1:13" x14ac:dyDescent="0.2">
      <c r="A113" s="17"/>
      <c r="B113" s="48" t="s">
        <v>89</v>
      </c>
      <c r="C113" s="17" t="s">
        <v>90</v>
      </c>
      <c r="D113" s="18">
        <v>1616829.4199999981</v>
      </c>
      <c r="E113" s="18">
        <v>1649501.4199999981</v>
      </c>
      <c r="F113" s="18">
        <v>77413.059999999983</v>
      </c>
      <c r="G113" s="18">
        <v>290707.53999999992</v>
      </c>
      <c r="H113" s="18">
        <v>0</v>
      </c>
      <c r="I113" s="18">
        <f t="shared" si="31"/>
        <v>290707.53999999992</v>
      </c>
      <c r="J113" s="18">
        <f t="shared" si="32"/>
        <v>1358793.879999998</v>
      </c>
      <c r="K113" s="39">
        <f t="shared" si="33"/>
        <v>0.8237603578419469</v>
      </c>
      <c r="L113" s="39">
        <f t="shared" si="34"/>
        <v>-0.95306881275676614</v>
      </c>
      <c r="M113" s="39">
        <f t="shared" si="35"/>
        <v>-0.47128107352584109</v>
      </c>
    </row>
    <row r="114" spans="1:13" x14ac:dyDescent="0.2">
      <c r="A114" s="17"/>
      <c r="B114" s="48" t="s">
        <v>504</v>
      </c>
      <c r="C114" s="17" t="s">
        <v>505</v>
      </c>
      <c r="D114" s="18">
        <v>845619</v>
      </c>
      <c r="E114" s="18">
        <v>845619</v>
      </c>
      <c r="F114" s="18">
        <v>0</v>
      </c>
      <c r="G114" s="18">
        <v>0</v>
      </c>
      <c r="H114" s="18">
        <v>0</v>
      </c>
      <c r="I114" s="18">
        <f t="shared" si="31"/>
        <v>0</v>
      </c>
      <c r="J114" s="18">
        <f t="shared" si="32"/>
        <v>845619</v>
      </c>
      <c r="K114" s="39">
        <f t="shared" si="33"/>
        <v>1</v>
      </c>
      <c r="L114" s="39">
        <f t="shared" si="34"/>
        <v>-1</v>
      </c>
      <c r="M114" s="39">
        <f t="shared" si="35"/>
        <v>-1</v>
      </c>
    </row>
    <row r="115" spans="1:13" x14ac:dyDescent="0.2">
      <c r="A115" s="17"/>
      <c r="B115" s="48" t="s">
        <v>123</v>
      </c>
      <c r="C115" s="17" t="s">
        <v>124</v>
      </c>
      <c r="D115" s="18">
        <v>0</v>
      </c>
      <c r="E115" s="18">
        <v>0</v>
      </c>
      <c r="F115" s="18">
        <v>0</v>
      </c>
      <c r="G115" s="18">
        <v>0</v>
      </c>
      <c r="H115" s="18">
        <v>0</v>
      </c>
      <c r="I115" s="18">
        <f t="shared" si="31"/>
        <v>0</v>
      </c>
      <c r="J115" s="18">
        <f t="shared" si="32"/>
        <v>0</v>
      </c>
      <c r="K115" s="39" t="str">
        <f t="shared" si="33"/>
        <v>NA</v>
      </c>
      <c r="L115" s="39" t="str">
        <f t="shared" si="34"/>
        <v>NA</v>
      </c>
      <c r="M115" s="39" t="str">
        <f t="shared" si="35"/>
        <v>NA</v>
      </c>
    </row>
    <row r="116" spans="1:13" x14ac:dyDescent="0.2">
      <c r="A116" s="17"/>
      <c r="B116" s="48" t="s">
        <v>27</v>
      </c>
      <c r="C116" s="17" t="s">
        <v>28</v>
      </c>
      <c r="D116" s="18">
        <v>494821.42000000004</v>
      </c>
      <c r="E116" s="18">
        <v>389821.42000000004</v>
      </c>
      <c r="F116" s="18">
        <v>21571.82</v>
      </c>
      <c r="G116" s="18">
        <v>71306.149999999994</v>
      </c>
      <c r="H116" s="18">
        <v>0</v>
      </c>
      <c r="I116" s="18">
        <f t="shared" si="31"/>
        <v>71306.149999999994</v>
      </c>
      <c r="J116" s="18">
        <f t="shared" si="32"/>
        <v>318515.27</v>
      </c>
      <c r="K116" s="39">
        <f t="shared" si="33"/>
        <v>0.81707995933112132</v>
      </c>
      <c r="L116" s="39">
        <f t="shared" si="34"/>
        <v>-0.94466230203563462</v>
      </c>
      <c r="M116" s="39">
        <f t="shared" si="35"/>
        <v>-0.45123987799336435</v>
      </c>
    </row>
    <row r="117" spans="1:13" x14ac:dyDescent="0.2">
      <c r="A117" s="17"/>
      <c r="B117" s="48" t="s">
        <v>91</v>
      </c>
      <c r="C117" s="17" t="s">
        <v>92</v>
      </c>
      <c r="D117" s="18">
        <v>4327601.7200000007</v>
      </c>
      <c r="E117" s="18">
        <v>5114534.7200000007</v>
      </c>
      <c r="F117" s="18">
        <v>22597.77</v>
      </c>
      <c r="G117" s="18">
        <v>81028.42</v>
      </c>
      <c r="H117" s="18">
        <v>0</v>
      </c>
      <c r="I117" s="18">
        <f t="shared" si="31"/>
        <v>81028.42</v>
      </c>
      <c r="J117" s="18">
        <f t="shared" si="32"/>
        <v>5033506.3000000007</v>
      </c>
      <c r="K117" s="39">
        <f t="shared" si="33"/>
        <v>0.98415722554719509</v>
      </c>
      <c r="L117" s="39">
        <f t="shared" si="34"/>
        <v>-0.99558165674159316</v>
      </c>
      <c r="M117" s="39">
        <f t="shared" si="35"/>
        <v>-0.95247167664158516</v>
      </c>
    </row>
    <row r="118" spans="1:13" x14ac:dyDescent="0.2">
      <c r="A118" s="17"/>
      <c r="B118" s="48" t="s">
        <v>29</v>
      </c>
      <c r="C118" s="17" t="s">
        <v>30</v>
      </c>
      <c r="D118" s="18">
        <v>4755757.92</v>
      </c>
      <c r="E118" s="18">
        <v>7326746.9199999999</v>
      </c>
      <c r="F118" s="18">
        <v>840469.58000000007</v>
      </c>
      <c r="G118" s="18">
        <v>1754754.21</v>
      </c>
      <c r="H118" s="18">
        <v>0</v>
      </c>
      <c r="I118" s="18">
        <f t="shared" si="31"/>
        <v>1754754.21</v>
      </c>
      <c r="J118" s="18">
        <f t="shared" si="32"/>
        <v>5571992.71</v>
      </c>
      <c r="K118" s="39">
        <f t="shared" si="33"/>
        <v>0.76050022893379809</v>
      </c>
      <c r="L118" s="39">
        <f t="shared" si="34"/>
        <v>-0.88528748308396599</v>
      </c>
      <c r="M118" s="39">
        <f t="shared" si="35"/>
        <v>-0.28150068680139423</v>
      </c>
    </row>
    <row r="119" spans="1:13" x14ac:dyDescent="0.2">
      <c r="A119" s="17"/>
      <c r="B119" s="48" t="s">
        <v>349</v>
      </c>
      <c r="C119" s="17" t="s">
        <v>351</v>
      </c>
      <c r="D119" s="18">
        <v>0</v>
      </c>
      <c r="E119" s="18">
        <v>0</v>
      </c>
      <c r="F119" s="18">
        <v>0</v>
      </c>
      <c r="G119" s="18">
        <v>0</v>
      </c>
      <c r="H119" s="18">
        <v>0</v>
      </c>
      <c r="I119" s="18">
        <f t="shared" si="31"/>
        <v>0</v>
      </c>
      <c r="J119" s="18">
        <f t="shared" si="32"/>
        <v>0</v>
      </c>
      <c r="K119" s="39" t="str">
        <f t="shared" si="33"/>
        <v>NA</v>
      </c>
      <c r="L119" s="39" t="str">
        <f t="shared" si="34"/>
        <v>NA</v>
      </c>
      <c r="M119" s="39" t="str">
        <f t="shared" si="35"/>
        <v>NA</v>
      </c>
    </row>
    <row r="120" spans="1:13" x14ac:dyDescent="0.2">
      <c r="A120" s="17"/>
      <c r="B120" s="48" t="s">
        <v>462</v>
      </c>
      <c r="C120" s="17" t="s">
        <v>463</v>
      </c>
      <c r="D120" s="18">
        <v>751424</v>
      </c>
      <c r="E120" s="18">
        <v>751424</v>
      </c>
      <c r="F120" s="18">
        <v>0</v>
      </c>
      <c r="G120" s="18">
        <v>0</v>
      </c>
      <c r="H120" s="18">
        <v>0</v>
      </c>
      <c r="I120" s="18">
        <f t="shared" si="31"/>
        <v>0</v>
      </c>
      <c r="J120" s="18">
        <f t="shared" si="32"/>
        <v>751424</v>
      </c>
      <c r="K120" s="39">
        <f t="shared" si="33"/>
        <v>1</v>
      </c>
      <c r="L120" s="39">
        <f t="shared" si="34"/>
        <v>-1</v>
      </c>
      <c r="M120" s="39">
        <f t="shared" si="35"/>
        <v>-1</v>
      </c>
    </row>
    <row r="121" spans="1:13" x14ac:dyDescent="0.2">
      <c r="A121" s="17"/>
      <c r="B121" s="48" t="s">
        <v>31</v>
      </c>
      <c r="C121" s="17" t="s">
        <v>32</v>
      </c>
      <c r="D121" s="18">
        <v>1203005.1599999999</v>
      </c>
      <c r="E121" s="18">
        <v>1360256.6099999999</v>
      </c>
      <c r="F121" s="18">
        <v>122062.63</v>
      </c>
      <c r="G121" s="18">
        <v>277042.63</v>
      </c>
      <c r="H121" s="18">
        <v>0</v>
      </c>
      <c r="I121" s="18">
        <f t="shared" si="31"/>
        <v>277042.63</v>
      </c>
      <c r="J121" s="18">
        <f t="shared" si="32"/>
        <v>1083213.98</v>
      </c>
      <c r="K121" s="39">
        <f t="shared" si="33"/>
        <v>0.79633061294221541</v>
      </c>
      <c r="L121" s="39">
        <f t="shared" si="34"/>
        <v>-0.91026499771980529</v>
      </c>
      <c r="M121" s="39">
        <f t="shared" si="35"/>
        <v>-0.38899183882664601</v>
      </c>
    </row>
    <row r="122" spans="1:13" x14ac:dyDescent="0.2">
      <c r="A122" s="17"/>
      <c r="B122" s="48" t="s">
        <v>33</v>
      </c>
      <c r="C122" s="17" t="s">
        <v>34</v>
      </c>
      <c r="D122" s="18">
        <v>783427.00999999966</v>
      </c>
      <c r="E122" s="18">
        <v>1024148.3600000001</v>
      </c>
      <c r="F122" s="18">
        <v>198441.29999999993</v>
      </c>
      <c r="G122" s="18">
        <v>448264.2699999999</v>
      </c>
      <c r="H122" s="18">
        <v>0</v>
      </c>
      <c r="I122" s="18">
        <f t="shared" si="31"/>
        <v>448264.2699999999</v>
      </c>
      <c r="J122" s="18">
        <f t="shared" si="32"/>
        <v>575884.0900000002</v>
      </c>
      <c r="K122" s="39">
        <f t="shared" si="33"/>
        <v>0.56230533826173401</v>
      </c>
      <c r="L122" s="39">
        <f t="shared" si="34"/>
        <v>-0.8062377407898208</v>
      </c>
      <c r="M122" s="39">
        <f t="shared" si="35"/>
        <v>0.31308398521479802</v>
      </c>
    </row>
    <row r="123" spans="1:13" x14ac:dyDescent="0.2">
      <c r="A123" s="17"/>
      <c r="B123" s="48" t="s">
        <v>39</v>
      </c>
      <c r="C123" s="17" t="s">
        <v>40</v>
      </c>
      <c r="D123" s="18">
        <v>290423.92000000004</v>
      </c>
      <c r="E123" s="18">
        <v>379320.43000000017</v>
      </c>
      <c r="F123" s="18">
        <v>39242.060000000056</v>
      </c>
      <c r="G123" s="18">
        <v>88287.390000000101</v>
      </c>
      <c r="H123" s="18">
        <v>0</v>
      </c>
      <c r="I123" s="18">
        <f t="shared" si="31"/>
        <v>88287.390000000101</v>
      </c>
      <c r="J123" s="18">
        <f t="shared" si="32"/>
        <v>291033.04000000004</v>
      </c>
      <c r="K123" s="39">
        <f t="shared" si="33"/>
        <v>0.76724852389311038</v>
      </c>
      <c r="L123" s="39">
        <f t="shared" si="34"/>
        <v>-0.89654641064284346</v>
      </c>
      <c r="M123" s="39">
        <f t="shared" si="35"/>
        <v>-0.30174557167933136</v>
      </c>
    </row>
    <row r="124" spans="1:13" x14ac:dyDescent="0.2">
      <c r="A124" s="17"/>
      <c r="B124" s="48" t="s">
        <v>41</v>
      </c>
      <c r="C124" s="17" t="s">
        <v>42</v>
      </c>
      <c r="D124" s="18">
        <v>44336531.440000005</v>
      </c>
      <c r="E124" s="18">
        <v>17174952.939999998</v>
      </c>
      <c r="F124" s="18">
        <v>102481.75</v>
      </c>
      <c r="G124" s="18">
        <v>799709.57000000007</v>
      </c>
      <c r="H124" s="18">
        <v>244113.75</v>
      </c>
      <c r="I124" s="18">
        <f t="shared" si="31"/>
        <v>1043823.3200000001</v>
      </c>
      <c r="J124" s="18">
        <f t="shared" si="32"/>
        <v>16131129.619999997</v>
      </c>
      <c r="K124" s="39">
        <f t="shared" si="33"/>
        <v>0.93922409431649945</v>
      </c>
      <c r="L124" s="39">
        <f t="shared" si="34"/>
        <v>-0.99403306953107728</v>
      </c>
      <c r="M124" s="39">
        <f t="shared" si="35"/>
        <v>-0.86031235611641788</v>
      </c>
    </row>
    <row r="125" spans="1:13" x14ac:dyDescent="0.2">
      <c r="A125" s="17"/>
      <c r="B125" s="48" t="s">
        <v>43</v>
      </c>
      <c r="C125" s="17" t="s">
        <v>44</v>
      </c>
      <c r="D125" s="18">
        <v>2000</v>
      </c>
      <c r="E125" s="18">
        <v>2500</v>
      </c>
      <c r="F125" s="18">
        <v>0</v>
      </c>
      <c r="G125" s="18">
        <v>2500</v>
      </c>
      <c r="H125" s="18">
        <v>0</v>
      </c>
      <c r="I125" s="18">
        <f t="shared" si="31"/>
        <v>2500</v>
      </c>
      <c r="J125" s="18">
        <f t="shared" si="32"/>
        <v>0</v>
      </c>
      <c r="K125" s="39">
        <f t="shared" si="33"/>
        <v>0</v>
      </c>
      <c r="L125" s="39">
        <f t="shared" si="34"/>
        <v>-1</v>
      </c>
      <c r="M125" s="39">
        <f t="shared" si="35"/>
        <v>1.9999999999999998</v>
      </c>
    </row>
    <row r="126" spans="1:13" x14ac:dyDescent="0.2">
      <c r="A126" s="17"/>
      <c r="B126" s="48" t="s">
        <v>45</v>
      </c>
      <c r="C126" s="17" t="s">
        <v>46</v>
      </c>
      <c r="D126" s="18">
        <v>145493.61000000002</v>
      </c>
      <c r="E126" s="18">
        <v>143787.96</v>
      </c>
      <c r="F126" s="18">
        <v>2100</v>
      </c>
      <c r="G126" s="18">
        <v>4600</v>
      </c>
      <c r="H126" s="18">
        <v>660</v>
      </c>
      <c r="I126" s="18">
        <f t="shared" si="31"/>
        <v>5260</v>
      </c>
      <c r="J126" s="18">
        <f t="shared" si="32"/>
        <v>138527.96</v>
      </c>
      <c r="K126" s="39">
        <f t="shared" si="33"/>
        <v>0.96341835575106571</v>
      </c>
      <c r="L126" s="39">
        <f t="shared" si="34"/>
        <v>-0.98539516104129998</v>
      </c>
      <c r="M126" s="39">
        <f t="shared" si="35"/>
        <v>-0.90402534398568557</v>
      </c>
    </row>
    <row r="127" spans="1:13" x14ac:dyDescent="0.2">
      <c r="A127" s="17"/>
      <c r="B127" s="48" t="s">
        <v>47</v>
      </c>
      <c r="C127" s="17" t="s">
        <v>48</v>
      </c>
      <c r="D127" s="18">
        <v>279059.3</v>
      </c>
      <c r="E127" s="18">
        <v>2129222.3000000003</v>
      </c>
      <c r="F127" s="18">
        <v>282172</v>
      </c>
      <c r="G127" s="18">
        <v>477689.44</v>
      </c>
      <c r="H127" s="18">
        <v>4998</v>
      </c>
      <c r="I127" s="18">
        <f t="shared" si="31"/>
        <v>482687.44</v>
      </c>
      <c r="J127" s="18">
        <f t="shared" si="32"/>
        <v>1646534.8600000003</v>
      </c>
      <c r="K127" s="39">
        <f t="shared" si="33"/>
        <v>0.77330340753992677</v>
      </c>
      <c r="L127" s="39">
        <f t="shared" si="34"/>
        <v>-0.86747649599574461</v>
      </c>
      <c r="M127" s="39">
        <f t="shared" si="35"/>
        <v>-0.32695223039886445</v>
      </c>
    </row>
    <row r="128" spans="1:13" x14ac:dyDescent="0.2">
      <c r="A128" s="17"/>
      <c r="B128" s="48" t="s">
        <v>49</v>
      </c>
      <c r="C128" s="17" t="s">
        <v>50</v>
      </c>
      <c r="D128" s="18">
        <v>64039.539999999994</v>
      </c>
      <c r="E128" s="18">
        <v>76539.539999999994</v>
      </c>
      <c r="F128" s="18">
        <v>443.13</v>
      </c>
      <c r="G128" s="18">
        <v>848.14</v>
      </c>
      <c r="H128" s="18">
        <v>0</v>
      </c>
      <c r="I128" s="18">
        <f t="shared" si="31"/>
        <v>848.14</v>
      </c>
      <c r="J128" s="18">
        <f t="shared" si="32"/>
        <v>75691.399999999994</v>
      </c>
      <c r="K128" s="39">
        <f t="shared" si="33"/>
        <v>0.98891893000663444</v>
      </c>
      <c r="L128" s="39">
        <f t="shared" si="34"/>
        <v>-0.99421044338651621</v>
      </c>
      <c r="M128" s="39">
        <f t="shared" si="35"/>
        <v>-0.96675679001990344</v>
      </c>
    </row>
    <row r="129" spans="1:13" x14ac:dyDescent="0.2">
      <c r="A129" s="17"/>
      <c r="B129" s="48" t="s">
        <v>51</v>
      </c>
      <c r="C129" s="17" t="s">
        <v>52</v>
      </c>
      <c r="D129" s="18">
        <v>-49875.5</v>
      </c>
      <c r="E129" s="18">
        <v>-49875.5</v>
      </c>
      <c r="F129" s="18">
        <v>0</v>
      </c>
      <c r="G129" s="18">
        <v>0</v>
      </c>
      <c r="H129" s="18">
        <v>0</v>
      </c>
      <c r="I129" s="18">
        <f t="shared" si="31"/>
        <v>0</v>
      </c>
      <c r="J129" s="18">
        <f t="shared" si="32"/>
        <v>-49875.5</v>
      </c>
      <c r="K129" s="39">
        <f t="shared" si="33"/>
        <v>1</v>
      </c>
      <c r="L129" s="39">
        <f t="shared" si="34"/>
        <v>-1</v>
      </c>
      <c r="M129" s="39">
        <f t="shared" si="35"/>
        <v>-1</v>
      </c>
    </row>
    <row r="130" spans="1:13" x14ac:dyDescent="0.2">
      <c r="A130" s="17"/>
      <c r="B130" s="48" t="s">
        <v>53</v>
      </c>
      <c r="C130" s="17" t="s">
        <v>54</v>
      </c>
      <c r="D130" s="18">
        <v>1489224.8900000011</v>
      </c>
      <c r="E130" s="18">
        <v>1861599.5600000005</v>
      </c>
      <c r="F130" s="18">
        <v>54073.640000000007</v>
      </c>
      <c r="G130" s="18">
        <v>119284.37999999999</v>
      </c>
      <c r="H130" s="18">
        <v>44992.68</v>
      </c>
      <c r="I130" s="18">
        <f t="shared" si="31"/>
        <v>164277.06</v>
      </c>
      <c r="J130" s="18">
        <f t="shared" si="32"/>
        <v>1697322.5000000005</v>
      </c>
      <c r="K130" s="39">
        <f t="shared" si="33"/>
        <v>0.91175488889780354</v>
      </c>
      <c r="L130" s="39">
        <f t="shared" si="34"/>
        <v>-0.97095313022098051</v>
      </c>
      <c r="M130" s="39">
        <f t="shared" si="35"/>
        <v>-0.80777115138553224</v>
      </c>
    </row>
    <row r="131" spans="1:13" x14ac:dyDescent="0.2">
      <c r="A131" s="17"/>
      <c r="B131" s="48" t="s">
        <v>55</v>
      </c>
      <c r="C131" s="17" t="s">
        <v>56</v>
      </c>
      <c r="D131" s="18">
        <v>22435.310000000005</v>
      </c>
      <c r="E131" s="18">
        <v>22435.310000000005</v>
      </c>
      <c r="F131" s="18">
        <v>0</v>
      </c>
      <c r="G131" s="18">
        <v>3261.9</v>
      </c>
      <c r="H131" s="18">
        <v>0</v>
      </c>
      <c r="I131" s="18">
        <f t="shared" si="31"/>
        <v>3261.9</v>
      </c>
      <c r="J131" s="18">
        <f t="shared" si="32"/>
        <v>19173.410000000003</v>
      </c>
      <c r="K131" s="39">
        <f t="shared" si="33"/>
        <v>0.85460865038192024</v>
      </c>
      <c r="L131" s="39">
        <f t="shared" si="34"/>
        <v>-1</v>
      </c>
      <c r="M131" s="39">
        <f t="shared" si="35"/>
        <v>-0.56382595114576095</v>
      </c>
    </row>
    <row r="132" spans="1:13" x14ac:dyDescent="0.2">
      <c r="A132" s="17"/>
      <c r="B132" s="48" t="s">
        <v>57</v>
      </c>
      <c r="C132" s="17" t="s">
        <v>58</v>
      </c>
      <c r="D132" s="18">
        <v>10671.27</v>
      </c>
      <c r="E132" s="18">
        <v>10671.27</v>
      </c>
      <c r="F132" s="18">
        <v>0</v>
      </c>
      <c r="G132" s="18">
        <v>0</v>
      </c>
      <c r="H132" s="18">
        <v>641.66999999999996</v>
      </c>
      <c r="I132" s="18">
        <f t="shared" si="31"/>
        <v>641.66999999999996</v>
      </c>
      <c r="J132" s="18">
        <f t="shared" si="32"/>
        <v>10029.6</v>
      </c>
      <c r="K132" s="39">
        <f t="shared" si="33"/>
        <v>0.93986938761740635</v>
      </c>
      <c r="L132" s="39">
        <f t="shared" si="34"/>
        <v>-1</v>
      </c>
      <c r="M132" s="39">
        <f t="shared" si="35"/>
        <v>-1</v>
      </c>
    </row>
    <row r="133" spans="1:13" x14ac:dyDescent="0.2">
      <c r="A133" s="17"/>
      <c r="B133" s="48" t="s">
        <v>59</v>
      </c>
      <c r="C133" s="17" t="s">
        <v>60</v>
      </c>
      <c r="D133" s="18">
        <v>100062.66999999998</v>
      </c>
      <c r="E133" s="18">
        <v>255728.65</v>
      </c>
      <c r="F133" s="18">
        <v>53331.82</v>
      </c>
      <c r="G133" s="18">
        <v>56733.51</v>
      </c>
      <c r="H133" s="18">
        <v>19894.46</v>
      </c>
      <c r="I133" s="18">
        <f t="shared" si="31"/>
        <v>76627.97</v>
      </c>
      <c r="J133" s="18">
        <f t="shared" si="32"/>
        <v>179100.68</v>
      </c>
      <c r="K133" s="39">
        <f t="shared" si="33"/>
        <v>0.7003543795347138</v>
      </c>
      <c r="L133" s="39">
        <f t="shared" si="34"/>
        <v>-0.7914515248878059</v>
      </c>
      <c r="M133" s="39">
        <f t="shared" si="35"/>
        <v>-0.33444872133020681</v>
      </c>
    </row>
    <row r="134" spans="1:13" x14ac:dyDescent="0.2">
      <c r="A134" s="17"/>
      <c r="B134" s="48" t="s">
        <v>61</v>
      </c>
      <c r="C134" s="17" t="s">
        <v>62</v>
      </c>
      <c r="D134" s="18">
        <v>296290.84999999998</v>
      </c>
      <c r="E134" s="18">
        <v>324206.84999999998</v>
      </c>
      <c r="F134" s="18">
        <v>0</v>
      </c>
      <c r="G134" s="18">
        <v>23185.82</v>
      </c>
      <c r="H134" s="18">
        <v>4273.96</v>
      </c>
      <c r="I134" s="18">
        <f t="shared" si="31"/>
        <v>27459.78</v>
      </c>
      <c r="J134" s="18">
        <f t="shared" si="32"/>
        <v>296747.06999999995</v>
      </c>
      <c r="K134" s="39">
        <f t="shared" si="33"/>
        <v>0.91530166620477005</v>
      </c>
      <c r="L134" s="39">
        <f t="shared" si="34"/>
        <v>-1</v>
      </c>
      <c r="M134" s="39">
        <f t="shared" si="35"/>
        <v>-0.78545345355904728</v>
      </c>
    </row>
    <row r="135" spans="1:13" x14ac:dyDescent="0.2">
      <c r="A135" s="17"/>
      <c r="B135" s="48" t="s">
        <v>119</v>
      </c>
      <c r="C135" s="17" t="s">
        <v>120</v>
      </c>
      <c r="D135" s="18">
        <v>0</v>
      </c>
      <c r="E135" s="18">
        <v>0</v>
      </c>
      <c r="F135" s="18">
        <v>0</v>
      </c>
      <c r="G135" s="18">
        <v>0</v>
      </c>
      <c r="H135" s="18">
        <v>0</v>
      </c>
      <c r="I135" s="18">
        <f t="shared" si="31"/>
        <v>0</v>
      </c>
      <c r="J135" s="18">
        <f t="shared" si="32"/>
        <v>0</v>
      </c>
      <c r="K135" s="39" t="str">
        <f t="shared" si="33"/>
        <v>NA</v>
      </c>
      <c r="L135" s="39" t="str">
        <f t="shared" si="34"/>
        <v>NA</v>
      </c>
      <c r="M135" s="39" t="str">
        <f t="shared" si="35"/>
        <v>NA</v>
      </c>
    </row>
    <row r="136" spans="1:13" x14ac:dyDescent="0.2">
      <c r="A136" s="17"/>
      <c r="B136" s="48" t="s">
        <v>63</v>
      </c>
      <c r="C136" s="17" t="s">
        <v>64</v>
      </c>
      <c r="D136" s="18">
        <v>255</v>
      </c>
      <c r="E136" s="18">
        <v>255</v>
      </c>
      <c r="F136" s="18">
        <v>0</v>
      </c>
      <c r="G136" s="18">
        <v>0</v>
      </c>
      <c r="H136" s="18">
        <v>0</v>
      </c>
      <c r="I136" s="18">
        <f t="shared" si="31"/>
        <v>0</v>
      </c>
      <c r="J136" s="18">
        <f t="shared" si="32"/>
        <v>255</v>
      </c>
      <c r="K136" s="39">
        <f t="shared" si="33"/>
        <v>1</v>
      </c>
      <c r="L136" s="39">
        <f t="shared" si="34"/>
        <v>-1</v>
      </c>
      <c r="M136" s="39">
        <f t="shared" si="35"/>
        <v>-1</v>
      </c>
    </row>
    <row r="137" spans="1:13" x14ac:dyDescent="0.2">
      <c r="A137" s="17"/>
      <c r="B137" s="48" t="s">
        <v>65</v>
      </c>
      <c r="C137" s="17" t="s">
        <v>66</v>
      </c>
      <c r="D137" s="18">
        <v>514750.20000000007</v>
      </c>
      <c r="E137" s="18">
        <v>521771.20000000007</v>
      </c>
      <c r="F137" s="18">
        <v>4368.6000000000004</v>
      </c>
      <c r="G137" s="18">
        <v>6002.55</v>
      </c>
      <c r="H137" s="18">
        <v>652.32000000000005</v>
      </c>
      <c r="I137" s="18">
        <f t="shared" si="31"/>
        <v>6654.87</v>
      </c>
      <c r="J137" s="18">
        <f t="shared" si="32"/>
        <v>515116.33000000007</v>
      </c>
      <c r="K137" s="39">
        <f t="shared" si="33"/>
        <v>0.98724561646944098</v>
      </c>
      <c r="L137" s="39">
        <f t="shared" si="34"/>
        <v>-0.99162736463798695</v>
      </c>
      <c r="M137" s="39">
        <f t="shared" si="35"/>
        <v>-0.96548745887086151</v>
      </c>
    </row>
    <row r="138" spans="1:13" x14ac:dyDescent="0.2">
      <c r="A138" s="17"/>
      <c r="B138" s="48" t="s">
        <v>67</v>
      </c>
      <c r="C138" s="17" t="s">
        <v>68</v>
      </c>
      <c r="D138" s="18">
        <v>49200</v>
      </c>
      <c r="E138" s="18">
        <v>79580</v>
      </c>
      <c r="F138" s="18">
        <v>10000</v>
      </c>
      <c r="G138" s="18">
        <v>10000</v>
      </c>
      <c r="H138" s="18">
        <v>39200</v>
      </c>
      <c r="I138" s="18">
        <f t="shared" si="31"/>
        <v>49200</v>
      </c>
      <c r="J138" s="18">
        <f t="shared" si="32"/>
        <v>30380</v>
      </c>
      <c r="K138" s="39">
        <f t="shared" si="33"/>
        <v>0.38175420960040213</v>
      </c>
      <c r="L138" s="39">
        <f t="shared" si="34"/>
        <v>-0.87434028650414675</v>
      </c>
      <c r="M138" s="39">
        <f t="shared" si="35"/>
        <v>-0.62302085951244035</v>
      </c>
    </row>
    <row r="139" spans="1:13" x14ac:dyDescent="0.2">
      <c r="A139" s="17"/>
      <c r="B139" s="48" t="s">
        <v>69</v>
      </c>
      <c r="C139" s="17" t="s">
        <v>70</v>
      </c>
      <c r="D139" s="18">
        <v>0</v>
      </c>
      <c r="E139" s="18">
        <v>100000</v>
      </c>
      <c r="F139" s="18">
        <v>0</v>
      </c>
      <c r="G139" s="18">
        <v>0</v>
      </c>
      <c r="H139" s="18">
        <v>0</v>
      </c>
      <c r="I139" s="18">
        <f t="shared" si="31"/>
        <v>0</v>
      </c>
      <c r="J139" s="18">
        <f t="shared" si="32"/>
        <v>100000</v>
      </c>
      <c r="K139" s="39">
        <f t="shared" si="33"/>
        <v>1</v>
      </c>
      <c r="L139" s="39">
        <f t="shared" si="34"/>
        <v>-1</v>
      </c>
      <c r="M139" s="39">
        <f t="shared" si="35"/>
        <v>-1</v>
      </c>
    </row>
    <row r="140" spans="1:13" x14ac:dyDescent="0.2">
      <c r="A140" s="17"/>
      <c r="B140" s="48" t="s">
        <v>71</v>
      </c>
      <c r="C140" s="17" t="s">
        <v>72</v>
      </c>
      <c r="D140" s="18">
        <v>72621.5</v>
      </c>
      <c r="E140" s="18">
        <v>80694.5</v>
      </c>
      <c r="F140" s="18">
        <v>0</v>
      </c>
      <c r="G140" s="18">
        <v>0</v>
      </c>
      <c r="H140" s="18">
        <v>302.5</v>
      </c>
      <c r="I140" s="18">
        <f t="shared" si="31"/>
        <v>302.5</v>
      </c>
      <c r="J140" s="18">
        <f t="shared" si="32"/>
        <v>80392</v>
      </c>
      <c r="K140" s="39">
        <f t="shared" si="33"/>
        <v>0.99625129345866204</v>
      </c>
      <c r="L140" s="39">
        <f t="shared" si="34"/>
        <v>-1</v>
      </c>
      <c r="M140" s="39">
        <f t="shared" si="35"/>
        <v>-1</v>
      </c>
    </row>
    <row r="141" spans="1:13" x14ac:dyDescent="0.2">
      <c r="A141" s="17"/>
      <c r="B141" s="48" t="s">
        <v>73</v>
      </c>
      <c r="C141" s="17" t="s">
        <v>74</v>
      </c>
      <c r="D141" s="18">
        <v>4951.1000000000004</v>
      </c>
      <c r="E141" s="18">
        <v>4951.1000000000004</v>
      </c>
      <c r="F141" s="18">
        <v>0</v>
      </c>
      <c r="G141" s="18">
        <v>0</v>
      </c>
      <c r="H141" s="18">
        <v>0</v>
      </c>
      <c r="I141" s="18">
        <f t="shared" si="31"/>
        <v>0</v>
      </c>
      <c r="J141" s="18">
        <f t="shared" si="32"/>
        <v>4951.1000000000004</v>
      </c>
      <c r="K141" s="39">
        <f t="shared" si="33"/>
        <v>1</v>
      </c>
      <c r="L141" s="39">
        <f t="shared" si="34"/>
        <v>-1</v>
      </c>
      <c r="M141" s="39">
        <f t="shared" si="35"/>
        <v>-1</v>
      </c>
    </row>
    <row r="142" spans="1:13" x14ac:dyDescent="0.2">
      <c r="A142" s="47" t="s">
        <v>95</v>
      </c>
      <c r="B142" s="49"/>
      <c r="C142" s="47"/>
      <c r="D142" s="23">
        <v>64541459.250000015</v>
      </c>
      <c r="E142" s="23">
        <v>43531792.390000001</v>
      </c>
      <c r="F142" s="23">
        <v>1934907.1999999997</v>
      </c>
      <c r="G142" s="23">
        <v>4751593.4400000004</v>
      </c>
      <c r="H142" s="23">
        <v>359729.34</v>
      </c>
      <c r="I142" s="23">
        <f t="shared" si="31"/>
        <v>5111322.78</v>
      </c>
      <c r="J142" s="23">
        <f t="shared" si="32"/>
        <v>38420469.609999999</v>
      </c>
      <c r="K142" s="43">
        <f t="shared" si="33"/>
        <v>0.88258414139698604</v>
      </c>
      <c r="L142" s="43">
        <f t="shared" si="34"/>
        <v>-0.95555186005976445</v>
      </c>
      <c r="M142" s="43">
        <f t="shared" si="35"/>
        <v>-0.67254322559724034</v>
      </c>
    </row>
    <row r="143" spans="1:13" x14ac:dyDescent="0.2">
      <c r="A143" s="17" t="s">
        <v>96</v>
      </c>
      <c r="B143" s="48" t="s">
        <v>12</v>
      </c>
      <c r="C143" s="17" t="s">
        <v>13</v>
      </c>
      <c r="D143" s="18">
        <v>156528.97</v>
      </c>
      <c r="E143" s="18">
        <v>-27755.03</v>
      </c>
      <c r="F143" s="18">
        <v>9318.0400000000009</v>
      </c>
      <c r="G143" s="18">
        <v>22896.18</v>
      </c>
      <c r="H143" s="18">
        <v>0</v>
      </c>
      <c r="I143" s="18">
        <f t="shared" si="31"/>
        <v>22896.18</v>
      </c>
      <c r="J143" s="18">
        <f t="shared" si="32"/>
        <v>-50651.21</v>
      </c>
      <c r="K143" s="39">
        <f t="shared" si="33"/>
        <v>1.8249380382582905</v>
      </c>
      <c r="L143" s="39">
        <f t="shared" si="34"/>
        <v>-1.3357243714022287</v>
      </c>
      <c r="M143" s="39">
        <f t="shared" si="35"/>
        <v>-3.4748141147748717</v>
      </c>
    </row>
    <row r="144" spans="1:13" x14ac:dyDescent="0.2">
      <c r="A144" s="17"/>
      <c r="B144" s="48" t="s">
        <v>14</v>
      </c>
      <c r="C144" s="17" t="s">
        <v>15</v>
      </c>
      <c r="D144" s="18">
        <v>45572.82</v>
      </c>
      <c r="E144" s="18">
        <v>46113.13</v>
      </c>
      <c r="F144" s="18">
        <v>720</v>
      </c>
      <c r="G144" s="18">
        <v>1710</v>
      </c>
      <c r="H144" s="18">
        <v>0</v>
      </c>
      <c r="I144" s="18">
        <f t="shared" si="31"/>
        <v>1710</v>
      </c>
      <c r="J144" s="18">
        <f t="shared" si="32"/>
        <v>44403.13</v>
      </c>
      <c r="K144" s="39">
        <f t="shared" si="33"/>
        <v>0.96291728624797324</v>
      </c>
      <c r="L144" s="39">
        <f t="shared" si="34"/>
        <v>-0.98438622578862034</v>
      </c>
      <c r="M144" s="39">
        <f t="shared" si="35"/>
        <v>-0.8887518587439196</v>
      </c>
    </row>
    <row r="145" spans="1:13" x14ac:dyDescent="0.2">
      <c r="A145" s="17"/>
      <c r="B145" s="48" t="s">
        <v>16</v>
      </c>
      <c r="C145" s="17" t="s">
        <v>15</v>
      </c>
      <c r="D145" s="18">
        <v>-563.94000000000005</v>
      </c>
      <c r="E145" s="18">
        <v>-563.94000000000005</v>
      </c>
      <c r="F145" s="18">
        <v>0</v>
      </c>
      <c r="G145" s="18">
        <v>0</v>
      </c>
      <c r="H145" s="18">
        <v>0</v>
      </c>
      <c r="I145" s="18">
        <f t="shared" si="31"/>
        <v>0</v>
      </c>
      <c r="J145" s="18">
        <f t="shared" si="32"/>
        <v>-563.94000000000005</v>
      </c>
      <c r="K145" s="39">
        <f t="shared" si="33"/>
        <v>1</v>
      </c>
      <c r="L145" s="39">
        <f t="shared" si="34"/>
        <v>-1</v>
      </c>
      <c r="M145" s="39">
        <f t="shared" si="35"/>
        <v>-1</v>
      </c>
    </row>
    <row r="146" spans="1:13" x14ac:dyDescent="0.2">
      <c r="A146" s="17"/>
      <c r="B146" s="48" t="s">
        <v>17</v>
      </c>
      <c r="C146" s="17" t="s">
        <v>18</v>
      </c>
      <c r="D146" s="18">
        <v>23113.1</v>
      </c>
      <c r="E146" s="18">
        <v>25113.1</v>
      </c>
      <c r="F146" s="18">
        <v>0</v>
      </c>
      <c r="G146" s="18">
        <v>0</v>
      </c>
      <c r="H146" s="18">
        <v>0</v>
      </c>
      <c r="I146" s="18">
        <f t="shared" si="31"/>
        <v>0</v>
      </c>
      <c r="J146" s="18">
        <f t="shared" si="32"/>
        <v>25113.1</v>
      </c>
      <c r="K146" s="39">
        <f t="shared" si="33"/>
        <v>1</v>
      </c>
      <c r="L146" s="39">
        <f t="shared" si="34"/>
        <v>-1</v>
      </c>
      <c r="M146" s="39">
        <f t="shared" si="35"/>
        <v>-1</v>
      </c>
    </row>
    <row r="147" spans="1:13" x14ac:dyDescent="0.2">
      <c r="A147" s="17"/>
      <c r="B147" s="48" t="s">
        <v>97</v>
      </c>
      <c r="C147" s="17" t="s">
        <v>98</v>
      </c>
      <c r="D147" s="18">
        <v>43674.32</v>
      </c>
      <c r="E147" s="18">
        <v>54424.32</v>
      </c>
      <c r="F147" s="18">
        <v>5997.5</v>
      </c>
      <c r="G147" s="18">
        <v>15618.51</v>
      </c>
      <c r="H147" s="18">
        <v>0</v>
      </c>
      <c r="I147" s="18">
        <f t="shared" si="31"/>
        <v>15618.51</v>
      </c>
      <c r="J147" s="18">
        <f t="shared" si="32"/>
        <v>38805.81</v>
      </c>
      <c r="K147" s="39">
        <f t="shared" si="33"/>
        <v>0.71302333221618563</v>
      </c>
      <c r="L147" s="39">
        <f t="shared" si="34"/>
        <v>-0.88980110362426212</v>
      </c>
      <c r="M147" s="39">
        <f t="shared" si="35"/>
        <v>-0.13906999664855704</v>
      </c>
    </row>
    <row r="148" spans="1:13" x14ac:dyDescent="0.2">
      <c r="A148" s="17"/>
      <c r="B148" s="48" t="s">
        <v>23</v>
      </c>
      <c r="C148" s="17" t="s">
        <v>24</v>
      </c>
      <c r="F148" s="18">
        <v>0</v>
      </c>
      <c r="G148" s="18">
        <v>0</v>
      </c>
      <c r="H148" s="18">
        <v>0</v>
      </c>
      <c r="I148" s="18">
        <f t="shared" si="31"/>
        <v>0</v>
      </c>
      <c r="J148" s="18">
        <f t="shared" si="32"/>
        <v>0</v>
      </c>
      <c r="K148" s="39" t="str">
        <f t="shared" si="33"/>
        <v>NA</v>
      </c>
      <c r="L148" s="39" t="str">
        <f t="shared" si="34"/>
        <v>NA</v>
      </c>
      <c r="M148" s="39" t="str">
        <f t="shared" si="35"/>
        <v>NA</v>
      </c>
    </row>
    <row r="149" spans="1:13" x14ac:dyDescent="0.2">
      <c r="A149" s="17"/>
      <c r="B149" s="48" t="s">
        <v>77</v>
      </c>
      <c r="C149" s="17" t="s">
        <v>78</v>
      </c>
      <c r="D149" s="18">
        <v>108127.92000000001</v>
      </c>
      <c r="E149" s="18">
        <v>111997.92000000001</v>
      </c>
      <c r="F149" s="18">
        <v>4503.1899999999996</v>
      </c>
      <c r="G149" s="18">
        <v>23556.37</v>
      </c>
      <c r="H149" s="18">
        <v>0</v>
      </c>
      <c r="I149" s="18">
        <f t="shared" si="31"/>
        <v>23556.37</v>
      </c>
      <c r="J149" s="18">
        <f t="shared" si="32"/>
        <v>88441.550000000017</v>
      </c>
      <c r="K149" s="39">
        <f t="shared" si="33"/>
        <v>0.78967136175386121</v>
      </c>
      <c r="L149" s="39">
        <f t="shared" si="34"/>
        <v>-0.95979219971228036</v>
      </c>
      <c r="M149" s="39">
        <f t="shared" si="35"/>
        <v>-0.36901408526158358</v>
      </c>
    </row>
    <row r="150" spans="1:13" x14ac:dyDescent="0.2">
      <c r="A150" s="17"/>
      <c r="B150" s="48" t="s">
        <v>89</v>
      </c>
      <c r="C150" s="17" t="s">
        <v>90</v>
      </c>
      <c r="D150" s="18">
        <v>0</v>
      </c>
      <c r="E150" s="18">
        <v>0</v>
      </c>
      <c r="F150" s="18">
        <v>0</v>
      </c>
      <c r="G150" s="18">
        <v>0</v>
      </c>
      <c r="H150" s="18">
        <v>0</v>
      </c>
      <c r="I150" s="18">
        <f t="shared" si="31"/>
        <v>0</v>
      </c>
      <c r="J150" s="18">
        <f t="shared" si="32"/>
        <v>0</v>
      </c>
      <c r="K150" s="39" t="str">
        <f t="shared" si="33"/>
        <v>NA</v>
      </c>
      <c r="L150" s="39" t="str">
        <f t="shared" si="34"/>
        <v>NA</v>
      </c>
      <c r="M150" s="39" t="str">
        <f t="shared" si="35"/>
        <v>NA</v>
      </c>
    </row>
    <row r="151" spans="1:13" x14ac:dyDescent="0.2">
      <c r="A151" s="17"/>
      <c r="B151" s="48" t="s">
        <v>27</v>
      </c>
      <c r="C151" s="17" t="s">
        <v>28</v>
      </c>
      <c r="D151" s="18">
        <v>433642.04000000004</v>
      </c>
      <c r="E151" s="18">
        <v>447629.04000000004</v>
      </c>
      <c r="F151" s="18">
        <v>28325.33</v>
      </c>
      <c r="G151" s="18">
        <v>112520.12000000001</v>
      </c>
      <c r="H151" s="18">
        <v>0</v>
      </c>
      <c r="I151" s="18">
        <f t="shared" si="31"/>
        <v>112520.12000000001</v>
      </c>
      <c r="J151" s="18">
        <f t="shared" si="32"/>
        <v>335108.92000000004</v>
      </c>
      <c r="K151" s="39">
        <f t="shared" si="33"/>
        <v>0.74863087524437644</v>
      </c>
      <c r="L151" s="39">
        <f t="shared" si="34"/>
        <v>-0.93672142004012959</v>
      </c>
      <c r="M151" s="39">
        <f t="shared" si="35"/>
        <v>-0.24589262573312942</v>
      </c>
    </row>
    <row r="152" spans="1:13" x14ac:dyDescent="0.2">
      <c r="A152" s="17"/>
      <c r="B152" s="48" t="s">
        <v>91</v>
      </c>
      <c r="C152" s="17" t="s">
        <v>92</v>
      </c>
      <c r="D152" s="18">
        <v>603470.12</v>
      </c>
      <c r="E152" s="18">
        <v>741737.12000000011</v>
      </c>
      <c r="F152" s="18">
        <v>19145.48</v>
      </c>
      <c r="G152" s="18">
        <v>38244.31</v>
      </c>
      <c r="H152" s="18">
        <v>0</v>
      </c>
      <c r="I152" s="18">
        <f t="shared" si="31"/>
        <v>38244.31</v>
      </c>
      <c r="J152" s="18">
        <f t="shared" si="32"/>
        <v>703492.81</v>
      </c>
      <c r="K152" s="39">
        <f t="shared" si="33"/>
        <v>0.94843953609871912</v>
      </c>
      <c r="L152" s="39">
        <f t="shared" si="34"/>
        <v>-0.97418832159835822</v>
      </c>
      <c r="M152" s="39">
        <f t="shared" si="35"/>
        <v>-0.84531860829615757</v>
      </c>
    </row>
    <row r="153" spans="1:13" x14ac:dyDescent="0.2">
      <c r="A153" s="17"/>
      <c r="B153" s="48" t="s">
        <v>29</v>
      </c>
      <c r="C153" s="17" t="s">
        <v>30</v>
      </c>
      <c r="D153" s="18">
        <v>119990.5</v>
      </c>
      <c r="E153" s="18">
        <v>125990.5</v>
      </c>
      <c r="F153" s="18">
        <v>0</v>
      </c>
      <c r="G153" s="18">
        <v>0</v>
      </c>
      <c r="H153" s="18">
        <v>0</v>
      </c>
      <c r="I153" s="18">
        <f t="shared" si="31"/>
        <v>0</v>
      </c>
      <c r="J153" s="18">
        <f t="shared" si="32"/>
        <v>125990.5</v>
      </c>
      <c r="K153" s="39">
        <f t="shared" si="33"/>
        <v>1</v>
      </c>
      <c r="L153" s="39">
        <f t="shared" si="34"/>
        <v>-1</v>
      </c>
      <c r="M153" s="39">
        <f t="shared" si="35"/>
        <v>-1</v>
      </c>
    </row>
    <row r="154" spans="1:13" x14ac:dyDescent="0.2">
      <c r="A154" s="17"/>
      <c r="B154" s="48" t="s">
        <v>462</v>
      </c>
      <c r="C154" s="17" t="s">
        <v>463</v>
      </c>
      <c r="D154" s="18">
        <v>5000</v>
      </c>
      <c r="E154" s="18">
        <v>5000</v>
      </c>
      <c r="F154" s="18">
        <v>0</v>
      </c>
      <c r="G154" s="18">
        <v>0</v>
      </c>
      <c r="H154" s="18">
        <v>0</v>
      </c>
      <c r="I154" s="18">
        <f t="shared" si="31"/>
        <v>0</v>
      </c>
      <c r="J154" s="18">
        <f t="shared" si="32"/>
        <v>5000</v>
      </c>
      <c r="K154" s="39">
        <f t="shared" si="33"/>
        <v>1</v>
      </c>
      <c r="L154" s="39">
        <f t="shared" si="34"/>
        <v>-1</v>
      </c>
      <c r="M154" s="39">
        <f t="shared" si="35"/>
        <v>-1</v>
      </c>
    </row>
    <row r="155" spans="1:13" x14ac:dyDescent="0.2">
      <c r="A155" s="17"/>
      <c r="B155" s="48" t="s">
        <v>31</v>
      </c>
      <c r="C155" s="17" t="s">
        <v>32</v>
      </c>
      <c r="D155" s="18">
        <v>129575.27</v>
      </c>
      <c r="E155" s="18">
        <v>106895.26999999999</v>
      </c>
      <c r="F155" s="18">
        <v>3307.5</v>
      </c>
      <c r="G155" s="18">
        <v>11812.5</v>
      </c>
      <c r="H155" s="18">
        <v>0</v>
      </c>
      <c r="I155" s="18">
        <f t="shared" si="31"/>
        <v>11812.5</v>
      </c>
      <c r="J155" s="18">
        <f t="shared" si="32"/>
        <v>95082.76999999999</v>
      </c>
      <c r="K155" s="39">
        <f t="shared" si="33"/>
        <v>0.88949464274705514</v>
      </c>
      <c r="L155" s="39">
        <f t="shared" si="34"/>
        <v>-0.96905849996917548</v>
      </c>
      <c r="M155" s="39">
        <f t="shared" si="35"/>
        <v>-0.66848392824116531</v>
      </c>
    </row>
    <row r="156" spans="1:13" x14ac:dyDescent="0.2">
      <c r="A156" s="17"/>
      <c r="B156" s="48" t="s">
        <v>33</v>
      </c>
      <c r="C156" s="17" t="s">
        <v>34</v>
      </c>
      <c r="D156" s="18">
        <v>195675.72</v>
      </c>
      <c r="E156" s="18">
        <v>160666.06</v>
      </c>
      <c r="F156" s="18">
        <v>7422.76</v>
      </c>
      <c r="G156" s="18">
        <v>24929.47</v>
      </c>
      <c r="H156" s="18">
        <v>0</v>
      </c>
      <c r="I156" s="18">
        <f t="shared" si="31"/>
        <v>24929.47</v>
      </c>
      <c r="J156" s="18">
        <f t="shared" si="32"/>
        <v>135736.59</v>
      </c>
      <c r="K156" s="39">
        <f t="shared" si="33"/>
        <v>0.84483673776527535</v>
      </c>
      <c r="L156" s="39">
        <f t="shared" si="34"/>
        <v>-0.95380007451480409</v>
      </c>
      <c r="M156" s="39">
        <f t="shared" si="35"/>
        <v>-0.53451021329582615</v>
      </c>
    </row>
    <row r="157" spans="1:13" x14ac:dyDescent="0.2">
      <c r="A157" s="17"/>
      <c r="B157" s="48" t="s">
        <v>39</v>
      </c>
      <c r="C157" s="17" t="s">
        <v>40</v>
      </c>
      <c r="D157" s="18">
        <v>18254.950000000008</v>
      </c>
      <c r="E157" s="18">
        <v>29250.569999999996</v>
      </c>
      <c r="F157" s="18">
        <v>2565.9100000000003</v>
      </c>
      <c r="G157" s="18">
        <v>9602.8700000000008</v>
      </c>
      <c r="H157" s="18">
        <v>0</v>
      </c>
      <c r="I157" s="18">
        <f t="shared" si="31"/>
        <v>9602.8700000000008</v>
      </c>
      <c r="J157" s="18">
        <f t="shared" si="32"/>
        <v>19647.699999999997</v>
      </c>
      <c r="K157" s="39">
        <f t="shared" si="33"/>
        <v>0.67170314971639866</v>
      </c>
      <c r="L157" s="39">
        <f t="shared" si="34"/>
        <v>-0.91227829064527632</v>
      </c>
      <c r="M157" s="39">
        <f t="shared" si="35"/>
        <v>-1.5109449149195852E-2</v>
      </c>
    </row>
    <row r="158" spans="1:13" x14ac:dyDescent="0.2">
      <c r="A158" s="17"/>
      <c r="B158" s="48" t="s">
        <v>41</v>
      </c>
      <c r="C158" s="17" t="s">
        <v>42</v>
      </c>
      <c r="D158" s="18">
        <v>27307375.469999995</v>
      </c>
      <c r="E158" s="18">
        <v>958340.3899999999</v>
      </c>
      <c r="F158" s="18">
        <v>0</v>
      </c>
      <c r="G158" s="18">
        <v>4300</v>
      </c>
      <c r="H158" s="18">
        <v>156943</v>
      </c>
      <c r="I158" s="18">
        <f t="shared" si="31"/>
        <v>161243</v>
      </c>
      <c r="J158" s="18">
        <f t="shared" si="32"/>
        <v>797097.3899999999</v>
      </c>
      <c r="K158" s="39">
        <f t="shared" si="33"/>
        <v>0.83174767370495573</v>
      </c>
      <c r="L158" s="39">
        <f t="shared" si="34"/>
        <v>-1</v>
      </c>
      <c r="M158" s="39">
        <f t="shared" si="35"/>
        <v>-0.98653922955287321</v>
      </c>
    </row>
    <row r="159" spans="1:13" x14ac:dyDescent="0.2">
      <c r="A159" s="17"/>
      <c r="B159" s="48" t="s">
        <v>194</v>
      </c>
      <c r="C159" s="17" t="s">
        <v>195</v>
      </c>
      <c r="D159" s="18">
        <v>0</v>
      </c>
      <c r="E159" s="18">
        <v>0</v>
      </c>
      <c r="F159" s="18">
        <v>0</v>
      </c>
      <c r="G159" s="18">
        <v>0</v>
      </c>
      <c r="H159" s="18">
        <v>0</v>
      </c>
      <c r="I159" s="18">
        <f t="shared" si="31"/>
        <v>0</v>
      </c>
      <c r="J159" s="18">
        <f t="shared" si="32"/>
        <v>0</v>
      </c>
      <c r="K159" s="39" t="str">
        <f t="shared" si="33"/>
        <v>NA</v>
      </c>
      <c r="L159" s="39" t="str">
        <f t="shared" si="34"/>
        <v>NA</v>
      </c>
      <c r="M159" s="39" t="str">
        <f t="shared" si="35"/>
        <v>NA</v>
      </c>
    </row>
    <row r="160" spans="1:13" x14ac:dyDescent="0.2">
      <c r="A160" s="17"/>
      <c r="B160" s="48" t="s">
        <v>245</v>
      </c>
      <c r="C160" s="17" t="s">
        <v>246</v>
      </c>
      <c r="D160" s="18">
        <v>0</v>
      </c>
      <c r="E160" s="18">
        <v>0</v>
      </c>
      <c r="F160" s="18">
        <v>0</v>
      </c>
      <c r="G160" s="18">
        <v>0</v>
      </c>
      <c r="H160" s="18">
        <v>0</v>
      </c>
      <c r="I160" s="18">
        <f t="shared" si="31"/>
        <v>0</v>
      </c>
      <c r="J160" s="18">
        <f t="shared" si="32"/>
        <v>0</v>
      </c>
      <c r="K160" s="39" t="str">
        <f t="shared" si="33"/>
        <v>NA</v>
      </c>
      <c r="L160" s="39" t="str">
        <f t="shared" si="34"/>
        <v>NA</v>
      </c>
      <c r="M160" s="39" t="str">
        <f t="shared" si="35"/>
        <v>NA</v>
      </c>
    </row>
    <row r="161" spans="1:13" x14ac:dyDescent="0.2">
      <c r="A161" s="17"/>
      <c r="B161" s="48" t="s">
        <v>178</v>
      </c>
      <c r="C161" s="17" t="s">
        <v>179</v>
      </c>
      <c r="D161" s="18">
        <v>169920</v>
      </c>
      <c r="E161" s="18">
        <v>154920</v>
      </c>
      <c r="F161" s="18">
        <v>0</v>
      </c>
      <c r="G161" s="18">
        <v>15525</v>
      </c>
      <c r="H161" s="18">
        <v>0</v>
      </c>
      <c r="I161" s="18">
        <f t="shared" si="31"/>
        <v>15525</v>
      </c>
      <c r="J161" s="18">
        <f t="shared" si="32"/>
        <v>139395</v>
      </c>
      <c r="K161" s="39">
        <f t="shared" si="33"/>
        <v>0.89978698683191327</v>
      </c>
      <c r="L161" s="39">
        <f t="shared" si="34"/>
        <v>-1</v>
      </c>
      <c r="M161" s="39">
        <f t="shared" si="35"/>
        <v>-0.6993609604957397</v>
      </c>
    </row>
    <row r="162" spans="1:13" x14ac:dyDescent="0.2">
      <c r="A162" s="17"/>
      <c r="B162" s="48" t="s">
        <v>43</v>
      </c>
      <c r="C162" s="17" t="s">
        <v>44</v>
      </c>
      <c r="D162" s="18">
        <v>0</v>
      </c>
      <c r="E162" s="18">
        <v>0</v>
      </c>
      <c r="F162" s="18">
        <v>0</v>
      </c>
      <c r="G162" s="18">
        <v>0</v>
      </c>
      <c r="H162" s="18">
        <v>0</v>
      </c>
      <c r="I162" s="18">
        <f t="shared" si="31"/>
        <v>0</v>
      </c>
      <c r="J162" s="18">
        <f t="shared" si="32"/>
        <v>0</v>
      </c>
      <c r="K162" s="39" t="str">
        <f t="shared" si="33"/>
        <v>NA</v>
      </c>
      <c r="L162" s="39" t="str">
        <f t="shared" si="34"/>
        <v>NA</v>
      </c>
      <c r="M162" s="39" t="str">
        <f t="shared" si="35"/>
        <v>NA</v>
      </c>
    </row>
    <row r="163" spans="1:13" x14ac:dyDescent="0.2">
      <c r="A163" s="17"/>
      <c r="B163" s="48" t="s">
        <v>93</v>
      </c>
      <c r="C163" s="17" t="s">
        <v>94</v>
      </c>
      <c r="D163" s="18">
        <v>5292</v>
      </c>
      <c r="E163" s="18">
        <v>5292</v>
      </c>
      <c r="F163" s="18">
        <v>0</v>
      </c>
      <c r="G163" s="18">
        <v>0</v>
      </c>
      <c r="H163" s="18">
        <v>0</v>
      </c>
      <c r="I163" s="18">
        <f t="shared" si="31"/>
        <v>0</v>
      </c>
      <c r="J163" s="18">
        <f t="shared" si="32"/>
        <v>5292</v>
      </c>
      <c r="K163" s="39">
        <f t="shared" si="33"/>
        <v>1</v>
      </c>
      <c r="L163" s="39">
        <f t="shared" si="34"/>
        <v>-1</v>
      </c>
      <c r="M163" s="39">
        <f t="shared" si="35"/>
        <v>-1</v>
      </c>
    </row>
    <row r="164" spans="1:13" x14ac:dyDescent="0.2">
      <c r="A164" s="17"/>
      <c r="B164" s="48" t="s">
        <v>45</v>
      </c>
      <c r="C164" s="17" t="s">
        <v>46</v>
      </c>
      <c r="D164" s="18">
        <v>6858.1900000000005</v>
      </c>
      <c r="E164" s="18">
        <v>5258.1900000000005</v>
      </c>
      <c r="F164" s="18">
        <v>0</v>
      </c>
      <c r="G164" s="18">
        <v>0</v>
      </c>
      <c r="H164" s="18">
        <v>0</v>
      </c>
      <c r="I164" s="18">
        <f t="shared" si="31"/>
        <v>0</v>
      </c>
      <c r="J164" s="18">
        <f t="shared" si="32"/>
        <v>5258.1900000000005</v>
      </c>
      <c r="K164" s="39">
        <f t="shared" si="33"/>
        <v>1</v>
      </c>
      <c r="L164" s="39">
        <f t="shared" si="34"/>
        <v>-1</v>
      </c>
      <c r="M164" s="39">
        <f t="shared" si="35"/>
        <v>-1</v>
      </c>
    </row>
    <row r="165" spans="1:13" x14ac:dyDescent="0.2">
      <c r="A165" s="17"/>
      <c r="B165" s="48" t="s">
        <v>47</v>
      </c>
      <c r="C165" s="17" t="s">
        <v>48</v>
      </c>
      <c r="D165" s="18">
        <v>123362.03</v>
      </c>
      <c r="E165" s="18">
        <v>1376398.23</v>
      </c>
      <c r="F165" s="18">
        <v>1298303</v>
      </c>
      <c r="G165" s="18">
        <v>1298303</v>
      </c>
      <c r="H165" s="18">
        <v>999</v>
      </c>
      <c r="I165" s="18">
        <f t="shared" si="31"/>
        <v>1299302</v>
      </c>
      <c r="J165" s="18">
        <f t="shared" si="32"/>
        <v>77096.229999999981</v>
      </c>
      <c r="K165" s="39">
        <f t="shared" si="33"/>
        <v>5.6013026113815902E-2</v>
      </c>
      <c r="L165" s="39">
        <f t="shared" si="34"/>
        <v>-5.6738833498790525E-2</v>
      </c>
      <c r="M165" s="39">
        <f t="shared" si="35"/>
        <v>1.8297834995036286</v>
      </c>
    </row>
    <row r="166" spans="1:13" x14ac:dyDescent="0.2">
      <c r="A166" s="17"/>
      <c r="B166" s="48" t="s">
        <v>49</v>
      </c>
      <c r="C166" s="17" t="s">
        <v>50</v>
      </c>
      <c r="D166" s="18">
        <v>117156.49999999999</v>
      </c>
      <c r="E166" s="18">
        <v>153643.46</v>
      </c>
      <c r="F166" s="18">
        <v>4895.8600000000006</v>
      </c>
      <c r="G166" s="18">
        <v>7420.53</v>
      </c>
      <c r="H166" s="18">
        <v>683</v>
      </c>
      <c r="I166" s="18">
        <f t="shared" si="31"/>
        <v>8103.53</v>
      </c>
      <c r="J166" s="18">
        <f t="shared" si="32"/>
        <v>145539.93</v>
      </c>
      <c r="K166" s="39">
        <f t="shared" si="33"/>
        <v>0.94725756631619729</v>
      </c>
      <c r="L166" s="39">
        <f t="shared" si="34"/>
        <v>-0.96813492744826224</v>
      </c>
      <c r="M166" s="39">
        <f t="shared" si="35"/>
        <v>-0.85510876935471258</v>
      </c>
    </row>
    <row r="167" spans="1:13" x14ac:dyDescent="0.2">
      <c r="A167" s="17"/>
      <c r="B167" s="48" t="s">
        <v>51</v>
      </c>
      <c r="C167" s="17" t="s">
        <v>52</v>
      </c>
      <c r="D167" s="18">
        <v>0</v>
      </c>
      <c r="E167" s="18">
        <v>52789</v>
      </c>
      <c r="F167" s="18">
        <v>2998</v>
      </c>
      <c r="G167" s="18">
        <v>12197.15</v>
      </c>
      <c r="H167" s="18">
        <v>4567.5</v>
      </c>
      <c r="I167" s="18">
        <f t="shared" si="31"/>
        <v>16764.650000000001</v>
      </c>
      <c r="J167" s="18">
        <f t="shared" si="32"/>
        <v>36024.35</v>
      </c>
      <c r="K167" s="39">
        <f t="shared" si="33"/>
        <v>0.68242152721210858</v>
      </c>
      <c r="L167" s="39">
        <f t="shared" si="34"/>
        <v>-0.94320786527496259</v>
      </c>
      <c r="M167" s="39">
        <f t="shared" si="35"/>
        <v>-0.30683570440811531</v>
      </c>
    </row>
    <row r="168" spans="1:13" x14ac:dyDescent="0.2">
      <c r="A168" s="17"/>
      <c r="B168" s="48" t="s">
        <v>53</v>
      </c>
      <c r="C168" s="17" t="s">
        <v>54</v>
      </c>
      <c r="D168" s="18">
        <v>428134.78</v>
      </c>
      <c r="E168" s="18">
        <v>474324.7699999999</v>
      </c>
      <c r="F168" s="18">
        <v>52496.859999999993</v>
      </c>
      <c r="G168" s="18">
        <v>108910.87</v>
      </c>
      <c r="H168" s="18">
        <v>127477.75</v>
      </c>
      <c r="I168" s="18">
        <f t="shared" si="31"/>
        <v>236388.62</v>
      </c>
      <c r="J168" s="18">
        <f t="shared" si="32"/>
        <v>237936.14999999991</v>
      </c>
      <c r="K168" s="39">
        <f t="shared" si="33"/>
        <v>0.50163129789743</v>
      </c>
      <c r="L168" s="39">
        <f t="shared" si="34"/>
        <v>-0.88932296325152915</v>
      </c>
      <c r="M168" s="39">
        <f t="shared" si="35"/>
        <v>-0.31116266603576265</v>
      </c>
    </row>
    <row r="169" spans="1:13" x14ac:dyDescent="0.2">
      <c r="A169" s="17"/>
      <c r="B169" s="48" t="s">
        <v>55</v>
      </c>
      <c r="C169" s="17" t="s">
        <v>56</v>
      </c>
      <c r="D169" s="18">
        <v>14350</v>
      </c>
      <c r="E169" s="18">
        <v>8820</v>
      </c>
      <c r="F169" s="18">
        <v>0</v>
      </c>
      <c r="G169" s="18">
        <v>0</v>
      </c>
      <c r="H169" s="18">
        <v>984.12</v>
      </c>
      <c r="I169" s="18">
        <f t="shared" si="31"/>
        <v>984.12</v>
      </c>
      <c r="J169" s="18">
        <f t="shared" si="32"/>
        <v>7835.88</v>
      </c>
      <c r="K169" s="39">
        <f t="shared" si="33"/>
        <v>0.88842176870748302</v>
      </c>
      <c r="L169" s="39">
        <f t="shared" si="34"/>
        <v>-1</v>
      </c>
      <c r="M169" s="39">
        <f t="shared" si="35"/>
        <v>-1</v>
      </c>
    </row>
    <row r="170" spans="1:13" x14ac:dyDescent="0.2">
      <c r="A170" s="17"/>
      <c r="B170" s="48" t="s">
        <v>57</v>
      </c>
      <c r="C170" s="17" t="s">
        <v>58</v>
      </c>
      <c r="D170" s="18">
        <v>310633</v>
      </c>
      <c r="E170" s="18">
        <v>344281</v>
      </c>
      <c r="F170" s="18">
        <v>6440.52</v>
      </c>
      <c r="G170" s="18">
        <v>19115.52</v>
      </c>
      <c r="H170" s="18">
        <v>41452.720000000001</v>
      </c>
      <c r="I170" s="18">
        <f t="shared" si="31"/>
        <v>60568.240000000005</v>
      </c>
      <c r="J170" s="18">
        <f t="shared" si="32"/>
        <v>283712.76</v>
      </c>
      <c r="K170" s="39">
        <f t="shared" si="33"/>
        <v>0.82407324249668157</v>
      </c>
      <c r="L170" s="39">
        <f t="shared" si="34"/>
        <v>-0.98129283927954192</v>
      </c>
      <c r="M170" s="39">
        <f t="shared" si="35"/>
        <v>-0.83343094739471535</v>
      </c>
    </row>
    <row r="171" spans="1:13" x14ac:dyDescent="0.2">
      <c r="A171" s="17"/>
      <c r="B171" s="48" t="s">
        <v>59</v>
      </c>
      <c r="C171" s="17" t="s">
        <v>60</v>
      </c>
      <c r="D171" s="18">
        <v>18338.48</v>
      </c>
      <c r="E171" s="18">
        <v>52538.479999999996</v>
      </c>
      <c r="F171" s="18">
        <v>2471.67</v>
      </c>
      <c r="G171" s="18">
        <v>2471.67</v>
      </c>
      <c r="H171" s="18">
        <v>47387.54</v>
      </c>
      <c r="I171" s="18">
        <f t="shared" si="31"/>
        <v>49859.21</v>
      </c>
      <c r="J171" s="18">
        <f t="shared" si="32"/>
        <v>2679.2699999999968</v>
      </c>
      <c r="K171" s="39">
        <f t="shared" si="33"/>
        <v>5.0996336399530343E-2</v>
      </c>
      <c r="L171" s="39">
        <f t="shared" si="34"/>
        <v>-0.95295505313438844</v>
      </c>
      <c r="M171" s="39">
        <f t="shared" si="35"/>
        <v>-0.85886515940316499</v>
      </c>
    </row>
    <row r="172" spans="1:13" x14ac:dyDescent="0.2">
      <c r="A172" s="17"/>
      <c r="B172" s="48" t="s">
        <v>61</v>
      </c>
      <c r="C172" s="17" t="s">
        <v>62</v>
      </c>
      <c r="D172" s="18">
        <v>147974.45000000001</v>
      </c>
      <c r="E172" s="18">
        <v>149746.45000000001</v>
      </c>
      <c r="F172" s="18">
        <v>542.41</v>
      </c>
      <c r="G172" s="18">
        <v>2220.41</v>
      </c>
      <c r="H172" s="18">
        <v>13.4</v>
      </c>
      <c r="I172" s="18">
        <f t="shared" si="31"/>
        <v>2233.81</v>
      </c>
      <c r="J172" s="18">
        <f t="shared" si="32"/>
        <v>147512.64000000001</v>
      </c>
      <c r="K172" s="39">
        <f t="shared" si="33"/>
        <v>0.98508271815458737</v>
      </c>
      <c r="L172" s="39">
        <f t="shared" si="34"/>
        <v>-0.99637781062589459</v>
      </c>
      <c r="M172" s="39">
        <f t="shared" si="35"/>
        <v>-0.95551660824012852</v>
      </c>
    </row>
    <row r="173" spans="1:13" x14ac:dyDescent="0.2">
      <c r="A173" s="17"/>
      <c r="B173" s="48" t="s">
        <v>63</v>
      </c>
      <c r="C173" s="17" t="s">
        <v>64</v>
      </c>
      <c r="D173" s="18">
        <v>0</v>
      </c>
      <c r="E173" s="18">
        <v>0</v>
      </c>
      <c r="F173" s="18">
        <v>0</v>
      </c>
      <c r="G173" s="18">
        <v>0</v>
      </c>
      <c r="H173" s="18">
        <v>0</v>
      </c>
      <c r="I173" s="18">
        <f t="shared" si="31"/>
        <v>0</v>
      </c>
      <c r="J173" s="18">
        <f t="shared" si="32"/>
        <v>0</v>
      </c>
      <c r="K173" s="39" t="str">
        <f t="shared" si="33"/>
        <v>NA</v>
      </c>
      <c r="L173" s="39" t="str">
        <f t="shared" si="34"/>
        <v>NA</v>
      </c>
      <c r="M173" s="39" t="str">
        <f t="shared" si="35"/>
        <v>NA</v>
      </c>
    </row>
    <row r="174" spans="1:13" x14ac:dyDescent="0.2">
      <c r="A174" s="17"/>
      <c r="B174" s="48" t="s">
        <v>65</v>
      </c>
      <c r="C174" s="17" t="s">
        <v>66</v>
      </c>
      <c r="D174" s="18">
        <v>13767.07</v>
      </c>
      <c r="E174" s="18">
        <v>25150.070000000003</v>
      </c>
      <c r="F174" s="18">
        <v>3846.83</v>
      </c>
      <c r="G174" s="18">
        <v>4342.03</v>
      </c>
      <c r="H174" s="18">
        <v>2113.79</v>
      </c>
      <c r="I174" s="18">
        <f t="shared" si="31"/>
        <v>6455.82</v>
      </c>
      <c r="J174" s="18">
        <f t="shared" si="32"/>
        <v>18694.250000000004</v>
      </c>
      <c r="K174" s="39">
        <f t="shared" si="33"/>
        <v>0.74330807031551005</v>
      </c>
      <c r="L174" s="39">
        <f t="shared" si="34"/>
        <v>-0.84704495852297834</v>
      </c>
      <c r="M174" s="39">
        <f t="shared" si="35"/>
        <v>-0.48206545747188789</v>
      </c>
    </row>
    <row r="175" spans="1:13" x14ac:dyDescent="0.2">
      <c r="A175" s="17"/>
      <c r="B175" s="48" t="s">
        <v>67</v>
      </c>
      <c r="C175" s="17" t="s">
        <v>68</v>
      </c>
      <c r="D175" s="18">
        <v>1423.92</v>
      </c>
      <c r="E175" s="18">
        <v>1423.92</v>
      </c>
      <c r="F175" s="18">
        <v>0</v>
      </c>
      <c r="G175" s="18">
        <v>0</v>
      </c>
      <c r="H175" s="18">
        <v>0</v>
      </c>
      <c r="I175" s="18">
        <f t="shared" si="31"/>
        <v>0</v>
      </c>
      <c r="J175" s="18">
        <f t="shared" si="32"/>
        <v>1423.92</v>
      </c>
      <c r="K175" s="39">
        <f t="shared" si="33"/>
        <v>1</v>
      </c>
      <c r="L175" s="39">
        <f t="shared" si="34"/>
        <v>-1</v>
      </c>
      <c r="M175" s="39">
        <f t="shared" si="35"/>
        <v>-1</v>
      </c>
    </row>
    <row r="176" spans="1:13" x14ac:dyDescent="0.2">
      <c r="A176" s="17"/>
      <c r="B176" s="48" t="s">
        <v>71</v>
      </c>
      <c r="C176" s="17" t="s">
        <v>72</v>
      </c>
      <c r="D176" s="18">
        <v>116613.41000000002</v>
      </c>
      <c r="E176" s="18">
        <v>130248.41000000002</v>
      </c>
      <c r="F176" s="18">
        <v>2115</v>
      </c>
      <c r="G176" s="18">
        <v>6008</v>
      </c>
      <c r="H176" s="18">
        <v>1525</v>
      </c>
      <c r="I176" s="18">
        <f t="shared" si="31"/>
        <v>7533</v>
      </c>
      <c r="J176" s="18">
        <f t="shared" si="32"/>
        <v>122715.41000000002</v>
      </c>
      <c r="K176" s="39">
        <f t="shared" si="33"/>
        <v>0.94216436116187519</v>
      </c>
      <c r="L176" s="39">
        <f t="shared" si="34"/>
        <v>-0.98376179793672724</v>
      </c>
      <c r="M176" s="39">
        <f t="shared" si="35"/>
        <v>-0.86161827234589661</v>
      </c>
    </row>
    <row r="177" spans="1:13" x14ac:dyDescent="0.2">
      <c r="A177" s="17"/>
      <c r="B177" s="48" t="s">
        <v>73</v>
      </c>
      <c r="C177" s="17" t="s">
        <v>74</v>
      </c>
      <c r="F177" s="18">
        <v>0</v>
      </c>
      <c r="G177" s="18">
        <v>0</v>
      </c>
      <c r="H177" s="18">
        <v>0</v>
      </c>
      <c r="I177" s="18">
        <f t="shared" si="31"/>
        <v>0</v>
      </c>
      <c r="J177" s="18">
        <f t="shared" si="32"/>
        <v>0</v>
      </c>
      <c r="K177" s="39" t="str">
        <f t="shared" si="33"/>
        <v>NA</v>
      </c>
      <c r="L177" s="39" t="str">
        <f t="shared" si="34"/>
        <v>NA</v>
      </c>
      <c r="M177" s="39" t="str">
        <f t="shared" si="35"/>
        <v>NA</v>
      </c>
    </row>
    <row r="178" spans="1:13" x14ac:dyDescent="0.2">
      <c r="A178" s="17"/>
      <c r="B178" s="48" t="s">
        <v>350</v>
      </c>
      <c r="C178" s="17" t="s">
        <v>348</v>
      </c>
      <c r="D178" s="18">
        <v>3000</v>
      </c>
      <c r="E178" s="18">
        <v>0</v>
      </c>
      <c r="F178" s="18">
        <v>0</v>
      </c>
      <c r="G178" s="18">
        <v>0</v>
      </c>
      <c r="H178" s="18">
        <v>0</v>
      </c>
      <c r="I178" s="18">
        <f t="shared" si="31"/>
        <v>0</v>
      </c>
      <c r="J178" s="18">
        <f t="shared" si="32"/>
        <v>0</v>
      </c>
      <c r="K178" s="39" t="str">
        <f t="shared" si="33"/>
        <v>NA</v>
      </c>
      <c r="L178" s="39" t="str">
        <f t="shared" si="34"/>
        <v>NA</v>
      </c>
      <c r="M178" s="39" t="str">
        <f t="shared" si="35"/>
        <v>NA</v>
      </c>
    </row>
    <row r="179" spans="1:13" x14ac:dyDescent="0.2">
      <c r="A179" s="47" t="s">
        <v>99</v>
      </c>
      <c r="B179" s="49"/>
      <c r="C179" s="47"/>
      <c r="D179" s="23">
        <v>30666261.09</v>
      </c>
      <c r="E179" s="23">
        <v>5719672.4300000006</v>
      </c>
      <c r="F179" s="23">
        <v>1455415.86</v>
      </c>
      <c r="G179" s="23">
        <v>1741704.5099999998</v>
      </c>
      <c r="H179" s="23">
        <v>384146.81999999995</v>
      </c>
      <c r="I179" s="23">
        <f t="shared" si="31"/>
        <v>2125851.3299999996</v>
      </c>
      <c r="J179" s="23">
        <f t="shared" si="32"/>
        <v>3593821.100000001</v>
      </c>
      <c r="K179" s="43">
        <f t="shared" si="33"/>
        <v>0.62832638476815716</v>
      </c>
      <c r="L179" s="43">
        <f t="shared" si="34"/>
        <v>-0.7455420956685801</v>
      </c>
      <c r="M179" s="43">
        <f t="shared" si="35"/>
        <v>-8.6466297861047439E-2</v>
      </c>
    </row>
    <row r="180" spans="1:13" x14ac:dyDescent="0.2">
      <c r="A180" s="17" t="s">
        <v>100</v>
      </c>
      <c r="B180" s="48" t="s">
        <v>12</v>
      </c>
      <c r="C180" s="17" t="s">
        <v>13</v>
      </c>
      <c r="F180" s="18">
        <v>0</v>
      </c>
      <c r="G180" s="18">
        <v>0</v>
      </c>
      <c r="H180" s="18">
        <v>0</v>
      </c>
      <c r="I180" s="18">
        <f t="shared" si="31"/>
        <v>0</v>
      </c>
      <c r="J180" s="18">
        <f t="shared" si="32"/>
        <v>0</v>
      </c>
      <c r="K180" s="39" t="str">
        <f t="shared" si="33"/>
        <v>NA</v>
      </c>
      <c r="L180" s="39" t="str">
        <f t="shared" si="34"/>
        <v>NA</v>
      </c>
      <c r="M180" s="39" t="str">
        <f t="shared" si="35"/>
        <v>NA</v>
      </c>
    </row>
    <row r="181" spans="1:13" x14ac:dyDescent="0.2">
      <c r="A181" s="17"/>
      <c r="B181" s="48" t="s">
        <v>14</v>
      </c>
      <c r="C181" s="17" t="s">
        <v>15</v>
      </c>
      <c r="D181" s="18">
        <v>173200.62999999998</v>
      </c>
      <c r="E181" s="18">
        <v>178200.62999999998</v>
      </c>
      <c r="F181" s="18">
        <v>1170</v>
      </c>
      <c r="G181" s="18">
        <v>5041.88</v>
      </c>
      <c r="H181" s="18">
        <v>0</v>
      </c>
      <c r="I181" s="18">
        <f t="shared" si="31"/>
        <v>5041.88</v>
      </c>
      <c r="J181" s="18">
        <f t="shared" si="32"/>
        <v>173158.74999999997</v>
      </c>
      <c r="K181" s="39">
        <f t="shared" si="33"/>
        <v>0.97170672180002948</v>
      </c>
      <c r="L181" s="39">
        <f t="shared" si="34"/>
        <v>-0.99343436664617857</v>
      </c>
      <c r="M181" s="39">
        <f t="shared" si="35"/>
        <v>-0.91512016540008867</v>
      </c>
    </row>
    <row r="182" spans="1:13" x14ac:dyDescent="0.2">
      <c r="A182" s="17"/>
      <c r="B182" s="48" t="s">
        <v>16</v>
      </c>
      <c r="C182" s="17" t="s">
        <v>15</v>
      </c>
      <c r="D182" s="18">
        <v>26229.64</v>
      </c>
      <c r="E182" s="18">
        <v>26229.64</v>
      </c>
      <c r="F182" s="18">
        <v>0</v>
      </c>
      <c r="G182" s="18">
        <v>0</v>
      </c>
      <c r="H182" s="18">
        <v>0</v>
      </c>
      <c r="I182" s="18">
        <f t="shared" ref="I182:I210" si="36">SUM(G182:H182)</f>
        <v>0</v>
      </c>
      <c r="J182" s="18">
        <f t="shared" ref="J182:J210" si="37">E182-I182</f>
        <v>26229.64</v>
      </c>
      <c r="K182" s="39">
        <f t="shared" ref="K182:K210" si="38">IF(E182=0,"NA",J182/E182)</f>
        <v>1</v>
      </c>
      <c r="L182" s="39">
        <f t="shared" ref="L182:L210" si="39">IF(E182=0,"NA",(  ( F182 - (E182/$L$6)) / (E182/$L$6)))</f>
        <v>-1</v>
      </c>
      <c r="M182" s="39">
        <f t="shared" ref="M182:M210" si="40">IF(E182=0,"NA",(  ( G182 - ($M$6*(E182/12))) / ($M$6*(E182/12))))</f>
        <v>-1</v>
      </c>
    </row>
    <row r="183" spans="1:13" x14ac:dyDescent="0.2">
      <c r="A183" s="17"/>
      <c r="B183" s="48" t="s">
        <v>97</v>
      </c>
      <c r="C183" s="17" t="s">
        <v>98</v>
      </c>
      <c r="D183" s="18">
        <v>3874659.9500000011</v>
      </c>
      <c r="E183" s="18">
        <v>7588212.9500000011</v>
      </c>
      <c r="F183" s="18">
        <v>38715.81</v>
      </c>
      <c r="G183" s="18">
        <v>872338.56</v>
      </c>
      <c r="H183" s="18">
        <v>0</v>
      </c>
      <c r="I183" s="18">
        <f t="shared" si="36"/>
        <v>872338.56</v>
      </c>
      <c r="J183" s="18">
        <f t="shared" si="37"/>
        <v>6715874.3900000006</v>
      </c>
      <c r="K183" s="39">
        <f t="shared" si="38"/>
        <v>0.88504031637646641</v>
      </c>
      <c r="L183" s="39">
        <f t="shared" si="39"/>
        <v>-0.99489790148812318</v>
      </c>
      <c r="M183" s="39">
        <f t="shared" si="40"/>
        <v>-0.65512094912939944</v>
      </c>
    </row>
    <row r="184" spans="1:13" x14ac:dyDescent="0.2">
      <c r="A184" s="17"/>
      <c r="B184" s="48" t="s">
        <v>19</v>
      </c>
      <c r="C184" s="17" t="s">
        <v>20</v>
      </c>
      <c r="D184" s="18">
        <v>0</v>
      </c>
      <c r="E184" s="18">
        <v>0</v>
      </c>
      <c r="F184" s="18">
        <v>0</v>
      </c>
      <c r="G184" s="18">
        <v>0</v>
      </c>
      <c r="H184" s="18">
        <v>0</v>
      </c>
      <c r="I184" s="18">
        <f t="shared" si="36"/>
        <v>0</v>
      </c>
      <c r="J184" s="18">
        <f t="shared" si="37"/>
        <v>0</v>
      </c>
      <c r="K184" s="39" t="str">
        <f t="shared" si="38"/>
        <v>NA</v>
      </c>
      <c r="L184" s="39" t="str">
        <f t="shared" si="39"/>
        <v>NA</v>
      </c>
      <c r="M184" s="39" t="str">
        <f t="shared" si="40"/>
        <v>NA</v>
      </c>
    </row>
    <row r="185" spans="1:13" x14ac:dyDescent="0.2">
      <c r="A185" s="17"/>
      <c r="B185" s="48" t="s">
        <v>87</v>
      </c>
      <c r="C185" s="17" t="s">
        <v>88</v>
      </c>
      <c r="F185" s="18">
        <v>0</v>
      </c>
      <c r="G185" s="18">
        <v>0</v>
      </c>
      <c r="H185" s="18">
        <v>0</v>
      </c>
      <c r="I185" s="18">
        <f t="shared" si="36"/>
        <v>0</v>
      </c>
      <c r="J185" s="18">
        <f t="shared" si="37"/>
        <v>0</v>
      </c>
      <c r="K185" s="39" t="str">
        <f t="shared" si="38"/>
        <v>NA</v>
      </c>
      <c r="L185" s="39" t="str">
        <f t="shared" si="39"/>
        <v>NA</v>
      </c>
      <c r="M185" s="39" t="str">
        <f t="shared" si="40"/>
        <v>NA</v>
      </c>
    </row>
    <row r="186" spans="1:13" x14ac:dyDescent="0.2">
      <c r="A186" s="17"/>
      <c r="B186" s="48" t="s">
        <v>27</v>
      </c>
      <c r="C186" s="17" t="s">
        <v>28</v>
      </c>
      <c r="D186" s="18">
        <v>0</v>
      </c>
      <c r="E186" s="18">
        <v>60000</v>
      </c>
      <c r="F186" s="18">
        <v>0</v>
      </c>
      <c r="G186" s="18">
        <v>0</v>
      </c>
      <c r="H186" s="18">
        <v>0</v>
      </c>
      <c r="I186" s="18">
        <f t="shared" si="36"/>
        <v>0</v>
      </c>
      <c r="J186" s="18">
        <f t="shared" si="37"/>
        <v>60000</v>
      </c>
      <c r="K186" s="39">
        <f t="shared" si="38"/>
        <v>1</v>
      </c>
      <c r="L186" s="39">
        <f t="shared" si="39"/>
        <v>-1</v>
      </c>
      <c r="M186" s="39">
        <f t="shared" si="40"/>
        <v>-1</v>
      </c>
    </row>
    <row r="187" spans="1:13" x14ac:dyDescent="0.2">
      <c r="A187" s="17"/>
      <c r="B187" s="48" t="s">
        <v>91</v>
      </c>
      <c r="C187" s="17" t="s">
        <v>92</v>
      </c>
      <c r="D187" s="18">
        <v>16919277.050000012</v>
      </c>
      <c r="E187" s="18">
        <v>17222277.050000012</v>
      </c>
      <c r="F187" s="18">
        <v>257300.67999999996</v>
      </c>
      <c r="G187" s="18">
        <v>1796129.1699999997</v>
      </c>
      <c r="H187" s="18">
        <v>0</v>
      </c>
      <c r="I187" s="18">
        <f t="shared" si="36"/>
        <v>1796129.1699999997</v>
      </c>
      <c r="J187" s="18">
        <f t="shared" si="37"/>
        <v>15426147.880000012</v>
      </c>
      <c r="K187" s="39">
        <f t="shared" si="38"/>
        <v>0.8957089608542792</v>
      </c>
      <c r="L187" s="39">
        <f t="shared" si="39"/>
        <v>-0.98506000807831628</v>
      </c>
      <c r="M187" s="39">
        <f t="shared" si="40"/>
        <v>-0.6871268825628376</v>
      </c>
    </row>
    <row r="188" spans="1:13" x14ac:dyDescent="0.2">
      <c r="A188" s="17"/>
      <c r="B188" s="48" t="s">
        <v>29</v>
      </c>
      <c r="C188" s="17" t="s">
        <v>30</v>
      </c>
      <c r="D188" s="18">
        <v>4440449.660000002</v>
      </c>
      <c r="E188" s="18">
        <v>6037484.5</v>
      </c>
      <c r="F188" s="18">
        <v>784209.06000000017</v>
      </c>
      <c r="G188" s="18">
        <v>797769.64000000013</v>
      </c>
      <c r="H188" s="18">
        <v>0</v>
      </c>
      <c r="I188" s="18">
        <f t="shared" si="36"/>
        <v>797769.64000000013</v>
      </c>
      <c r="J188" s="18">
        <f t="shared" si="37"/>
        <v>5239714.8599999994</v>
      </c>
      <c r="K188" s="39">
        <f t="shared" si="38"/>
        <v>0.86786390259055723</v>
      </c>
      <c r="L188" s="39">
        <f t="shared" si="39"/>
        <v>-0.87010996715602329</v>
      </c>
      <c r="M188" s="39">
        <f t="shared" si="40"/>
        <v>-0.60359170777167204</v>
      </c>
    </row>
    <row r="189" spans="1:13" x14ac:dyDescent="0.2">
      <c r="A189" s="17"/>
      <c r="B189" s="48" t="s">
        <v>462</v>
      </c>
      <c r="C189" s="17" t="s">
        <v>463</v>
      </c>
      <c r="D189" s="18">
        <v>122077</v>
      </c>
      <c r="E189" s="18">
        <v>146750</v>
      </c>
      <c r="F189" s="18">
        <v>0</v>
      </c>
      <c r="G189" s="18">
        <v>0</v>
      </c>
      <c r="H189" s="18">
        <v>0</v>
      </c>
      <c r="I189" s="18">
        <f t="shared" si="36"/>
        <v>0</v>
      </c>
      <c r="J189" s="18">
        <f t="shared" si="37"/>
        <v>146750</v>
      </c>
      <c r="K189" s="39">
        <f t="shared" si="38"/>
        <v>1</v>
      </c>
      <c r="L189" s="39">
        <f t="shared" si="39"/>
        <v>-1</v>
      </c>
      <c r="M189" s="39">
        <f t="shared" si="40"/>
        <v>-1</v>
      </c>
    </row>
    <row r="190" spans="1:13" x14ac:dyDescent="0.2">
      <c r="A190" s="17"/>
      <c r="B190" s="48" t="s">
        <v>31</v>
      </c>
      <c r="C190" s="17" t="s">
        <v>32</v>
      </c>
      <c r="D190" s="18">
        <v>2103333.8899999992</v>
      </c>
      <c r="E190" s="18">
        <v>2313778.1999999993</v>
      </c>
      <c r="F190" s="18">
        <v>131685.84</v>
      </c>
      <c r="G190" s="18">
        <v>312890.71999999997</v>
      </c>
      <c r="H190" s="18">
        <v>0</v>
      </c>
      <c r="I190" s="18">
        <f t="shared" si="36"/>
        <v>312890.71999999997</v>
      </c>
      <c r="J190" s="18">
        <f t="shared" si="37"/>
        <v>2000887.4799999993</v>
      </c>
      <c r="K190" s="39">
        <f t="shared" si="38"/>
        <v>0.86477065087742633</v>
      </c>
      <c r="L190" s="39">
        <f t="shared" si="39"/>
        <v>-0.94308623013217086</v>
      </c>
      <c r="M190" s="39">
        <f t="shared" si="40"/>
        <v>-0.59431195263227898</v>
      </c>
    </row>
    <row r="191" spans="1:13" x14ac:dyDescent="0.2">
      <c r="A191" s="17"/>
      <c r="B191" s="48" t="s">
        <v>33</v>
      </c>
      <c r="C191" s="17" t="s">
        <v>34</v>
      </c>
      <c r="D191" s="18">
        <v>3276718.0700000012</v>
      </c>
      <c r="E191" s="18">
        <v>3462704.6400000011</v>
      </c>
      <c r="F191" s="18">
        <v>207198.61000000004</v>
      </c>
      <c r="G191" s="18">
        <v>503171.47</v>
      </c>
      <c r="H191" s="18">
        <v>0</v>
      </c>
      <c r="I191" s="18">
        <f t="shared" si="36"/>
        <v>503171.47</v>
      </c>
      <c r="J191" s="18">
        <f t="shared" si="37"/>
        <v>2959533.1700000009</v>
      </c>
      <c r="K191" s="39">
        <f t="shared" si="38"/>
        <v>0.85468830803888607</v>
      </c>
      <c r="L191" s="39">
        <f t="shared" si="39"/>
        <v>-0.94016278269693832</v>
      </c>
      <c r="M191" s="39">
        <f t="shared" si="40"/>
        <v>-0.56406492411665832</v>
      </c>
    </row>
    <row r="192" spans="1:13" x14ac:dyDescent="0.2">
      <c r="A192" s="17"/>
      <c r="B192" s="48" t="s">
        <v>39</v>
      </c>
      <c r="C192" s="17" t="s">
        <v>40</v>
      </c>
      <c r="D192" s="18">
        <v>875755.81000000052</v>
      </c>
      <c r="E192" s="18">
        <v>735854.59000000055</v>
      </c>
      <c r="F192" s="18">
        <v>40336.439999999922</v>
      </c>
      <c r="G192" s="18">
        <v>120290.7699999999</v>
      </c>
      <c r="H192" s="18">
        <v>0</v>
      </c>
      <c r="I192" s="18">
        <f t="shared" si="36"/>
        <v>120290.7699999999</v>
      </c>
      <c r="J192" s="18">
        <f t="shared" si="37"/>
        <v>615563.82000000065</v>
      </c>
      <c r="K192" s="39">
        <f t="shared" si="38"/>
        <v>0.8365291572075404</v>
      </c>
      <c r="L192" s="39">
        <f t="shared" si="39"/>
        <v>-0.94518422450826878</v>
      </c>
      <c r="M192" s="39">
        <f t="shared" si="40"/>
        <v>-0.50958747162262119</v>
      </c>
    </row>
    <row r="193" spans="1:13" x14ac:dyDescent="0.2">
      <c r="A193" s="17"/>
      <c r="B193" s="48" t="s">
        <v>41</v>
      </c>
      <c r="C193" s="17" t="s">
        <v>42</v>
      </c>
      <c r="D193" s="18">
        <v>30633122.359999996</v>
      </c>
      <c r="E193" s="18">
        <v>7067505.5100000026</v>
      </c>
      <c r="F193" s="18">
        <v>136833.43</v>
      </c>
      <c r="G193" s="18">
        <v>391770.48999999987</v>
      </c>
      <c r="H193" s="18">
        <v>375769.79</v>
      </c>
      <c r="I193" s="18">
        <f t="shared" si="36"/>
        <v>767540.2799999998</v>
      </c>
      <c r="J193" s="18">
        <f t="shared" si="37"/>
        <v>6299965.2300000023</v>
      </c>
      <c r="K193" s="39">
        <f t="shared" si="38"/>
        <v>0.89139870086921236</v>
      </c>
      <c r="L193" s="39">
        <f t="shared" si="39"/>
        <v>-0.98063907699733799</v>
      </c>
      <c r="M193" s="39">
        <f t="shared" si="40"/>
        <v>-0.83370207942009811</v>
      </c>
    </row>
    <row r="194" spans="1:13" x14ac:dyDescent="0.2">
      <c r="A194" s="17"/>
      <c r="B194" s="48" t="s">
        <v>178</v>
      </c>
      <c r="C194" s="17" t="s">
        <v>179</v>
      </c>
      <c r="D194" s="18">
        <v>0</v>
      </c>
      <c r="E194" s="18">
        <v>10183</v>
      </c>
      <c r="F194" s="18">
        <v>0</v>
      </c>
      <c r="G194" s="18">
        <v>0</v>
      </c>
      <c r="H194" s="18">
        <v>0</v>
      </c>
      <c r="I194" s="18">
        <f t="shared" si="36"/>
        <v>0</v>
      </c>
      <c r="J194" s="18">
        <f t="shared" si="37"/>
        <v>10183</v>
      </c>
      <c r="K194" s="39">
        <f t="shared" si="38"/>
        <v>1</v>
      </c>
      <c r="L194" s="39">
        <f t="shared" si="39"/>
        <v>-1</v>
      </c>
      <c r="M194" s="39">
        <f t="shared" si="40"/>
        <v>-1</v>
      </c>
    </row>
    <row r="195" spans="1:13" x14ac:dyDescent="0.2">
      <c r="A195" s="17"/>
      <c r="B195" s="48" t="s">
        <v>506</v>
      </c>
      <c r="C195" s="17" t="s">
        <v>507</v>
      </c>
      <c r="D195" s="18">
        <v>42000</v>
      </c>
      <c r="E195" s="18">
        <v>70563</v>
      </c>
      <c r="F195" s="18">
        <v>0</v>
      </c>
      <c r="G195" s="18">
        <v>0</v>
      </c>
      <c r="H195" s="18">
        <v>0</v>
      </c>
      <c r="I195" s="18">
        <f t="shared" si="36"/>
        <v>0</v>
      </c>
      <c r="J195" s="18">
        <f t="shared" si="37"/>
        <v>70563</v>
      </c>
      <c r="K195" s="39">
        <f t="shared" si="38"/>
        <v>1</v>
      </c>
      <c r="L195" s="39">
        <f t="shared" si="39"/>
        <v>-1</v>
      </c>
      <c r="M195" s="39">
        <f t="shared" si="40"/>
        <v>-1</v>
      </c>
    </row>
    <row r="196" spans="1:13" x14ac:dyDescent="0.2">
      <c r="A196" s="17"/>
      <c r="B196" s="48" t="s">
        <v>508</v>
      </c>
      <c r="C196" s="17" t="s">
        <v>509</v>
      </c>
      <c r="D196" s="18">
        <v>10500</v>
      </c>
      <c r="E196" s="18">
        <v>10500</v>
      </c>
      <c r="F196" s="18">
        <v>0</v>
      </c>
      <c r="G196" s="18">
        <v>0</v>
      </c>
      <c r="H196" s="18">
        <v>0</v>
      </c>
      <c r="I196" s="18">
        <f t="shared" si="36"/>
        <v>0</v>
      </c>
      <c r="J196" s="18">
        <f t="shared" si="37"/>
        <v>10500</v>
      </c>
      <c r="K196" s="39">
        <f t="shared" si="38"/>
        <v>1</v>
      </c>
      <c r="L196" s="39">
        <f t="shared" si="39"/>
        <v>-1</v>
      </c>
      <c r="M196" s="39">
        <f t="shared" si="40"/>
        <v>-1</v>
      </c>
    </row>
    <row r="197" spans="1:13" x14ac:dyDescent="0.2">
      <c r="A197" s="17"/>
      <c r="B197" s="48" t="s">
        <v>47</v>
      </c>
      <c r="C197" s="17" t="s">
        <v>48</v>
      </c>
      <c r="D197" s="18">
        <v>106926.68</v>
      </c>
      <c r="E197" s="18">
        <v>851201.68</v>
      </c>
      <c r="F197" s="18">
        <v>19680</v>
      </c>
      <c r="G197" s="18">
        <v>691480</v>
      </c>
      <c r="H197" s="18">
        <v>0</v>
      </c>
      <c r="I197" s="18">
        <f t="shared" si="36"/>
        <v>691480</v>
      </c>
      <c r="J197" s="18">
        <f t="shared" si="37"/>
        <v>159721.68000000005</v>
      </c>
      <c r="K197" s="39">
        <f t="shared" si="38"/>
        <v>0.18764258078062068</v>
      </c>
      <c r="L197" s="39">
        <f t="shared" si="39"/>
        <v>-0.97687974488020279</v>
      </c>
      <c r="M197" s="39">
        <f t="shared" si="40"/>
        <v>1.4370722576581378</v>
      </c>
    </row>
    <row r="198" spans="1:13" x14ac:dyDescent="0.2">
      <c r="A198" s="17"/>
      <c r="B198" s="48" t="s">
        <v>49</v>
      </c>
      <c r="C198" s="17" t="s">
        <v>50</v>
      </c>
      <c r="D198" s="18">
        <v>1219276.97</v>
      </c>
      <c r="E198" s="18">
        <v>1276172.6200000001</v>
      </c>
      <c r="F198" s="18">
        <v>0</v>
      </c>
      <c r="G198" s="18">
        <v>56321.669999999991</v>
      </c>
      <c r="H198" s="18">
        <v>0</v>
      </c>
      <c r="I198" s="18">
        <f t="shared" si="36"/>
        <v>56321.669999999991</v>
      </c>
      <c r="J198" s="18">
        <f t="shared" si="37"/>
        <v>1219850.9500000002</v>
      </c>
      <c r="K198" s="39">
        <f t="shared" si="38"/>
        <v>0.95586673063084526</v>
      </c>
      <c r="L198" s="39">
        <f t="shared" si="39"/>
        <v>-1</v>
      </c>
      <c r="M198" s="39">
        <f t="shared" si="40"/>
        <v>-0.86760019189253568</v>
      </c>
    </row>
    <row r="199" spans="1:13" x14ac:dyDescent="0.2">
      <c r="A199" s="17"/>
      <c r="B199" s="48" t="s">
        <v>51</v>
      </c>
      <c r="C199" s="17" t="s">
        <v>52</v>
      </c>
      <c r="D199" s="18">
        <v>0</v>
      </c>
      <c r="E199" s="18">
        <v>20299</v>
      </c>
      <c r="F199" s="18">
        <v>0</v>
      </c>
      <c r="G199" s="18">
        <v>0</v>
      </c>
      <c r="H199" s="18">
        <v>0</v>
      </c>
      <c r="I199" s="18">
        <f t="shared" si="36"/>
        <v>0</v>
      </c>
      <c r="J199" s="18">
        <f t="shared" si="37"/>
        <v>20299</v>
      </c>
      <c r="K199" s="39">
        <f t="shared" si="38"/>
        <v>1</v>
      </c>
      <c r="L199" s="39">
        <f t="shared" si="39"/>
        <v>-1</v>
      </c>
      <c r="M199" s="39">
        <f t="shared" si="40"/>
        <v>-1</v>
      </c>
    </row>
    <row r="200" spans="1:13" x14ac:dyDescent="0.2">
      <c r="A200" s="17"/>
      <c r="B200" s="48" t="s">
        <v>53</v>
      </c>
      <c r="C200" s="17" t="s">
        <v>54</v>
      </c>
      <c r="D200" s="18">
        <v>1910057.4600000009</v>
      </c>
      <c r="E200" s="18">
        <v>1807487.0900000005</v>
      </c>
      <c r="F200" s="18">
        <v>89094.86</v>
      </c>
      <c r="G200" s="18">
        <v>149069.03</v>
      </c>
      <c r="H200" s="18">
        <v>20936.310000000001</v>
      </c>
      <c r="I200" s="18">
        <f t="shared" si="36"/>
        <v>170005.34</v>
      </c>
      <c r="J200" s="18">
        <f t="shared" si="37"/>
        <v>1637481.7500000005</v>
      </c>
      <c r="K200" s="39">
        <f t="shared" si="38"/>
        <v>0.90594381506758093</v>
      </c>
      <c r="L200" s="39">
        <f t="shared" si="39"/>
        <v>-0.95070788583059807</v>
      </c>
      <c r="M200" s="39">
        <f t="shared" si="40"/>
        <v>-0.75258075563903482</v>
      </c>
    </row>
    <row r="201" spans="1:13" x14ac:dyDescent="0.2">
      <c r="A201" s="17"/>
      <c r="B201" s="48" t="s">
        <v>55</v>
      </c>
      <c r="C201" s="17" t="s">
        <v>56</v>
      </c>
      <c r="D201" s="18">
        <v>83171.600000000006</v>
      </c>
      <c r="E201" s="18">
        <v>83171.600000000006</v>
      </c>
      <c r="F201" s="18">
        <v>0</v>
      </c>
      <c r="G201" s="18">
        <v>7920</v>
      </c>
      <c r="H201" s="18">
        <v>0</v>
      </c>
      <c r="I201" s="18">
        <f t="shared" si="36"/>
        <v>7920</v>
      </c>
      <c r="J201" s="18">
        <f t="shared" si="37"/>
        <v>75251.600000000006</v>
      </c>
      <c r="K201" s="39">
        <f t="shared" si="38"/>
        <v>0.90477518768425758</v>
      </c>
      <c r="L201" s="39">
        <f t="shared" si="39"/>
        <v>-1</v>
      </c>
      <c r="M201" s="39">
        <f t="shared" si="40"/>
        <v>-0.71432556305277284</v>
      </c>
    </row>
    <row r="202" spans="1:13" x14ac:dyDescent="0.2">
      <c r="A202" s="17"/>
      <c r="B202" s="48" t="s">
        <v>57</v>
      </c>
      <c r="C202" s="17" t="s">
        <v>58</v>
      </c>
      <c r="D202" s="18">
        <v>0</v>
      </c>
      <c r="E202" s="18">
        <v>0</v>
      </c>
      <c r="F202" s="18">
        <v>0</v>
      </c>
      <c r="G202" s="18">
        <v>0</v>
      </c>
      <c r="H202" s="18">
        <v>0</v>
      </c>
      <c r="I202" s="18">
        <f t="shared" si="36"/>
        <v>0</v>
      </c>
      <c r="J202" s="18">
        <f t="shared" si="37"/>
        <v>0</v>
      </c>
      <c r="K202" s="39" t="str">
        <f t="shared" si="38"/>
        <v>NA</v>
      </c>
      <c r="L202" s="39" t="str">
        <f t="shared" si="39"/>
        <v>NA</v>
      </c>
      <c r="M202" s="39" t="str">
        <f t="shared" si="40"/>
        <v>NA</v>
      </c>
    </row>
    <row r="203" spans="1:13" x14ac:dyDescent="0.2">
      <c r="A203" s="17"/>
      <c r="B203" s="48" t="s">
        <v>59</v>
      </c>
      <c r="C203" s="17" t="s">
        <v>60</v>
      </c>
      <c r="D203" s="18">
        <v>-54051.92</v>
      </c>
      <c r="E203" s="18">
        <v>-89447.239999999991</v>
      </c>
      <c r="F203" s="18">
        <v>0</v>
      </c>
      <c r="G203" s="18">
        <v>0</v>
      </c>
      <c r="H203" s="18">
        <v>650.4</v>
      </c>
      <c r="I203" s="18">
        <f t="shared" si="36"/>
        <v>650.4</v>
      </c>
      <c r="J203" s="18">
        <f t="shared" si="37"/>
        <v>-90097.639999999985</v>
      </c>
      <c r="K203" s="39">
        <f t="shared" si="38"/>
        <v>1.0072713255322354</v>
      </c>
      <c r="L203" s="39">
        <f t="shared" si="39"/>
        <v>-1</v>
      </c>
      <c r="M203" s="39">
        <f t="shared" si="40"/>
        <v>-1</v>
      </c>
    </row>
    <row r="204" spans="1:13" x14ac:dyDescent="0.2">
      <c r="A204" s="17"/>
      <c r="B204" s="48" t="s">
        <v>61</v>
      </c>
      <c r="C204" s="17" t="s">
        <v>62</v>
      </c>
      <c r="D204" s="18">
        <v>187668.07</v>
      </c>
      <c r="E204" s="18">
        <v>190768.07</v>
      </c>
      <c r="F204" s="18">
        <v>0</v>
      </c>
      <c r="G204" s="18">
        <v>37920</v>
      </c>
      <c r="H204" s="18">
        <v>0</v>
      </c>
      <c r="I204" s="18">
        <f t="shared" si="36"/>
        <v>37920</v>
      </c>
      <c r="J204" s="18">
        <f t="shared" si="37"/>
        <v>152848.07</v>
      </c>
      <c r="K204" s="39">
        <f t="shared" si="38"/>
        <v>0.80122459696740655</v>
      </c>
      <c r="L204" s="39">
        <f t="shared" si="39"/>
        <v>-1</v>
      </c>
      <c r="M204" s="39">
        <f t="shared" si="40"/>
        <v>-0.40367379090221966</v>
      </c>
    </row>
    <row r="205" spans="1:13" x14ac:dyDescent="0.2">
      <c r="A205" s="17"/>
      <c r="B205" s="48" t="s">
        <v>322</v>
      </c>
      <c r="C205" s="17" t="s">
        <v>323</v>
      </c>
      <c r="D205" s="18">
        <v>0</v>
      </c>
      <c r="E205" s="18">
        <v>0</v>
      </c>
      <c r="F205" s="18">
        <v>0</v>
      </c>
      <c r="G205" s="18">
        <v>0</v>
      </c>
      <c r="H205" s="18">
        <v>0</v>
      </c>
      <c r="I205" s="18">
        <f t="shared" si="36"/>
        <v>0</v>
      </c>
      <c r="J205" s="18">
        <f t="shared" si="37"/>
        <v>0</v>
      </c>
      <c r="K205" s="39" t="str">
        <f t="shared" si="38"/>
        <v>NA</v>
      </c>
      <c r="L205" s="39" t="str">
        <f t="shared" si="39"/>
        <v>NA</v>
      </c>
      <c r="M205" s="39" t="str">
        <f t="shared" si="40"/>
        <v>NA</v>
      </c>
    </row>
    <row r="206" spans="1:13" x14ac:dyDescent="0.2">
      <c r="A206" s="17"/>
      <c r="B206" s="48" t="s">
        <v>65</v>
      </c>
      <c r="C206" s="17" t="s">
        <v>66</v>
      </c>
      <c r="D206" s="18">
        <v>2574101.0699999994</v>
      </c>
      <c r="E206" s="18">
        <v>2895400.1999999993</v>
      </c>
      <c r="F206" s="18">
        <v>106251.77</v>
      </c>
      <c r="G206" s="18">
        <v>168356.37</v>
      </c>
      <c r="H206" s="18">
        <v>3263</v>
      </c>
      <c r="I206" s="18">
        <f t="shared" si="36"/>
        <v>171619.37</v>
      </c>
      <c r="J206" s="18">
        <f t="shared" si="37"/>
        <v>2723780.8299999991</v>
      </c>
      <c r="K206" s="39">
        <f t="shared" si="38"/>
        <v>0.9407268915709821</v>
      </c>
      <c r="L206" s="39">
        <f t="shared" si="39"/>
        <v>-0.9633032525175621</v>
      </c>
      <c r="M206" s="39">
        <f t="shared" si="40"/>
        <v>-0.82556155449598989</v>
      </c>
    </row>
    <row r="207" spans="1:13" x14ac:dyDescent="0.2">
      <c r="A207" s="17"/>
      <c r="B207" s="48" t="s">
        <v>67</v>
      </c>
      <c r="C207" s="17" t="s">
        <v>68</v>
      </c>
      <c r="F207" s="18">
        <v>0</v>
      </c>
      <c r="G207" s="18">
        <v>0</v>
      </c>
      <c r="H207" s="18">
        <v>0</v>
      </c>
      <c r="I207" s="18">
        <f t="shared" si="36"/>
        <v>0</v>
      </c>
      <c r="J207" s="18">
        <f t="shared" si="37"/>
        <v>0</v>
      </c>
      <c r="K207" s="39" t="str">
        <f t="shared" si="38"/>
        <v>NA</v>
      </c>
      <c r="L207" s="39" t="str">
        <f t="shared" si="39"/>
        <v>NA</v>
      </c>
      <c r="M207" s="39" t="str">
        <f t="shared" si="40"/>
        <v>NA</v>
      </c>
    </row>
    <row r="208" spans="1:13" x14ac:dyDescent="0.2">
      <c r="A208" s="17"/>
      <c r="B208" s="48" t="s">
        <v>71</v>
      </c>
      <c r="C208" s="17" t="s">
        <v>72</v>
      </c>
      <c r="D208" s="18">
        <v>1716439.2400000005</v>
      </c>
      <c r="E208" s="18">
        <v>3218098.3299999987</v>
      </c>
      <c r="F208" s="18">
        <v>1465</v>
      </c>
      <c r="G208" s="18">
        <v>26003</v>
      </c>
      <c r="H208" s="18">
        <v>75</v>
      </c>
      <c r="I208" s="18">
        <f t="shared" si="36"/>
        <v>26078</v>
      </c>
      <c r="J208" s="18">
        <f t="shared" si="37"/>
        <v>3192020.3299999987</v>
      </c>
      <c r="K208" s="39">
        <f t="shared" si="38"/>
        <v>0.99189645643922886</v>
      </c>
      <c r="L208" s="39">
        <f t="shared" si="39"/>
        <v>-0.99954476220122213</v>
      </c>
      <c r="M208" s="39">
        <f t="shared" si="40"/>
        <v>-0.97575928638575815</v>
      </c>
    </row>
    <row r="209" spans="1:13" x14ac:dyDescent="0.2">
      <c r="A209" s="17"/>
      <c r="B209" s="48" t="s">
        <v>73</v>
      </c>
      <c r="C209" s="17" t="s">
        <v>74</v>
      </c>
      <c r="D209" s="18">
        <v>150000</v>
      </c>
      <c r="E209" s="18">
        <v>150000</v>
      </c>
      <c r="F209" s="18">
        <v>0</v>
      </c>
      <c r="G209" s="18">
        <v>0</v>
      </c>
      <c r="H209" s="18">
        <v>0</v>
      </c>
      <c r="I209" s="18">
        <f t="shared" si="36"/>
        <v>0</v>
      </c>
      <c r="J209" s="18">
        <f t="shared" si="37"/>
        <v>150000</v>
      </c>
      <c r="K209" s="39">
        <f t="shared" si="38"/>
        <v>1</v>
      </c>
      <c r="L209" s="39">
        <f t="shared" si="39"/>
        <v>-1</v>
      </c>
      <c r="M209" s="39">
        <f t="shared" si="40"/>
        <v>-1</v>
      </c>
    </row>
    <row r="210" spans="1:13" x14ac:dyDescent="0.2">
      <c r="A210" s="47" t="s">
        <v>101</v>
      </c>
      <c r="B210" s="49"/>
      <c r="C210" s="47"/>
      <c r="D210" s="23">
        <v>70390913.230000004</v>
      </c>
      <c r="E210" s="23">
        <v>55333395.060000017</v>
      </c>
      <c r="F210" s="23">
        <v>1813941.5000000005</v>
      </c>
      <c r="G210" s="23">
        <v>5936472.7699999996</v>
      </c>
      <c r="H210" s="23">
        <v>400694.5</v>
      </c>
      <c r="I210" s="23">
        <f t="shared" si="36"/>
        <v>6337167.2699999996</v>
      </c>
      <c r="J210" s="23">
        <f t="shared" si="37"/>
        <v>48996227.790000021</v>
      </c>
      <c r="K210" s="43">
        <f t="shared" si="38"/>
        <v>0.88547300842233923</v>
      </c>
      <c r="L210" s="43">
        <f t="shared" si="39"/>
        <v>-0.96721796126854176</v>
      </c>
      <c r="M210" s="43">
        <f t="shared" si="40"/>
        <v>-0.67814340163496933</v>
      </c>
    </row>
    <row r="211" spans="1:13" x14ac:dyDescent="0.2">
      <c r="A211" s="17" t="s">
        <v>102</v>
      </c>
      <c r="B211" s="48" t="s">
        <v>77</v>
      </c>
      <c r="C211" s="17" t="s">
        <v>78</v>
      </c>
      <c r="D211" s="18">
        <v>0</v>
      </c>
      <c r="E211" s="18">
        <v>0</v>
      </c>
      <c r="F211" s="18">
        <v>3145.11</v>
      </c>
      <c r="G211" s="18">
        <v>3145.11</v>
      </c>
      <c r="H211" s="18">
        <v>0</v>
      </c>
      <c r="I211" s="18">
        <f t="shared" ref="I211:I247" si="41">SUM(G211:H211)</f>
        <v>3145.11</v>
      </c>
      <c r="J211" s="18">
        <f t="shared" ref="J211:J247" si="42">E211-I211</f>
        <v>-3145.11</v>
      </c>
      <c r="K211" s="39" t="str">
        <f t="shared" ref="K211:K247" si="43">IF(E211=0,"NA",J211/E211)</f>
        <v>NA</v>
      </c>
      <c r="L211" s="39" t="str">
        <f t="shared" ref="L211:L247" si="44">IF(E211=0,"NA",(  ( F211 - (E211/$L$6)) / (E211/$L$6)))</f>
        <v>NA</v>
      </c>
      <c r="M211" s="39" t="str">
        <f t="shared" ref="M211:M247" si="45">IF(E211=0,"NA",(  ( G211 - ($M$6*(E211/12))) / ($M$6*(E211/12))))</f>
        <v>NA</v>
      </c>
    </row>
    <row r="212" spans="1:13" x14ac:dyDescent="0.2">
      <c r="A212" s="17"/>
      <c r="B212" s="48" t="s">
        <v>247</v>
      </c>
      <c r="C212" s="17" t="s">
        <v>248</v>
      </c>
      <c r="D212" s="18">
        <v>0</v>
      </c>
      <c r="E212" s="18">
        <v>0</v>
      </c>
      <c r="F212" s="18">
        <v>0</v>
      </c>
      <c r="G212" s="18">
        <v>0</v>
      </c>
      <c r="H212" s="18">
        <v>0</v>
      </c>
      <c r="I212" s="18">
        <f t="shared" si="41"/>
        <v>0</v>
      </c>
      <c r="J212" s="18">
        <f t="shared" si="42"/>
        <v>0</v>
      </c>
      <c r="K212" s="39" t="str">
        <f t="shared" si="43"/>
        <v>NA</v>
      </c>
      <c r="L212" s="39" t="str">
        <f t="shared" si="44"/>
        <v>NA</v>
      </c>
      <c r="M212" s="39" t="str">
        <f t="shared" si="45"/>
        <v>NA</v>
      </c>
    </row>
    <row r="213" spans="1:13" x14ac:dyDescent="0.2">
      <c r="A213" s="17"/>
      <c r="B213" s="48" t="s">
        <v>29</v>
      </c>
      <c r="C213" s="17" t="s">
        <v>30</v>
      </c>
      <c r="D213" s="18">
        <v>2800000</v>
      </c>
      <c r="E213" s="18">
        <v>5600000</v>
      </c>
      <c r="F213" s="18">
        <v>0</v>
      </c>
      <c r="G213" s="18">
        <v>0</v>
      </c>
      <c r="H213" s="18">
        <v>0</v>
      </c>
      <c r="I213" s="18">
        <f t="shared" si="41"/>
        <v>0</v>
      </c>
      <c r="J213" s="18">
        <f t="shared" si="42"/>
        <v>5600000</v>
      </c>
      <c r="K213" s="39">
        <f t="shared" si="43"/>
        <v>1</v>
      </c>
      <c r="L213" s="39">
        <f t="shared" si="44"/>
        <v>-1</v>
      </c>
      <c r="M213" s="39">
        <f t="shared" si="45"/>
        <v>-1</v>
      </c>
    </row>
    <row r="214" spans="1:13" x14ac:dyDescent="0.2">
      <c r="A214" s="17"/>
      <c r="B214" s="48" t="s">
        <v>31</v>
      </c>
      <c r="C214" s="17" t="s">
        <v>32</v>
      </c>
      <c r="D214" s="18">
        <v>0</v>
      </c>
      <c r="E214" s="18">
        <v>0</v>
      </c>
      <c r="F214" s="18">
        <v>0</v>
      </c>
      <c r="G214" s="18">
        <v>0</v>
      </c>
      <c r="H214" s="18">
        <v>0</v>
      </c>
      <c r="I214" s="18">
        <f t="shared" si="41"/>
        <v>0</v>
      </c>
      <c r="J214" s="18">
        <f t="shared" si="42"/>
        <v>0</v>
      </c>
      <c r="K214" s="39" t="str">
        <f t="shared" si="43"/>
        <v>NA</v>
      </c>
      <c r="L214" s="39" t="str">
        <f t="shared" si="44"/>
        <v>NA</v>
      </c>
      <c r="M214" s="39" t="str">
        <f t="shared" si="45"/>
        <v>NA</v>
      </c>
    </row>
    <row r="215" spans="1:13" x14ac:dyDescent="0.2">
      <c r="A215" s="17"/>
      <c r="B215" s="48" t="s">
        <v>33</v>
      </c>
      <c r="C215" s="17" t="s">
        <v>34</v>
      </c>
      <c r="D215" s="18">
        <v>0</v>
      </c>
      <c r="E215" s="18">
        <v>0</v>
      </c>
      <c r="F215" s="18">
        <v>0</v>
      </c>
      <c r="G215" s="18">
        <v>0</v>
      </c>
      <c r="H215" s="18">
        <v>0</v>
      </c>
      <c r="I215" s="18">
        <f t="shared" si="41"/>
        <v>0</v>
      </c>
      <c r="J215" s="18">
        <f t="shared" si="42"/>
        <v>0</v>
      </c>
      <c r="K215" s="39" t="str">
        <f t="shared" si="43"/>
        <v>NA</v>
      </c>
      <c r="L215" s="39" t="str">
        <f t="shared" si="44"/>
        <v>NA</v>
      </c>
      <c r="M215" s="39" t="str">
        <f t="shared" si="45"/>
        <v>NA</v>
      </c>
    </row>
    <row r="216" spans="1:13" x14ac:dyDescent="0.2">
      <c r="A216" s="17"/>
      <c r="B216" s="48" t="s">
        <v>39</v>
      </c>
      <c r="C216" s="17" t="s">
        <v>40</v>
      </c>
      <c r="D216" s="18">
        <v>74200</v>
      </c>
      <c r="E216" s="18">
        <v>148400</v>
      </c>
      <c r="F216" s="18">
        <v>240.6</v>
      </c>
      <c r="G216" s="18">
        <v>240.6</v>
      </c>
      <c r="H216" s="18">
        <v>0</v>
      </c>
      <c r="I216" s="18">
        <f t="shared" si="41"/>
        <v>240.6</v>
      </c>
      <c r="J216" s="18">
        <f t="shared" si="42"/>
        <v>148159.4</v>
      </c>
      <c r="K216" s="39">
        <f t="shared" si="43"/>
        <v>0.9983787061994609</v>
      </c>
      <c r="L216" s="39">
        <f t="shared" si="44"/>
        <v>-0.9983787061994609</v>
      </c>
      <c r="M216" s="39">
        <f t="shared" si="45"/>
        <v>-0.9951361185983828</v>
      </c>
    </row>
    <row r="217" spans="1:13" x14ac:dyDescent="0.2">
      <c r="A217" s="17"/>
      <c r="B217" s="48" t="s">
        <v>41</v>
      </c>
      <c r="C217" s="17" t="s">
        <v>42</v>
      </c>
      <c r="D217" s="18">
        <v>0</v>
      </c>
      <c r="E217" s="18">
        <v>215882</v>
      </c>
      <c r="F217" s="18">
        <v>0</v>
      </c>
      <c r="G217" s="18">
        <v>0</v>
      </c>
      <c r="H217" s="18">
        <v>0</v>
      </c>
      <c r="I217" s="18">
        <f t="shared" si="41"/>
        <v>0</v>
      </c>
      <c r="J217" s="18">
        <f t="shared" si="42"/>
        <v>215882</v>
      </c>
      <c r="K217" s="39">
        <f t="shared" si="43"/>
        <v>1</v>
      </c>
      <c r="L217" s="39">
        <f t="shared" si="44"/>
        <v>-1</v>
      </c>
      <c r="M217" s="39">
        <f t="shared" si="45"/>
        <v>-1</v>
      </c>
    </row>
    <row r="218" spans="1:13" x14ac:dyDescent="0.2">
      <c r="A218" s="17"/>
      <c r="B218" s="48" t="s">
        <v>59</v>
      </c>
      <c r="C218" s="17" t="s">
        <v>60</v>
      </c>
      <c r="D218" s="18">
        <v>6361.51</v>
      </c>
      <c r="E218" s="18">
        <v>6361.51</v>
      </c>
      <c r="F218" s="18">
        <v>0</v>
      </c>
      <c r="G218" s="18">
        <v>0</v>
      </c>
      <c r="H218" s="18">
        <v>0</v>
      </c>
      <c r="I218" s="18">
        <f t="shared" si="41"/>
        <v>0</v>
      </c>
      <c r="J218" s="18">
        <f t="shared" si="42"/>
        <v>6361.51</v>
      </c>
      <c r="K218" s="39">
        <f t="shared" si="43"/>
        <v>1</v>
      </c>
      <c r="L218" s="39">
        <f t="shared" si="44"/>
        <v>-1</v>
      </c>
      <c r="M218" s="39">
        <f t="shared" si="45"/>
        <v>-1</v>
      </c>
    </row>
    <row r="219" spans="1:13" x14ac:dyDescent="0.2">
      <c r="A219" s="17"/>
      <c r="B219" s="48" t="s">
        <v>65</v>
      </c>
      <c r="C219" s="17" t="s">
        <v>66</v>
      </c>
      <c r="D219" s="18">
        <v>130620.3</v>
      </c>
      <c r="E219" s="18">
        <v>118654.3</v>
      </c>
      <c r="F219" s="18">
        <v>462.37</v>
      </c>
      <c r="G219" s="18">
        <v>25047.4</v>
      </c>
      <c r="H219" s="18">
        <v>3983.18</v>
      </c>
      <c r="I219" s="18">
        <f t="shared" si="41"/>
        <v>29030.58</v>
      </c>
      <c r="J219" s="18">
        <f t="shared" si="42"/>
        <v>89623.72</v>
      </c>
      <c r="K219" s="39">
        <f t="shared" si="43"/>
        <v>0.75533478348445859</v>
      </c>
      <c r="L219" s="39">
        <f t="shared" si="44"/>
        <v>-0.99610321749822806</v>
      </c>
      <c r="M219" s="39">
        <f t="shared" si="45"/>
        <v>-0.36671321646160315</v>
      </c>
    </row>
    <row r="220" spans="1:13" x14ac:dyDescent="0.2">
      <c r="A220" s="47" t="s">
        <v>103</v>
      </c>
      <c r="B220" s="49"/>
      <c r="C220" s="47"/>
      <c r="D220" s="23">
        <v>3011181.8099999996</v>
      </c>
      <c r="E220" s="23">
        <v>6089297.8099999996</v>
      </c>
      <c r="F220" s="23">
        <v>3848.08</v>
      </c>
      <c r="G220" s="23">
        <v>28433.11</v>
      </c>
      <c r="H220" s="23">
        <v>3983.18</v>
      </c>
      <c r="I220" s="23">
        <f t="shared" si="41"/>
        <v>32416.29</v>
      </c>
      <c r="J220" s="23">
        <f t="shared" si="42"/>
        <v>6056881.5199999996</v>
      </c>
      <c r="K220" s="43">
        <f t="shared" si="43"/>
        <v>0.99467651426954928</v>
      </c>
      <c r="L220" s="43">
        <f t="shared" si="44"/>
        <v>-0.99936805849868593</v>
      </c>
      <c r="M220" s="43">
        <f t="shared" si="45"/>
        <v>-0.98599192671116864</v>
      </c>
    </row>
    <row r="221" spans="1:13" x14ac:dyDescent="0.2">
      <c r="A221" s="17" t="s">
        <v>180</v>
      </c>
      <c r="B221" s="48" t="s">
        <v>14</v>
      </c>
      <c r="C221" s="17" t="s">
        <v>15</v>
      </c>
      <c r="F221" s="18">
        <v>0</v>
      </c>
      <c r="G221" s="18">
        <v>0</v>
      </c>
      <c r="H221" s="18">
        <v>0</v>
      </c>
      <c r="I221" s="18">
        <f t="shared" si="41"/>
        <v>0</v>
      </c>
      <c r="J221" s="18">
        <f t="shared" si="42"/>
        <v>0</v>
      </c>
      <c r="K221" s="39" t="str">
        <f t="shared" si="43"/>
        <v>NA</v>
      </c>
      <c r="L221" s="39" t="str">
        <f t="shared" si="44"/>
        <v>NA</v>
      </c>
      <c r="M221" s="39" t="str">
        <f t="shared" si="45"/>
        <v>NA</v>
      </c>
    </row>
    <row r="222" spans="1:13" x14ac:dyDescent="0.2">
      <c r="A222" s="17"/>
      <c r="B222" s="48" t="s">
        <v>16</v>
      </c>
      <c r="C222" s="17" t="s">
        <v>15</v>
      </c>
      <c r="D222" s="18">
        <v>0</v>
      </c>
      <c r="E222" s="18">
        <v>0</v>
      </c>
      <c r="F222" s="18">
        <v>0</v>
      </c>
      <c r="G222" s="18">
        <v>0</v>
      </c>
      <c r="H222" s="18">
        <v>0</v>
      </c>
      <c r="I222" s="18">
        <f t="shared" si="41"/>
        <v>0</v>
      </c>
      <c r="J222" s="18">
        <f t="shared" si="42"/>
        <v>0</v>
      </c>
      <c r="K222" s="39" t="str">
        <f t="shared" si="43"/>
        <v>NA</v>
      </c>
      <c r="L222" s="39" t="str">
        <f t="shared" si="44"/>
        <v>NA</v>
      </c>
      <c r="M222" s="39" t="str">
        <f t="shared" si="45"/>
        <v>NA</v>
      </c>
    </row>
    <row r="223" spans="1:13" x14ac:dyDescent="0.2">
      <c r="A223" s="17"/>
      <c r="B223" s="48" t="s">
        <v>97</v>
      </c>
      <c r="C223" s="17" t="s">
        <v>98</v>
      </c>
      <c r="D223" s="18">
        <v>0</v>
      </c>
      <c r="E223" s="18">
        <v>0</v>
      </c>
      <c r="F223" s="18">
        <v>0</v>
      </c>
      <c r="G223" s="18">
        <v>0</v>
      </c>
      <c r="H223" s="18">
        <v>0</v>
      </c>
      <c r="I223" s="18">
        <f t="shared" si="41"/>
        <v>0</v>
      </c>
      <c r="J223" s="18">
        <f t="shared" si="42"/>
        <v>0</v>
      </c>
      <c r="K223" s="39" t="str">
        <f t="shared" si="43"/>
        <v>NA</v>
      </c>
      <c r="L223" s="39" t="str">
        <f t="shared" si="44"/>
        <v>NA</v>
      </c>
      <c r="M223" s="39" t="str">
        <f t="shared" si="45"/>
        <v>NA</v>
      </c>
    </row>
    <row r="224" spans="1:13" x14ac:dyDescent="0.2">
      <c r="A224" s="17"/>
      <c r="B224" s="48" t="s">
        <v>19</v>
      </c>
      <c r="C224" s="17" t="s">
        <v>20</v>
      </c>
      <c r="F224" s="18">
        <v>0</v>
      </c>
      <c r="G224" s="18">
        <v>0</v>
      </c>
      <c r="H224" s="18">
        <v>0</v>
      </c>
      <c r="I224" s="18">
        <f t="shared" si="41"/>
        <v>0</v>
      </c>
      <c r="J224" s="18">
        <f t="shared" si="42"/>
        <v>0</v>
      </c>
      <c r="K224" s="39" t="str">
        <f t="shared" si="43"/>
        <v>NA</v>
      </c>
      <c r="L224" s="39" t="str">
        <f t="shared" si="44"/>
        <v>NA</v>
      </c>
      <c r="M224" s="39" t="str">
        <f t="shared" si="45"/>
        <v>NA</v>
      </c>
    </row>
    <row r="225" spans="1:13" x14ac:dyDescent="0.2">
      <c r="A225" s="17"/>
      <c r="B225" s="48" t="s">
        <v>318</v>
      </c>
      <c r="C225" s="17" t="s">
        <v>319</v>
      </c>
      <c r="D225" s="18">
        <v>0</v>
      </c>
      <c r="E225" s="18">
        <v>0</v>
      </c>
      <c r="F225" s="18">
        <v>1663.54</v>
      </c>
      <c r="G225" s="18">
        <v>1663.54</v>
      </c>
      <c r="H225" s="18">
        <v>0</v>
      </c>
      <c r="I225" s="18">
        <f t="shared" si="41"/>
        <v>1663.54</v>
      </c>
      <c r="J225" s="18">
        <f t="shared" si="42"/>
        <v>-1663.54</v>
      </c>
      <c r="K225" s="39" t="str">
        <f t="shared" si="43"/>
        <v>NA</v>
      </c>
      <c r="L225" s="39" t="str">
        <f t="shared" si="44"/>
        <v>NA</v>
      </c>
      <c r="M225" s="39" t="str">
        <f t="shared" si="45"/>
        <v>NA</v>
      </c>
    </row>
    <row r="226" spans="1:13" x14ac:dyDescent="0.2">
      <c r="A226" s="17"/>
      <c r="B226" s="48" t="s">
        <v>77</v>
      </c>
      <c r="C226" s="17" t="s">
        <v>78</v>
      </c>
      <c r="D226" s="18">
        <v>386980.12</v>
      </c>
      <c r="E226" s="18">
        <v>210831.99000000002</v>
      </c>
      <c r="F226" s="18">
        <v>12609.99</v>
      </c>
      <c r="G226" s="18">
        <v>42260.31</v>
      </c>
      <c r="H226" s="18">
        <v>0</v>
      </c>
      <c r="I226" s="18">
        <f t="shared" si="41"/>
        <v>42260.31</v>
      </c>
      <c r="J226" s="18">
        <f t="shared" si="42"/>
        <v>168571.68000000002</v>
      </c>
      <c r="K226" s="39">
        <f t="shared" si="43"/>
        <v>0.79955456475082365</v>
      </c>
      <c r="L226" s="39">
        <f t="shared" si="44"/>
        <v>-0.94018938966520216</v>
      </c>
      <c r="M226" s="39">
        <f t="shared" si="45"/>
        <v>-0.39866369425247095</v>
      </c>
    </row>
    <row r="227" spans="1:13" x14ac:dyDescent="0.2">
      <c r="A227" s="17"/>
      <c r="B227" s="48" t="s">
        <v>111</v>
      </c>
      <c r="C227" s="17" t="s">
        <v>112</v>
      </c>
      <c r="D227" s="18">
        <v>0</v>
      </c>
      <c r="E227" s="18">
        <v>0</v>
      </c>
      <c r="F227" s="18">
        <v>23160.38</v>
      </c>
      <c r="G227" s="18">
        <v>34740.57</v>
      </c>
      <c r="H227" s="18">
        <v>0</v>
      </c>
      <c r="I227" s="18">
        <f t="shared" si="41"/>
        <v>34740.57</v>
      </c>
      <c r="J227" s="18">
        <f t="shared" si="42"/>
        <v>-34740.57</v>
      </c>
      <c r="K227" s="39" t="str">
        <f t="shared" si="43"/>
        <v>NA</v>
      </c>
      <c r="L227" s="39" t="str">
        <f t="shared" si="44"/>
        <v>NA</v>
      </c>
      <c r="M227" s="39" t="str">
        <f t="shared" si="45"/>
        <v>NA</v>
      </c>
    </row>
    <row r="228" spans="1:13" x14ac:dyDescent="0.2">
      <c r="A228" s="17"/>
      <c r="B228" s="48" t="s">
        <v>87</v>
      </c>
      <c r="C228" s="17" t="s">
        <v>88</v>
      </c>
      <c r="D228" s="18">
        <v>-56487.03</v>
      </c>
      <c r="E228" s="18">
        <v>-56487.03</v>
      </c>
      <c r="F228" s="18">
        <v>0</v>
      </c>
      <c r="G228" s="18">
        <v>0</v>
      </c>
      <c r="H228" s="18">
        <v>0</v>
      </c>
      <c r="I228" s="18">
        <f t="shared" si="41"/>
        <v>0</v>
      </c>
      <c r="J228" s="18">
        <f t="shared" si="42"/>
        <v>-56487.03</v>
      </c>
      <c r="K228" s="39">
        <f t="shared" si="43"/>
        <v>1</v>
      </c>
      <c r="L228" s="39">
        <f t="shared" si="44"/>
        <v>-1</v>
      </c>
      <c r="M228" s="39">
        <f t="shared" si="45"/>
        <v>-1</v>
      </c>
    </row>
    <row r="229" spans="1:13" x14ac:dyDescent="0.2">
      <c r="A229" s="17"/>
      <c r="B229" s="48" t="s">
        <v>89</v>
      </c>
      <c r="C229" s="17" t="s">
        <v>90</v>
      </c>
      <c r="D229" s="18">
        <v>-72658.38</v>
      </c>
      <c r="E229" s="18">
        <v>-72658.38</v>
      </c>
      <c r="F229" s="18">
        <v>0</v>
      </c>
      <c r="G229" s="18">
        <v>0</v>
      </c>
      <c r="H229" s="18">
        <v>0</v>
      </c>
      <c r="I229" s="18">
        <f t="shared" si="41"/>
        <v>0</v>
      </c>
      <c r="J229" s="18">
        <f t="shared" si="42"/>
        <v>-72658.38</v>
      </c>
      <c r="K229" s="39">
        <f t="shared" si="43"/>
        <v>1</v>
      </c>
      <c r="L229" s="39">
        <f t="shared" si="44"/>
        <v>-1</v>
      </c>
      <c r="M229" s="39">
        <f t="shared" si="45"/>
        <v>-1</v>
      </c>
    </row>
    <row r="230" spans="1:13" x14ac:dyDescent="0.2">
      <c r="A230" s="17"/>
      <c r="B230" s="48" t="s">
        <v>27</v>
      </c>
      <c r="C230" s="17" t="s">
        <v>28</v>
      </c>
      <c r="D230" s="18">
        <v>-1077479.8400000005</v>
      </c>
      <c r="E230" s="18">
        <v>-1053158.8400000005</v>
      </c>
      <c r="F230" s="18">
        <v>148733.41999999998</v>
      </c>
      <c r="G230" s="18">
        <v>251203.66999999998</v>
      </c>
      <c r="H230" s="18">
        <v>0</v>
      </c>
      <c r="I230" s="18">
        <f t="shared" si="41"/>
        <v>251203.66999999998</v>
      </c>
      <c r="J230" s="18">
        <f t="shared" si="42"/>
        <v>-1304362.5100000005</v>
      </c>
      <c r="K230" s="39">
        <f t="shared" si="43"/>
        <v>1.2385240103002884</v>
      </c>
      <c r="L230" s="39">
        <f t="shared" si="44"/>
        <v>-1.1412260091744564</v>
      </c>
      <c r="M230" s="39">
        <f t="shared" si="45"/>
        <v>-1.7155720309008655</v>
      </c>
    </row>
    <row r="231" spans="1:13" x14ac:dyDescent="0.2">
      <c r="A231" s="17"/>
      <c r="B231" s="48" t="s">
        <v>91</v>
      </c>
      <c r="C231" s="17" t="s">
        <v>92</v>
      </c>
      <c r="D231" s="18">
        <v>4407235.709999999</v>
      </c>
      <c r="E231" s="18">
        <v>4911248.5299999984</v>
      </c>
      <c r="F231" s="18">
        <v>55355.91</v>
      </c>
      <c r="G231" s="18">
        <v>618871.41</v>
      </c>
      <c r="H231" s="18">
        <v>0</v>
      </c>
      <c r="I231" s="18">
        <f t="shared" si="41"/>
        <v>618871.41</v>
      </c>
      <c r="J231" s="18">
        <f t="shared" si="42"/>
        <v>4292377.1199999982</v>
      </c>
      <c r="K231" s="39">
        <f t="shared" si="43"/>
        <v>0.87398898544439974</v>
      </c>
      <c r="L231" s="39">
        <f t="shared" si="44"/>
        <v>-0.98872874999872995</v>
      </c>
      <c r="M231" s="39">
        <f t="shared" si="45"/>
        <v>-0.62196695633319932</v>
      </c>
    </row>
    <row r="232" spans="1:13" x14ac:dyDescent="0.2">
      <c r="B232" s="33" t="s">
        <v>29</v>
      </c>
      <c r="C232" s="25" t="s">
        <v>30</v>
      </c>
      <c r="D232" s="18">
        <v>1366710</v>
      </c>
      <c r="E232" s="18">
        <v>2523272</v>
      </c>
      <c r="F232" s="18">
        <v>0</v>
      </c>
      <c r="G232" s="18">
        <v>10000</v>
      </c>
      <c r="H232" s="18">
        <v>0</v>
      </c>
      <c r="I232" s="18">
        <f t="shared" si="41"/>
        <v>10000</v>
      </c>
      <c r="J232" s="18">
        <f t="shared" si="42"/>
        <v>2513272</v>
      </c>
      <c r="K232" s="39">
        <f t="shared" si="43"/>
        <v>0.99603689178178179</v>
      </c>
      <c r="L232" s="39">
        <f t="shared" si="44"/>
        <v>-1</v>
      </c>
      <c r="M232" s="39">
        <f t="shared" si="45"/>
        <v>-0.98811067534534525</v>
      </c>
    </row>
    <row r="233" spans="1:13" x14ac:dyDescent="0.2">
      <c r="B233" s="33" t="s">
        <v>349</v>
      </c>
      <c r="C233" s="25" t="s">
        <v>351</v>
      </c>
      <c r="D233" s="18">
        <v>0</v>
      </c>
      <c r="E233" s="18">
        <v>0</v>
      </c>
      <c r="F233" s="18">
        <v>0</v>
      </c>
      <c r="G233" s="18">
        <v>0</v>
      </c>
      <c r="H233" s="18">
        <v>0</v>
      </c>
      <c r="I233" s="18">
        <f t="shared" si="41"/>
        <v>0</v>
      </c>
      <c r="J233" s="18">
        <f t="shared" si="42"/>
        <v>0</v>
      </c>
      <c r="K233" s="39" t="str">
        <f t="shared" si="43"/>
        <v>NA</v>
      </c>
      <c r="L233" s="39" t="str">
        <f t="shared" si="44"/>
        <v>NA</v>
      </c>
      <c r="M233" s="39" t="str">
        <f t="shared" si="45"/>
        <v>NA</v>
      </c>
    </row>
    <row r="234" spans="1:13" x14ac:dyDescent="0.2">
      <c r="B234" s="33" t="s">
        <v>31</v>
      </c>
      <c r="C234" s="25" t="s">
        <v>32</v>
      </c>
      <c r="D234" s="18">
        <v>582528</v>
      </c>
      <c r="E234" s="18">
        <v>776926.86</v>
      </c>
      <c r="F234" s="18">
        <v>20081.25</v>
      </c>
      <c r="G234" s="18">
        <v>88346.16</v>
      </c>
      <c r="H234" s="18">
        <v>0</v>
      </c>
      <c r="I234" s="18">
        <f t="shared" si="41"/>
        <v>88346.16</v>
      </c>
      <c r="J234" s="18">
        <f t="shared" si="42"/>
        <v>688580.7</v>
      </c>
      <c r="K234" s="39">
        <f t="shared" si="43"/>
        <v>0.88628767449229384</v>
      </c>
      <c r="L234" s="39">
        <f t="shared" si="44"/>
        <v>-0.97415297239176413</v>
      </c>
      <c r="M234" s="39">
        <f t="shared" si="45"/>
        <v>-0.65886302347688175</v>
      </c>
    </row>
    <row r="235" spans="1:13" x14ac:dyDescent="0.2">
      <c r="B235" s="33" t="s">
        <v>33</v>
      </c>
      <c r="C235" s="25" t="s">
        <v>34</v>
      </c>
      <c r="D235" s="18">
        <v>597578.79</v>
      </c>
      <c r="E235" s="18">
        <v>786365.53999999992</v>
      </c>
      <c r="F235" s="18">
        <v>43081.27</v>
      </c>
      <c r="G235" s="18">
        <v>262082.56</v>
      </c>
      <c r="H235" s="18">
        <v>0</v>
      </c>
      <c r="I235" s="18">
        <f t="shared" si="41"/>
        <v>262082.56</v>
      </c>
      <c r="J235" s="18">
        <f t="shared" si="42"/>
        <v>524282.97999999992</v>
      </c>
      <c r="K235" s="39">
        <f t="shared" si="43"/>
        <v>0.66671662646865215</v>
      </c>
      <c r="L235" s="39">
        <f t="shared" si="44"/>
        <v>-0.94521470256695117</v>
      </c>
      <c r="M235" s="39">
        <f t="shared" si="45"/>
        <v>-1.498794059566203E-4</v>
      </c>
    </row>
    <row r="236" spans="1:13" x14ac:dyDescent="0.2">
      <c r="B236" s="33" t="s">
        <v>39</v>
      </c>
      <c r="C236" s="25" t="s">
        <v>40</v>
      </c>
      <c r="D236" s="18">
        <v>41264.100000000006</v>
      </c>
      <c r="E236" s="18">
        <v>120715.82999999999</v>
      </c>
      <c r="F236" s="18">
        <v>9904.6699999999983</v>
      </c>
      <c r="G236" s="18">
        <v>40404.239999999998</v>
      </c>
      <c r="H236" s="18">
        <v>0</v>
      </c>
      <c r="I236" s="18">
        <f t="shared" si="41"/>
        <v>40404.239999999998</v>
      </c>
      <c r="J236" s="18">
        <f t="shared" si="42"/>
        <v>80311.59</v>
      </c>
      <c r="K236" s="39">
        <f t="shared" si="43"/>
        <v>0.66529460137912322</v>
      </c>
      <c r="L236" s="39">
        <f t="shared" si="44"/>
        <v>-0.91795052894057061</v>
      </c>
      <c r="M236" s="39">
        <f t="shared" si="45"/>
        <v>4.1161958626305603E-3</v>
      </c>
    </row>
    <row r="237" spans="1:13" x14ac:dyDescent="0.2">
      <c r="A237" s="17"/>
      <c r="B237" s="48" t="s">
        <v>41</v>
      </c>
      <c r="C237" s="17" t="s">
        <v>42</v>
      </c>
      <c r="D237" s="18">
        <v>-5584724.3500000006</v>
      </c>
      <c r="E237" s="18">
        <v>404825.65</v>
      </c>
      <c r="F237" s="18">
        <v>9359.5499999999993</v>
      </c>
      <c r="G237" s="18">
        <v>74324.11</v>
      </c>
      <c r="H237" s="18">
        <v>149267.25</v>
      </c>
      <c r="I237" s="18">
        <f t="shared" si="41"/>
        <v>223591.36</v>
      </c>
      <c r="J237" s="18">
        <f t="shared" si="42"/>
        <v>181234.29000000004</v>
      </c>
      <c r="K237" s="39">
        <f t="shared" si="43"/>
        <v>0.44768479961682278</v>
      </c>
      <c r="L237" s="39">
        <f t="shared" si="44"/>
        <v>-0.97688004700295061</v>
      </c>
      <c r="M237" s="39">
        <f t="shared" si="45"/>
        <v>-0.44921392703253854</v>
      </c>
    </row>
    <row r="238" spans="1:13" x14ac:dyDescent="0.2">
      <c r="A238" s="17"/>
      <c r="B238" s="48" t="s">
        <v>510</v>
      </c>
      <c r="C238" s="17" t="s">
        <v>511</v>
      </c>
      <c r="D238" s="18">
        <v>280000</v>
      </c>
      <c r="E238" s="18">
        <v>280000</v>
      </c>
      <c r="F238" s="18">
        <v>0</v>
      </c>
      <c r="G238" s="18">
        <v>0</v>
      </c>
      <c r="H238" s="18">
        <v>0</v>
      </c>
      <c r="I238" s="18">
        <f t="shared" si="41"/>
        <v>0</v>
      </c>
      <c r="J238" s="18">
        <f t="shared" si="42"/>
        <v>280000</v>
      </c>
      <c r="K238" s="39">
        <f t="shared" si="43"/>
        <v>1</v>
      </c>
      <c r="L238" s="39">
        <f t="shared" si="44"/>
        <v>-1</v>
      </c>
      <c r="M238" s="39">
        <f t="shared" si="45"/>
        <v>-1</v>
      </c>
    </row>
    <row r="239" spans="1:13" x14ac:dyDescent="0.2">
      <c r="A239" s="17"/>
      <c r="B239" s="48" t="s">
        <v>178</v>
      </c>
      <c r="C239" s="17" t="s">
        <v>179</v>
      </c>
      <c r="D239" s="18">
        <v>0</v>
      </c>
      <c r="E239" s="18">
        <v>0</v>
      </c>
      <c r="F239" s="18">
        <v>0</v>
      </c>
      <c r="G239" s="18">
        <v>0</v>
      </c>
      <c r="H239" s="18">
        <v>0</v>
      </c>
      <c r="I239" s="18">
        <f t="shared" si="41"/>
        <v>0</v>
      </c>
      <c r="J239" s="18">
        <f t="shared" si="42"/>
        <v>0</v>
      </c>
      <c r="K239" s="39" t="str">
        <f t="shared" si="43"/>
        <v>NA</v>
      </c>
      <c r="L239" s="39" t="str">
        <f t="shared" si="44"/>
        <v>NA</v>
      </c>
      <c r="M239" s="39" t="str">
        <f t="shared" si="45"/>
        <v>NA</v>
      </c>
    </row>
    <row r="240" spans="1:13" x14ac:dyDescent="0.2">
      <c r="A240" s="17"/>
      <c r="B240" s="48" t="s">
        <v>254</v>
      </c>
      <c r="C240" s="17" t="s">
        <v>255</v>
      </c>
      <c r="F240" s="18">
        <v>0</v>
      </c>
      <c r="G240" s="18">
        <v>0</v>
      </c>
      <c r="H240" s="18">
        <v>0</v>
      </c>
      <c r="I240" s="18">
        <f t="shared" si="41"/>
        <v>0</v>
      </c>
      <c r="J240" s="18">
        <f t="shared" si="42"/>
        <v>0</v>
      </c>
      <c r="K240" s="39" t="str">
        <f t="shared" si="43"/>
        <v>NA</v>
      </c>
      <c r="L240" s="39" t="str">
        <f t="shared" si="44"/>
        <v>NA</v>
      </c>
      <c r="M240" s="39" t="str">
        <f t="shared" si="45"/>
        <v>NA</v>
      </c>
    </row>
    <row r="241" spans="1:13" x14ac:dyDescent="0.2">
      <c r="A241" s="17"/>
      <c r="B241" s="48" t="s">
        <v>45</v>
      </c>
      <c r="C241" s="17" t="s">
        <v>46</v>
      </c>
      <c r="D241" s="18">
        <v>6658.7699999999995</v>
      </c>
      <c r="E241" s="18">
        <v>6658.7699999999995</v>
      </c>
      <c r="F241" s="18">
        <v>0</v>
      </c>
      <c r="G241" s="18">
        <v>26.39</v>
      </c>
      <c r="H241" s="18">
        <v>0</v>
      </c>
      <c r="I241" s="18">
        <f t="shared" si="41"/>
        <v>26.39</v>
      </c>
      <c r="J241" s="18">
        <f t="shared" si="42"/>
        <v>6632.3799999999992</v>
      </c>
      <c r="K241" s="39">
        <f t="shared" si="43"/>
        <v>0.99603680559622865</v>
      </c>
      <c r="L241" s="39">
        <f t="shared" si="44"/>
        <v>-1</v>
      </c>
      <c r="M241" s="39">
        <f t="shared" si="45"/>
        <v>-0.98811041678868627</v>
      </c>
    </row>
    <row r="242" spans="1:13" x14ac:dyDescent="0.2">
      <c r="A242" s="17"/>
      <c r="B242" s="48" t="s">
        <v>47</v>
      </c>
      <c r="C242" s="17" t="s">
        <v>48</v>
      </c>
      <c r="D242" s="18">
        <v>0</v>
      </c>
      <c r="E242" s="18">
        <v>2000</v>
      </c>
      <c r="F242" s="18">
        <v>0</v>
      </c>
      <c r="G242" s="18">
        <v>0</v>
      </c>
      <c r="H242" s="18">
        <v>0</v>
      </c>
      <c r="I242" s="18">
        <f t="shared" si="41"/>
        <v>0</v>
      </c>
      <c r="J242" s="18">
        <f t="shared" si="42"/>
        <v>2000</v>
      </c>
      <c r="K242" s="39">
        <f t="shared" si="43"/>
        <v>1</v>
      </c>
      <c r="L242" s="39">
        <f t="shared" si="44"/>
        <v>-1</v>
      </c>
      <c r="M242" s="39">
        <f t="shared" si="45"/>
        <v>-1</v>
      </c>
    </row>
    <row r="243" spans="1:13" x14ac:dyDescent="0.2">
      <c r="A243" s="17"/>
      <c r="B243" s="48" t="s">
        <v>49</v>
      </c>
      <c r="C243" s="17" t="s">
        <v>50</v>
      </c>
      <c r="D243" s="18">
        <v>23369.84</v>
      </c>
      <c r="E243" s="18">
        <v>28869.84</v>
      </c>
      <c r="F243" s="18">
        <v>0</v>
      </c>
      <c r="G243" s="18">
        <v>11038.32</v>
      </c>
      <c r="H243" s="18">
        <v>0</v>
      </c>
      <c r="I243" s="18">
        <f t="shared" si="41"/>
        <v>11038.32</v>
      </c>
      <c r="J243" s="18">
        <f t="shared" si="42"/>
        <v>17831.52</v>
      </c>
      <c r="K243" s="39">
        <f t="shared" si="43"/>
        <v>0.61765219343093003</v>
      </c>
      <c r="L243" s="39">
        <f t="shared" si="44"/>
        <v>-1</v>
      </c>
      <c r="M243" s="39">
        <f t="shared" si="45"/>
        <v>0.14704341970720991</v>
      </c>
    </row>
    <row r="244" spans="1:13" x14ac:dyDescent="0.2">
      <c r="A244" s="17"/>
      <c r="B244" s="48" t="s">
        <v>53</v>
      </c>
      <c r="C244" s="17" t="s">
        <v>54</v>
      </c>
      <c r="D244" s="18">
        <v>176453.06</v>
      </c>
      <c r="E244" s="18">
        <v>155959.1</v>
      </c>
      <c r="F244" s="18">
        <v>91.22</v>
      </c>
      <c r="G244" s="18">
        <v>597.23</v>
      </c>
      <c r="H244" s="18">
        <v>1069.8699999999999</v>
      </c>
      <c r="I244" s="18">
        <f t="shared" si="41"/>
        <v>1667.1</v>
      </c>
      <c r="J244" s="18">
        <f t="shared" si="42"/>
        <v>154292</v>
      </c>
      <c r="K244" s="39">
        <f t="shared" si="43"/>
        <v>0.98931065901252313</v>
      </c>
      <c r="L244" s="39">
        <f t="shared" si="44"/>
        <v>-0.99941510306227721</v>
      </c>
      <c r="M244" s="39">
        <f t="shared" si="45"/>
        <v>-0.98851179572080106</v>
      </c>
    </row>
    <row r="245" spans="1:13" x14ac:dyDescent="0.2">
      <c r="A245" s="17"/>
      <c r="B245" s="48" t="s">
        <v>55</v>
      </c>
      <c r="C245" s="17" t="s">
        <v>56</v>
      </c>
      <c r="D245" s="18">
        <v>25659.040000000001</v>
      </c>
      <c r="E245" s="18">
        <v>21609.040000000001</v>
      </c>
      <c r="F245" s="18">
        <v>0</v>
      </c>
      <c r="G245" s="18">
        <v>243</v>
      </c>
      <c r="H245" s="18">
        <v>0</v>
      </c>
      <c r="I245" s="18">
        <f t="shared" si="41"/>
        <v>243</v>
      </c>
      <c r="J245" s="18">
        <f t="shared" si="42"/>
        <v>21366.04</v>
      </c>
      <c r="K245" s="39">
        <f t="shared" si="43"/>
        <v>0.98875470636363305</v>
      </c>
      <c r="L245" s="39">
        <f t="shared" si="44"/>
        <v>-1</v>
      </c>
      <c r="M245" s="39">
        <f t="shared" si="45"/>
        <v>-0.96626411909089904</v>
      </c>
    </row>
    <row r="246" spans="1:13" x14ac:dyDescent="0.2">
      <c r="A246" s="17"/>
      <c r="B246" s="48" t="s">
        <v>57</v>
      </c>
      <c r="C246" s="17" t="s">
        <v>58</v>
      </c>
      <c r="D246" s="18">
        <v>0</v>
      </c>
      <c r="E246" s="18">
        <v>0</v>
      </c>
      <c r="F246" s="18">
        <v>0</v>
      </c>
      <c r="G246" s="18">
        <v>0</v>
      </c>
      <c r="H246" s="18">
        <v>0</v>
      </c>
      <c r="I246" s="18">
        <f t="shared" si="41"/>
        <v>0</v>
      </c>
      <c r="J246" s="18">
        <f t="shared" si="42"/>
        <v>0</v>
      </c>
      <c r="K246" s="39" t="str">
        <f t="shared" si="43"/>
        <v>NA</v>
      </c>
      <c r="L246" s="39" t="str">
        <f t="shared" si="44"/>
        <v>NA</v>
      </c>
      <c r="M246" s="39" t="str">
        <f t="shared" si="45"/>
        <v>NA</v>
      </c>
    </row>
    <row r="247" spans="1:13" x14ac:dyDescent="0.2">
      <c r="A247" s="17"/>
      <c r="B247" s="48" t="s">
        <v>59</v>
      </c>
      <c r="C247" s="17" t="s">
        <v>60</v>
      </c>
      <c r="D247" s="18">
        <v>19036.190000000002</v>
      </c>
      <c r="E247" s="18">
        <v>21871.190000000002</v>
      </c>
      <c r="F247" s="18">
        <v>0</v>
      </c>
      <c r="G247" s="18">
        <v>2048.29</v>
      </c>
      <c r="H247" s="18">
        <v>0</v>
      </c>
      <c r="I247" s="18">
        <f t="shared" si="41"/>
        <v>2048.29</v>
      </c>
      <c r="J247" s="18">
        <f t="shared" si="42"/>
        <v>19822.900000000001</v>
      </c>
      <c r="K247" s="39">
        <f t="shared" si="43"/>
        <v>0.90634757413748401</v>
      </c>
      <c r="L247" s="39">
        <f t="shared" si="44"/>
        <v>-1</v>
      </c>
      <c r="M247" s="39">
        <f t="shared" si="45"/>
        <v>-0.71904272241245226</v>
      </c>
    </row>
    <row r="248" spans="1:13" x14ac:dyDescent="0.2">
      <c r="A248" s="17"/>
      <c r="B248" s="48" t="s">
        <v>61</v>
      </c>
      <c r="C248" s="17" t="s">
        <v>62</v>
      </c>
      <c r="D248" s="18">
        <v>107261.19</v>
      </c>
      <c r="E248" s="18">
        <v>172596.71000000002</v>
      </c>
      <c r="F248" s="18">
        <v>45658.98</v>
      </c>
      <c r="G248" s="18">
        <v>74833.98000000001</v>
      </c>
      <c r="H248" s="18">
        <v>2465</v>
      </c>
      <c r="I248" s="18">
        <f t="shared" ref="I248:I458" si="46">SUM(G248:H248)</f>
        <v>77298.98000000001</v>
      </c>
      <c r="J248" s="18">
        <f t="shared" ref="J248:J458" si="47">E248-I248</f>
        <v>95297.73000000001</v>
      </c>
      <c r="K248" s="39">
        <f t="shared" ref="K248:K458" si="48">IF(E248=0,"NA",J248/E248)</f>
        <v>0.5521410576134389</v>
      </c>
      <c r="L248" s="39">
        <f t="shared" ref="L248:L458" si="49">IF(E248=0,"NA",(  ( F248 - (E248/$L$6)) / (E248/$L$6)))</f>
        <v>-0.73545857276190252</v>
      </c>
      <c r="M248" s="39">
        <f t="shared" ref="M248:M458" si="50">IF(E248=0,"NA",(  ( G248 - ($M$6*(E248/12))) / ($M$6*(E248/12))))</f>
        <v>0.30073128276894739</v>
      </c>
    </row>
    <row r="249" spans="1:13" x14ac:dyDescent="0.2">
      <c r="A249" s="17"/>
      <c r="B249" s="48" t="s">
        <v>65</v>
      </c>
      <c r="C249" s="17" t="s">
        <v>66</v>
      </c>
      <c r="D249" s="18">
        <v>0</v>
      </c>
      <c r="E249" s="18">
        <v>2000</v>
      </c>
      <c r="F249" s="18">
        <v>0</v>
      </c>
      <c r="G249" s="18">
        <v>0</v>
      </c>
      <c r="H249" s="18">
        <v>0</v>
      </c>
      <c r="I249" s="18">
        <f t="shared" si="46"/>
        <v>0</v>
      </c>
      <c r="J249" s="18">
        <f t="shared" si="47"/>
        <v>2000</v>
      </c>
      <c r="K249" s="39">
        <f t="shared" si="48"/>
        <v>1</v>
      </c>
      <c r="L249" s="39">
        <f t="shared" si="49"/>
        <v>-1</v>
      </c>
      <c r="M249" s="39">
        <f t="shared" si="50"/>
        <v>-1</v>
      </c>
    </row>
    <row r="250" spans="1:13" x14ac:dyDescent="0.2">
      <c r="A250" s="17"/>
      <c r="B250" s="48" t="s">
        <v>71</v>
      </c>
      <c r="C250" s="17" t="s">
        <v>72</v>
      </c>
      <c r="D250" s="18">
        <v>30922.3</v>
      </c>
      <c r="E250" s="18">
        <v>36922.300000000003</v>
      </c>
      <c r="F250" s="18">
        <v>0</v>
      </c>
      <c r="G250" s="18">
        <v>4260</v>
      </c>
      <c r="H250" s="18">
        <v>0</v>
      </c>
      <c r="I250" s="18">
        <f t="shared" si="46"/>
        <v>4260</v>
      </c>
      <c r="J250" s="18">
        <f t="shared" si="47"/>
        <v>32662.300000000003</v>
      </c>
      <c r="K250" s="39">
        <f t="shared" si="48"/>
        <v>0.88462257226662477</v>
      </c>
      <c r="L250" s="39">
        <f t="shared" si="49"/>
        <v>-1</v>
      </c>
      <c r="M250" s="39">
        <f t="shared" si="50"/>
        <v>-0.65386771679987432</v>
      </c>
    </row>
    <row r="251" spans="1:13" x14ac:dyDescent="0.2">
      <c r="A251" s="17"/>
      <c r="B251" s="48" t="s">
        <v>182</v>
      </c>
      <c r="C251" s="17" t="s">
        <v>183</v>
      </c>
      <c r="D251" s="18">
        <v>83480</v>
      </c>
      <c r="E251" s="18">
        <v>83480</v>
      </c>
      <c r="F251" s="18">
        <v>0</v>
      </c>
      <c r="G251" s="18">
        <v>0</v>
      </c>
      <c r="H251" s="18">
        <v>0</v>
      </c>
      <c r="I251" s="18">
        <f t="shared" si="46"/>
        <v>0</v>
      </c>
      <c r="J251" s="18">
        <f t="shared" si="47"/>
        <v>83480</v>
      </c>
      <c r="K251" s="39">
        <f t="shared" si="48"/>
        <v>1</v>
      </c>
      <c r="L251" s="39">
        <f t="shared" si="49"/>
        <v>-1</v>
      </c>
      <c r="M251" s="39">
        <f t="shared" si="50"/>
        <v>-1</v>
      </c>
    </row>
    <row r="252" spans="1:13" x14ac:dyDescent="0.2">
      <c r="A252" s="17"/>
      <c r="B252" s="48" t="s">
        <v>73</v>
      </c>
      <c r="C252" s="17" t="s">
        <v>74</v>
      </c>
      <c r="F252" s="18">
        <v>0</v>
      </c>
      <c r="G252" s="18">
        <v>0</v>
      </c>
      <c r="H252" s="18">
        <v>0</v>
      </c>
      <c r="I252" s="18">
        <f t="shared" si="46"/>
        <v>0</v>
      </c>
      <c r="J252" s="18">
        <f t="shared" si="47"/>
        <v>0</v>
      </c>
      <c r="K252" s="39" t="str">
        <f t="shared" si="48"/>
        <v>NA</v>
      </c>
      <c r="L252" s="39" t="str">
        <f t="shared" si="49"/>
        <v>NA</v>
      </c>
      <c r="M252" s="39" t="str">
        <f t="shared" si="50"/>
        <v>NA</v>
      </c>
    </row>
    <row r="253" spans="1:13" x14ac:dyDescent="0.2">
      <c r="A253" s="47" t="s">
        <v>181</v>
      </c>
      <c r="B253" s="49"/>
      <c r="C253" s="47"/>
      <c r="D253" s="23">
        <v>1343787.5099999972</v>
      </c>
      <c r="E253" s="23">
        <v>9363849.0999999978</v>
      </c>
      <c r="F253" s="23">
        <v>369700.17999999993</v>
      </c>
      <c r="G253" s="23">
        <v>1516943.78</v>
      </c>
      <c r="H253" s="23">
        <v>152802.12</v>
      </c>
      <c r="I253" s="23">
        <f t="shared" si="46"/>
        <v>1669745.9</v>
      </c>
      <c r="J253" s="23">
        <f t="shared" si="47"/>
        <v>7694103.1999999974</v>
      </c>
      <c r="K253" s="43">
        <f t="shared" si="48"/>
        <v>0.82168167361859767</v>
      </c>
      <c r="L253" s="43">
        <f t="shared" si="49"/>
        <v>-0.9605183535048637</v>
      </c>
      <c r="M253" s="43">
        <f t="shared" si="50"/>
        <v>-0.5139999276579541</v>
      </c>
    </row>
    <row r="254" spans="1:13" x14ac:dyDescent="0.2">
      <c r="A254" s="17" t="s">
        <v>104</v>
      </c>
      <c r="B254" s="48" t="s">
        <v>12</v>
      </c>
      <c r="C254" s="17" t="s">
        <v>13</v>
      </c>
      <c r="F254" s="18">
        <v>0</v>
      </c>
      <c r="G254" s="18">
        <v>0</v>
      </c>
      <c r="H254" s="18">
        <v>0</v>
      </c>
      <c r="I254" s="18">
        <f t="shared" si="46"/>
        <v>0</v>
      </c>
      <c r="J254" s="18">
        <f t="shared" si="47"/>
        <v>0</v>
      </c>
      <c r="K254" s="39" t="str">
        <f t="shared" si="48"/>
        <v>NA</v>
      </c>
      <c r="L254" s="39" t="str">
        <f t="shared" si="49"/>
        <v>NA</v>
      </c>
      <c r="M254" s="39" t="str">
        <f t="shared" si="50"/>
        <v>NA</v>
      </c>
    </row>
    <row r="255" spans="1:13" x14ac:dyDescent="0.2">
      <c r="A255" s="17"/>
      <c r="B255" s="48" t="s">
        <v>249</v>
      </c>
      <c r="C255" s="17" t="s">
        <v>250</v>
      </c>
      <c r="D255" s="18">
        <v>0</v>
      </c>
      <c r="E255" s="18">
        <v>0</v>
      </c>
      <c r="F255" s="18">
        <v>0</v>
      </c>
      <c r="G255" s="18">
        <v>0</v>
      </c>
      <c r="H255" s="18">
        <v>0</v>
      </c>
      <c r="I255" s="18">
        <f t="shared" si="46"/>
        <v>0</v>
      </c>
      <c r="J255" s="18">
        <f t="shared" si="47"/>
        <v>0</v>
      </c>
      <c r="K255" s="39" t="str">
        <f t="shared" si="48"/>
        <v>NA</v>
      </c>
      <c r="L255" s="39" t="str">
        <f t="shared" si="49"/>
        <v>NA</v>
      </c>
      <c r="M255" s="39" t="str">
        <f t="shared" si="50"/>
        <v>NA</v>
      </c>
    </row>
    <row r="256" spans="1:13" x14ac:dyDescent="0.2">
      <c r="A256" s="17"/>
      <c r="B256" s="48" t="s">
        <v>105</v>
      </c>
      <c r="C256" s="17" t="s">
        <v>106</v>
      </c>
      <c r="D256" s="18">
        <v>0</v>
      </c>
      <c r="E256" s="18">
        <v>0</v>
      </c>
      <c r="F256" s="18">
        <v>0</v>
      </c>
      <c r="G256" s="18">
        <v>0</v>
      </c>
      <c r="H256" s="18">
        <v>0</v>
      </c>
      <c r="I256" s="18">
        <f t="shared" si="46"/>
        <v>0</v>
      </c>
      <c r="J256" s="18">
        <f t="shared" si="47"/>
        <v>0</v>
      </c>
      <c r="K256" s="39" t="str">
        <f t="shared" si="48"/>
        <v>NA</v>
      </c>
      <c r="L256" s="39" t="str">
        <f t="shared" si="49"/>
        <v>NA</v>
      </c>
      <c r="M256" s="39" t="str">
        <f t="shared" si="50"/>
        <v>NA</v>
      </c>
    </row>
    <row r="257" spans="1:13" x14ac:dyDescent="0.2">
      <c r="A257" s="17"/>
      <c r="B257" s="48" t="s">
        <v>251</v>
      </c>
      <c r="C257" s="17" t="s">
        <v>252</v>
      </c>
      <c r="D257" s="18">
        <v>20944</v>
      </c>
      <c r="E257" s="18">
        <v>20944</v>
      </c>
      <c r="F257" s="18">
        <v>0</v>
      </c>
      <c r="G257" s="18">
        <v>0</v>
      </c>
      <c r="H257" s="18">
        <v>0</v>
      </c>
      <c r="I257" s="18">
        <f t="shared" si="46"/>
        <v>0</v>
      </c>
      <c r="J257" s="18">
        <f t="shared" si="47"/>
        <v>20944</v>
      </c>
      <c r="K257" s="39">
        <f t="shared" si="48"/>
        <v>1</v>
      </c>
      <c r="L257" s="39">
        <f t="shared" si="49"/>
        <v>-1</v>
      </c>
      <c r="M257" s="39">
        <f t="shared" si="50"/>
        <v>-1</v>
      </c>
    </row>
    <row r="258" spans="1:13" x14ac:dyDescent="0.2">
      <c r="A258" s="17"/>
      <c r="B258" s="48" t="s">
        <v>77</v>
      </c>
      <c r="C258" s="17" t="s">
        <v>78</v>
      </c>
      <c r="D258" s="18">
        <v>-88890.549999999988</v>
      </c>
      <c r="E258" s="18">
        <v>-81635.549999999988</v>
      </c>
      <c r="F258" s="18">
        <v>6318.96</v>
      </c>
      <c r="G258" s="18">
        <v>30241.16</v>
      </c>
      <c r="H258" s="18">
        <v>0</v>
      </c>
      <c r="I258" s="18">
        <f t="shared" si="46"/>
        <v>30241.16</v>
      </c>
      <c r="J258" s="18">
        <f t="shared" si="47"/>
        <v>-111876.70999999999</v>
      </c>
      <c r="K258" s="39">
        <f t="shared" si="48"/>
        <v>1.3704410639727425</v>
      </c>
      <c r="L258" s="39">
        <f t="shared" si="49"/>
        <v>-1.0774045131073411</v>
      </c>
      <c r="M258" s="39">
        <f t="shared" si="50"/>
        <v>-2.1113231919182271</v>
      </c>
    </row>
    <row r="259" spans="1:13" x14ac:dyDescent="0.2">
      <c r="A259" s="17"/>
      <c r="B259" s="48" t="s">
        <v>27</v>
      </c>
      <c r="C259" s="17" t="s">
        <v>28</v>
      </c>
      <c r="D259" s="18">
        <v>112992.09</v>
      </c>
      <c r="E259" s="18">
        <v>543992.09</v>
      </c>
      <c r="F259" s="18">
        <v>0</v>
      </c>
      <c r="G259" s="18">
        <v>0</v>
      </c>
      <c r="H259" s="18">
        <v>0</v>
      </c>
      <c r="I259" s="18">
        <f t="shared" si="46"/>
        <v>0</v>
      </c>
      <c r="J259" s="18">
        <f t="shared" si="47"/>
        <v>543992.09</v>
      </c>
      <c r="K259" s="39">
        <f t="shared" si="48"/>
        <v>1</v>
      </c>
      <c r="L259" s="39">
        <f t="shared" si="49"/>
        <v>-1</v>
      </c>
      <c r="M259" s="39">
        <f t="shared" si="50"/>
        <v>-1</v>
      </c>
    </row>
    <row r="260" spans="1:13" x14ac:dyDescent="0.2">
      <c r="A260" s="17"/>
      <c r="B260" s="48" t="s">
        <v>91</v>
      </c>
      <c r="C260" s="17" t="s">
        <v>92</v>
      </c>
      <c r="D260" s="18">
        <v>1067668.2300000002</v>
      </c>
      <c r="E260" s="18">
        <v>1058729.2300000002</v>
      </c>
      <c r="F260" s="18">
        <v>40294.44</v>
      </c>
      <c r="G260" s="18">
        <v>213191</v>
      </c>
      <c r="H260" s="18">
        <v>0</v>
      </c>
      <c r="I260" s="18">
        <f t="shared" si="46"/>
        <v>213191</v>
      </c>
      <c r="J260" s="18">
        <f t="shared" si="47"/>
        <v>845538.23000000021</v>
      </c>
      <c r="K260" s="39">
        <f t="shared" si="48"/>
        <v>0.7986350107666339</v>
      </c>
      <c r="L260" s="39">
        <f t="shared" si="49"/>
        <v>-0.9619407504220886</v>
      </c>
      <c r="M260" s="39">
        <f t="shared" si="50"/>
        <v>-0.39590503229990176</v>
      </c>
    </row>
    <row r="261" spans="1:13" x14ac:dyDescent="0.2">
      <c r="A261" s="17"/>
      <c r="B261" s="48" t="s">
        <v>29</v>
      </c>
      <c r="C261" s="17" t="s">
        <v>30</v>
      </c>
      <c r="D261" s="18">
        <v>1700000</v>
      </c>
      <c r="E261" s="18">
        <v>3400000</v>
      </c>
      <c r="F261" s="18">
        <v>0</v>
      </c>
      <c r="G261" s="18">
        <v>0</v>
      </c>
      <c r="H261" s="18">
        <v>0</v>
      </c>
      <c r="I261" s="18">
        <f t="shared" si="46"/>
        <v>0</v>
      </c>
      <c r="J261" s="18">
        <f t="shared" si="47"/>
        <v>3400000</v>
      </c>
      <c r="K261" s="39">
        <f t="shared" si="48"/>
        <v>1</v>
      </c>
      <c r="L261" s="39">
        <f t="shared" si="49"/>
        <v>-1</v>
      </c>
      <c r="M261" s="39">
        <f t="shared" si="50"/>
        <v>-1</v>
      </c>
    </row>
    <row r="262" spans="1:13" x14ac:dyDescent="0.2">
      <c r="A262" s="17"/>
      <c r="B262" s="48" t="s">
        <v>462</v>
      </c>
      <c r="C262" s="17" t="s">
        <v>463</v>
      </c>
      <c r="D262" s="18">
        <v>170746</v>
      </c>
      <c r="E262" s="18">
        <v>170746</v>
      </c>
      <c r="F262" s="18">
        <v>0</v>
      </c>
      <c r="G262" s="18">
        <v>0</v>
      </c>
      <c r="H262" s="18">
        <v>0</v>
      </c>
      <c r="I262" s="18">
        <f t="shared" si="46"/>
        <v>0</v>
      </c>
      <c r="J262" s="18">
        <f t="shared" si="47"/>
        <v>170746</v>
      </c>
      <c r="K262" s="39">
        <f t="shared" si="48"/>
        <v>1</v>
      </c>
      <c r="L262" s="39">
        <f t="shared" si="49"/>
        <v>-1</v>
      </c>
      <c r="M262" s="39">
        <f t="shared" si="50"/>
        <v>-1</v>
      </c>
    </row>
    <row r="263" spans="1:13" x14ac:dyDescent="0.2">
      <c r="A263" s="17"/>
      <c r="B263" s="48" t="s">
        <v>31</v>
      </c>
      <c r="C263" s="17" t="s">
        <v>32</v>
      </c>
      <c r="D263" s="18">
        <v>16893.080000000002</v>
      </c>
      <c r="E263" s="18">
        <v>73593.08</v>
      </c>
      <c r="F263" s="18">
        <v>10395</v>
      </c>
      <c r="G263" s="18">
        <v>45360</v>
      </c>
      <c r="H263" s="18">
        <v>0</v>
      </c>
      <c r="I263" s="18">
        <f t="shared" si="46"/>
        <v>45360</v>
      </c>
      <c r="J263" s="18">
        <f t="shared" si="47"/>
        <v>28233.08</v>
      </c>
      <c r="K263" s="39">
        <f t="shared" si="48"/>
        <v>0.38363770071860021</v>
      </c>
      <c r="L263" s="39">
        <f t="shared" si="49"/>
        <v>-0.8587503064146792</v>
      </c>
      <c r="M263" s="39">
        <f t="shared" si="50"/>
        <v>0.84908689784419933</v>
      </c>
    </row>
    <row r="264" spans="1:13" x14ac:dyDescent="0.2">
      <c r="A264" s="17"/>
      <c r="B264" s="48" t="s">
        <v>33</v>
      </c>
      <c r="C264" s="17" t="s">
        <v>34</v>
      </c>
      <c r="D264" s="18">
        <v>30009.57</v>
      </c>
      <c r="E264" s="18">
        <v>119755.24000000002</v>
      </c>
      <c r="F264" s="18">
        <v>13510.96</v>
      </c>
      <c r="G264" s="18">
        <v>50933.770000000004</v>
      </c>
      <c r="H264" s="18">
        <v>0</v>
      </c>
      <c r="I264" s="18">
        <f t="shared" si="46"/>
        <v>50933.770000000004</v>
      </c>
      <c r="J264" s="18">
        <f t="shared" si="47"/>
        <v>68821.470000000016</v>
      </c>
      <c r="K264" s="39">
        <f t="shared" si="48"/>
        <v>0.57468441464440312</v>
      </c>
      <c r="L264" s="39">
        <f t="shared" si="49"/>
        <v>-0.88717854851278333</v>
      </c>
      <c r="M264" s="39">
        <f t="shared" si="50"/>
        <v>0.27594675606679087</v>
      </c>
    </row>
    <row r="265" spans="1:13" x14ac:dyDescent="0.2">
      <c r="A265" s="17"/>
      <c r="B265" s="48" t="s">
        <v>39</v>
      </c>
      <c r="C265" s="17" t="s">
        <v>40</v>
      </c>
      <c r="D265" s="18">
        <v>77774.880000000005</v>
      </c>
      <c r="E265" s="18">
        <v>134203.45000000001</v>
      </c>
      <c r="F265" s="18">
        <v>2565.4899999999998</v>
      </c>
      <c r="G265" s="18">
        <v>10649.26</v>
      </c>
      <c r="H265" s="18">
        <v>0</v>
      </c>
      <c r="I265" s="18">
        <f t="shared" si="46"/>
        <v>10649.26</v>
      </c>
      <c r="J265" s="18">
        <f t="shared" si="47"/>
        <v>123554.19000000002</v>
      </c>
      <c r="K265" s="39">
        <f t="shared" si="48"/>
        <v>0.92064838869641585</v>
      </c>
      <c r="L265" s="39">
        <f t="shared" si="49"/>
        <v>-0.98088357639091994</v>
      </c>
      <c r="M265" s="39">
        <f t="shared" si="50"/>
        <v>-0.76194516608924734</v>
      </c>
    </row>
    <row r="266" spans="1:13" x14ac:dyDescent="0.2">
      <c r="A266" s="17"/>
      <c r="B266" s="48" t="s">
        <v>41</v>
      </c>
      <c r="C266" s="17" t="s">
        <v>42</v>
      </c>
      <c r="D266" s="18">
        <v>26743430.890000001</v>
      </c>
      <c r="E266" s="18">
        <v>643115.6599999998</v>
      </c>
      <c r="F266" s="18">
        <v>0</v>
      </c>
      <c r="G266" s="18">
        <v>0</v>
      </c>
      <c r="H266" s="18">
        <v>0</v>
      </c>
      <c r="I266" s="18">
        <f t="shared" si="46"/>
        <v>0</v>
      </c>
      <c r="J266" s="18">
        <f t="shared" si="47"/>
        <v>643115.6599999998</v>
      </c>
      <c r="K266" s="39">
        <f t="shared" si="48"/>
        <v>1</v>
      </c>
      <c r="L266" s="39">
        <f t="shared" si="49"/>
        <v>-1</v>
      </c>
      <c r="M266" s="39">
        <f t="shared" si="50"/>
        <v>-1</v>
      </c>
    </row>
    <row r="267" spans="1:13" x14ac:dyDescent="0.2">
      <c r="A267" s="17"/>
      <c r="B267" s="48" t="s">
        <v>510</v>
      </c>
      <c r="C267" s="17" t="s">
        <v>511</v>
      </c>
      <c r="D267" s="18">
        <v>0</v>
      </c>
      <c r="E267" s="18">
        <v>0</v>
      </c>
      <c r="F267" s="18">
        <v>0</v>
      </c>
      <c r="G267" s="18">
        <v>0</v>
      </c>
      <c r="H267" s="18">
        <v>0</v>
      </c>
      <c r="I267" s="18">
        <f t="shared" si="46"/>
        <v>0</v>
      </c>
      <c r="J267" s="18">
        <f t="shared" si="47"/>
        <v>0</v>
      </c>
      <c r="K267" s="39" t="str">
        <f t="shared" si="48"/>
        <v>NA</v>
      </c>
      <c r="L267" s="39" t="str">
        <f t="shared" si="49"/>
        <v>NA</v>
      </c>
      <c r="M267" s="39" t="str">
        <f t="shared" si="50"/>
        <v>NA</v>
      </c>
    </row>
    <row r="268" spans="1:13" x14ac:dyDescent="0.2">
      <c r="A268" s="17"/>
      <c r="B268" s="48" t="s">
        <v>239</v>
      </c>
      <c r="C268" s="17" t="s">
        <v>240</v>
      </c>
      <c r="D268" s="18">
        <v>0</v>
      </c>
      <c r="E268" s="18">
        <v>1650</v>
      </c>
      <c r="F268" s="18">
        <v>0</v>
      </c>
      <c r="G268" s="18">
        <v>0</v>
      </c>
      <c r="H268" s="18">
        <v>1438.18</v>
      </c>
      <c r="I268" s="18">
        <f t="shared" si="46"/>
        <v>1438.18</v>
      </c>
      <c r="J268" s="18">
        <f t="shared" si="47"/>
        <v>211.81999999999994</v>
      </c>
      <c r="K268" s="39">
        <f t="shared" si="48"/>
        <v>0.12837575757575753</v>
      </c>
      <c r="L268" s="39">
        <f t="shared" si="49"/>
        <v>-1</v>
      </c>
      <c r="M268" s="39">
        <f t="shared" si="50"/>
        <v>-1</v>
      </c>
    </row>
    <row r="269" spans="1:13" x14ac:dyDescent="0.2">
      <c r="A269" s="17"/>
      <c r="B269" s="48" t="s">
        <v>47</v>
      </c>
      <c r="C269" s="17" t="s">
        <v>48</v>
      </c>
      <c r="D269" s="18">
        <v>275433</v>
      </c>
      <c r="E269" s="18">
        <v>0</v>
      </c>
      <c r="F269" s="18">
        <v>0</v>
      </c>
      <c r="G269" s="18">
        <v>0</v>
      </c>
      <c r="H269" s="18">
        <v>0</v>
      </c>
      <c r="I269" s="18">
        <f t="shared" si="46"/>
        <v>0</v>
      </c>
      <c r="J269" s="18">
        <f t="shared" si="47"/>
        <v>0</v>
      </c>
      <c r="K269" s="39" t="str">
        <f t="shared" si="48"/>
        <v>NA</v>
      </c>
      <c r="L269" s="39" t="str">
        <f t="shared" si="49"/>
        <v>NA</v>
      </c>
      <c r="M269" s="39" t="str">
        <f t="shared" si="50"/>
        <v>NA</v>
      </c>
    </row>
    <row r="270" spans="1:13" x14ac:dyDescent="0.2">
      <c r="A270" s="17"/>
      <c r="B270" s="48" t="s">
        <v>49</v>
      </c>
      <c r="C270" s="17" t="s">
        <v>50</v>
      </c>
      <c r="D270" s="18">
        <v>7478</v>
      </c>
      <c r="E270" s="18">
        <v>7478</v>
      </c>
      <c r="F270" s="18">
        <v>0</v>
      </c>
      <c r="G270" s="18">
        <v>-14.5</v>
      </c>
      <c r="H270" s="18">
        <v>0</v>
      </c>
      <c r="I270" s="18">
        <f t="shared" si="46"/>
        <v>-14.5</v>
      </c>
      <c r="J270" s="18">
        <f t="shared" si="47"/>
        <v>7492.5</v>
      </c>
      <c r="K270" s="39">
        <f t="shared" si="48"/>
        <v>1.0019390211286441</v>
      </c>
      <c r="L270" s="39">
        <f t="shared" si="49"/>
        <v>-1</v>
      </c>
      <c r="M270" s="39">
        <f t="shared" si="50"/>
        <v>-1.005817063385932</v>
      </c>
    </row>
    <row r="271" spans="1:13" x14ac:dyDescent="0.2">
      <c r="A271" s="17"/>
      <c r="B271" s="48" t="s">
        <v>51</v>
      </c>
      <c r="C271" s="17" t="s">
        <v>52</v>
      </c>
      <c r="D271" s="18">
        <v>0</v>
      </c>
      <c r="E271" s="18">
        <v>0</v>
      </c>
      <c r="F271" s="18">
        <v>0</v>
      </c>
      <c r="G271" s="18">
        <v>0</v>
      </c>
      <c r="H271" s="18">
        <v>0</v>
      </c>
      <c r="I271" s="18">
        <f t="shared" si="46"/>
        <v>0</v>
      </c>
      <c r="J271" s="18">
        <f t="shared" si="47"/>
        <v>0</v>
      </c>
      <c r="K271" s="39" t="str">
        <f t="shared" si="48"/>
        <v>NA</v>
      </c>
      <c r="L271" s="39" t="str">
        <f t="shared" si="49"/>
        <v>NA</v>
      </c>
      <c r="M271" s="39" t="str">
        <f t="shared" si="50"/>
        <v>NA</v>
      </c>
    </row>
    <row r="272" spans="1:13" x14ac:dyDescent="0.2">
      <c r="A272" s="17"/>
      <c r="B272" s="48" t="s">
        <v>53</v>
      </c>
      <c r="C272" s="17" t="s">
        <v>54</v>
      </c>
      <c r="D272" s="18">
        <v>105055.66</v>
      </c>
      <c r="E272" s="18">
        <v>19490.66</v>
      </c>
      <c r="F272" s="18">
        <v>547.72</v>
      </c>
      <c r="G272" s="18">
        <v>12056.560000000001</v>
      </c>
      <c r="H272" s="18">
        <v>581.86</v>
      </c>
      <c r="I272" s="18">
        <f t="shared" si="46"/>
        <v>12638.420000000002</v>
      </c>
      <c r="J272" s="18">
        <f t="shared" si="47"/>
        <v>6852.239999999998</v>
      </c>
      <c r="K272" s="39">
        <f t="shared" si="48"/>
        <v>0.35156531384776085</v>
      </c>
      <c r="L272" s="39">
        <f t="shared" si="49"/>
        <v>-0.97189833489476496</v>
      </c>
      <c r="M272" s="39">
        <f t="shared" si="50"/>
        <v>0.85574423852245152</v>
      </c>
    </row>
    <row r="273" spans="1:13" x14ac:dyDescent="0.2">
      <c r="A273" s="17"/>
      <c r="B273" s="48" t="s">
        <v>55</v>
      </c>
      <c r="C273" s="17" t="s">
        <v>56</v>
      </c>
      <c r="D273" s="18">
        <v>845000</v>
      </c>
      <c r="E273" s="18">
        <v>0</v>
      </c>
      <c r="F273" s="18">
        <v>0</v>
      </c>
      <c r="G273" s="18">
        <v>20509.759999999998</v>
      </c>
      <c r="H273" s="18">
        <v>11.98</v>
      </c>
      <c r="I273" s="18">
        <f t="shared" si="46"/>
        <v>20521.739999999998</v>
      </c>
      <c r="J273" s="18">
        <f t="shared" si="47"/>
        <v>-20521.739999999998</v>
      </c>
      <c r="K273" s="39" t="str">
        <f t="shared" si="48"/>
        <v>NA</v>
      </c>
      <c r="L273" s="39" t="str">
        <f t="shared" si="49"/>
        <v>NA</v>
      </c>
      <c r="M273" s="39" t="str">
        <f t="shared" si="50"/>
        <v>NA</v>
      </c>
    </row>
    <row r="274" spans="1:13" x14ac:dyDescent="0.2">
      <c r="A274" s="17"/>
      <c r="B274" s="48" t="s">
        <v>57</v>
      </c>
      <c r="C274" s="17" t="s">
        <v>58</v>
      </c>
      <c r="D274" s="18">
        <v>1396752.5</v>
      </c>
      <c r="E274" s="18">
        <v>0</v>
      </c>
      <c r="F274" s="18">
        <v>0</v>
      </c>
      <c r="G274" s="18">
        <v>0</v>
      </c>
      <c r="H274" s="18">
        <v>0</v>
      </c>
      <c r="I274" s="18">
        <f t="shared" si="46"/>
        <v>0</v>
      </c>
      <c r="J274" s="18">
        <f t="shared" si="47"/>
        <v>0</v>
      </c>
      <c r="K274" s="39" t="str">
        <f t="shared" si="48"/>
        <v>NA</v>
      </c>
      <c r="L274" s="39" t="str">
        <f t="shared" si="49"/>
        <v>NA</v>
      </c>
      <c r="M274" s="39" t="str">
        <f t="shared" si="50"/>
        <v>NA</v>
      </c>
    </row>
    <row r="275" spans="1:13" x14ac:dyDescent="0.2">
      <c r="A275" s="17"/>
      <c r="B275" s="48" t="s">
        <v>59</v>
      </c>
      <c r="C275" s="17" t="s">
        <v>60</v>
      </c>
      <c r="D275" s="18">
        <v>0</v>
      </c>
      <c r="E275" s="18">
        <v>3620</v>
      </c>
      <c r="F275" s="18">
        <v>0</v>
      </c>
      <c r="G275" s="18">
        <v>2850</v>
      </c>
      <c r="H275" s="18">
        <v>0</v>
      </c>
      <c r="I275" s="18">
        <f t="shared" si="46"/>
        <v>2850</v>
      </c>
      <c r="J275" s="18">
        <f t="shared" si="47"/>
        <v>770</v>
      </c>
      <c r="K275" s="39">
        <f t="shared" si="48"/>
        <v>0.212707182320442</v>
      </c>
      <c r="L275" s="39">
        <f t="shared" si="49"/>
        <v>-1</v>
      </c>
      <c r="M275" s="39">
        <f t="shared" si="50"/>
        <v>1.3618784530386738</v>
      </c>
    </row>
    <row r="276" spans="1:13" x14ac:dyDescent="0.2">
      <c r="A276" s="17"/>
      <c r="B276" s="48" t="s">
        <v>61</v>
      </c>
      <c r="C276" s="17" t="s">
        <v>62</v>
      </c>
      <c r="D276" s="18">
        <v>0</v>
      </c>
      <c r="E276" s="18">
        <v>0</v>
      </c>
      <c r="F276" s="18">
        <v>0</v>
      </c>
      <c r="G276" s="18">
        <v>21637.57</v>
      </c>
      <c r="H276" s="18">
        <v>75248.490000000005</v>
      </c>
      <c r="I276" s="18">
        <f t="shared" si="46"/>
        <v>96886.06</v>
      </c>
      <c r="J276" s="18">
        <f t="shared" si="47"/>
        <v>-96886.06</v>
      </c>
      <c r="K276" s="39" t="str">
        <f t="shared" si="48"/>
        <v>NA</v>
      </c>
      <c r="L276" s="39" t="str">
        <f t="shared" si="49"/>
        <v>NA</v>
      </c>
      <c r="M276" s="39" t="str">
        <f t="shared" si="50"/>
        <v>NA</v>
      </c>
    </row>
    <row r="277" spans="1:13" x14ac:dyDescent="0.2">
      <c r="A277" s="17"/>
      <c r="B277" s="48" t="s">
        <v>71</v>
      </c>
      <c r="C277" s="17" t="s">
        <v>72</v>
      </c>
      <c r="D277" s="18">
        <v>0</v>
      </c>
      <c r="E277" s="18">
        <v>0</v>
      </c>
      <c r="F277" s="18">
        <v>0</v>
      </c>
      <c r="G277" s="18">
        <v>0</v>
      </c>
      <c r="H277" s="18">
        <v>0</v>
      </c>
      <c r="I277" s="18">
        <f t="shared" si="46"/>
        <v>0</v>
      </c>
      <c r="J277" s="18">
        <f t="shared" si="47"/>
        <v>0</v>
      </c>
      <c r="K277" s="39" t="str">
        <f t="shared" si="48"/>
        <v>NA</v>
      </c>
      <c r="L277" s="39" t="str">
        <f t="shared" si="49"/>
        <v>NA</v>
      </c>
      <c r="M277" s="39" t="str">
        <f t="shared" si="50"/>
        <v>NA</v>
      </c>
    </row>
    <row r="278" spans="1:13" x14ac:dyDescent="0.2">
      <c r="A278" s="17"/>
      <c r="B278" s="48" t="s">
        <v>182</v>
      </c>
      <c r="C278" s="17" t="s">
        <v>183</v>
      </c>
      <c r="D278" s="18">
        <v>23236911.75</v>
      </c>
      <c r="E278" s="18">
        <v>70292113.75</v>
      </c>
      <c r="F278" s="18">
        <v>0</v>
      </c>
      <c r="G278" s="18">
        <v>0</v>
      </c>
      <c r="H278" s="18">
        <v>0</v>
      </c>
      <c r="I278" s="18">
        <f t="shared" si="46"/>
        <v>0</v>
      </c>
      <c r="J278" s="18">
        <f t="shared" si="47"/>
        <v>70292113.75</v>
      </c>
      <c r="K278" s="39">
        <f t="shared" si="48"/>
        <v>1</v>
      </c>
      <c r="L278" s="39">
        <f t="shared" si="49"/>
        <v>-1</v>
      </c>
      <c r="M278" s="39">
        <f t="shared" si="50"/>
        <v>-1</v>
      </c>
    </row>
    <row r="279" spans="1:13" x14ac:dyDescent="0.2">
      <c r="A279" s="17"/>
      <c r="B279" s="48" t="s">
        <v>73</v>
      </c>
      <c r="C279" s="17" t="s">
        <v>74</v>
      </c>
      <c r="D279" s="18">
        <v>0</v>
      </c>
      <c r="E279" s="18">
        <v>0</v>
      </c>
      <c r="F279" s="18">
        <v>0</v>
      </c>
      <c r="G279" s="18">
        <v>0</v>
      </c>
      <c r="H279" s="18">
        <v>0</v>
      </c>
      <c r="I279" s="18">
        <f t="shared" si="46"/>
        <v>0</v>
      </c>
      <c r="J279" s="18">
        <f t="shared" si="47"/>
        <v>0</v>
      </c>
      <c r="K279" s="39" t="str">
        <f t="shared" si="48"/>
        <v>NA</v>
      </c>
      <c r="L279" s="39" t="str">
        <f t="shared" si="49"/>
        <v>NA</v>
      </c>
      <c r="M279" s="39" t="str">
        <f t="shared" si="50"/>
        <v>NA</v>
      </c>
    </row>
    <row r="280" spans="1:13" x14ac:dyDescent="0.2">
      <c r="A280" s="47" t="s">
        <v>107</v>
      </c>
      <c r="B280" s="49"/>
      <c r="C280" s="47"/>
      <c r="D280" s="23">
        <v>55718199.100000001</v>
      </c>
      <c r="E280" s="23">
        <v>76407795.609999999</v>
      </c>
      <c r="F280" s="23">
        <v>73632.570000000007</v>
      </c>
      <c r="G280" s="23">
        <v>407414.58000000007</v>
      </c>
      <c r="H280" s="23">
        <v>77280.510000000009</v>
      </c>
      <c r="I280" s="23">
        <f t="shared" ref="I280:I385" si="51">SUM(G280:H280)</f>
        <v>484695.09000000008</v>
      </c>
      <c r="J280" s="23">
        <f t="shared" ref="J280:J385" si="52">E280-I280</f>
        <v>75923100.519999996</v>
      </c>
      <c r="K280" s="43">
        <f t="shared" ref="K280:K385" si="53">IF(E280=0,"NA",J280/E280)</f>
        <v>0.99365647070262331</v>
      </c>
      <c r="L280" s="43">
        <f t="shared" ref="L280:L385" si="54">IF(E280=0,"NA",(  ( F280 - (E280/$L$6)) / (E280/$L$6)))</f>
        <v>-0.99903632123643737</v>
      </c>
      <c r="M280" s="43">
        <f t="shared" ref="M280:M385" si="55">IF(E280=0,"NA",(  ( G280 - ($M$6*(E280/12))) / ($M$6*(E280/12))))</f>
        <v>-0.98400367750119944</v>
      </c>
    </row>
    <row r="281" spans="1:13" x14ac:dyDescent="0.2">
      <c r="A281" s="17" t="s">
        <v>108</v>
      </c>
      <c r="B281" s="48" t="s">
        <v>16</v>
      </c>
      <c r="C281" s="17" t="s">
        <v>15</v>
      </c>
      <c r="D281" s="18">
        <v>0</v>
      </c>
      <c r="E281" s="18">
        <v>0</v>
      </c>
      <c r="F281" s="18">
        <v>0</v>
      </c>
      <c r="G281" s="18">
        <v>910.04</v>
      </c>
      <c r="H281" s="18">
        <v>0</v>
      </c>
      <c r="I281" s="18">
        <f t="shared" si="51"/>
        <v>910.04</v>
      </c>
      <c r="J281" s="18">
        <f t="shared" si="52"/>
        <v>-910.04</v>
      </c>
      <c r="K281" s="39" t="str">
        <f t="shared" si="53"/>
        <v>NA</v>
      </c>
      <c r="L281" s="39" t="str">
        <f t="shared" si="54"/>
        <v>NA</v>
      </c>
      <c r="M281" s="39" t="str">
        <f t="shared" si="55"/>
        <v>NA</v>
      </c>
    </row>
    <row r="282" spans="1:13" x14ac:dyDescent="0.2">
      <c r="A282" s="17"/>
      <c r="B282" s="48" t="s">
        <v>21</v>
      </c>
      <c r="C282" s="17" t="s">
        <v>22</v>
      </c>
      <c r="D282" s="18">
        <v>0</v>
      </c>
      <c r="E282" s="18">
        <v>0</v>
      </c>
      <c r="F282" s="18">
        <v>0</v>
      </c>
      <c r="G282" s="18">
        <v>0</v>
      </c>
      <c r="H282" s="18">
        <v>0</v>
      </c>
      <c r="I282" s="18">
        <f t="shared" si="51"/>
        <v>0</v>
      </c>
      <c r="J282" s="18">
        <f t="shared" si="52"/>
        <v>0</v>
      </c>
      <c r="K282" s="39" t="str">
        <f t="shared" si="53"/>
        <v>NA</v>
      </c>
      <c r="L282" s="39" t="str">
        <f t="shared" si="54"/>
        <v>NA</v>
      </c>
      <c r="M282" s="39" t="str">
        <f t="shared" si="55"/>
        <v>NA</v>
      </c>
    </row>
    <row r="283" spans="1:13" x14ac:dyDescent="0.2">
      <c r="A283" s="17"/>
      <c r="B283" s="48" t="s">
        <v>270</v>
      </c>
      <c r="C283" s="17" t="s">
        <v>271</v>
      </c>
      <c r="D283" s="18">
        <v>0</v>
      </c>
      <c r="E283" s="18">
        <v>0</v>
      </c>
      <c r="F283" s="18">
        <v>0</v>
      </c>
      <c r="G283" s="18">
        <v>0</v>
      </c>
      <c r="H283" s="18">
        <v>0</v>
      </c>
      <c r="I283" s="18">
        <f t="shared" si="51"/>
        <v>0</v>
      </c>
      <c r="J283" s="18">
        <f t="shared" si="52"/>
        <v>0</v>
      </c>
      <c r="K283" s="39" t="str">
        <f t="shared" si="53"/>
        <v>NA</v>
      </c>
      <c r="L283" s="39" t="str">
        <f t="shared" si="54"/>
        <v>NA</v>
      </c>
      <c r="M283" s="39" t="str">
        <f t="shared" si="55"/>
        <v>NA</v>
      </c>
    </row>
    <row r="284" spans="1:13" x14ac:dyDescent="0.2">
      <c r="A284" s="17"/>
      <c r="B284" s="48" t="s">
        <v>77</v>
      </c>
      <c r="C284" s="17" t="s">
        <v>78</v>
      </c>
      <c r="D284" s="18">
        <v>161526.03999999998</v>
      </c>
      <c r="E284" s="18">
        <v>158473.93</v>
      </c>
      <c r="F284" s="18">
        <v>12756.63</v>
      </c>
      <c r="G284" s="18">
        <v>47270.09</v>
      </c>
      <c r="H284" s="18">
        <v>0</v>
      </c>
      <c r="I284" s="18">
        <f t="shared" si="51"/>
        <v>47270.09</v>
      </c>
      <c r="J284" s="18">
        <f t="shared" si="52"/>
        <v>111203.84</v>
      </c>
      <c r="K284" s="39">
        <f t="shared" si="53"/>
        <v>0.70171693224241993</v>
      </c>
      <c r="L284" s="39">
        <f t="shared" si="54"/>
        <v>-0.91950328991020791</v>
      </c>
      <c r="M284" s="39">
        <f t="shared" si="55"/>
        <v>-0.10515079672725988</v>
      </c>
    </row>
    <row r="285" spans="1:13" x14ac:dyDescent="0.2">
      <c r="A285" s="17"/>
      <c r="B285" s="48" t="s">
        <v>111</v>
      </c>
      <c r="C285" s="17" t="s">
        <v>112</v>
      </c>
      <c r="D285" s="18">
        <v>-286828.52</v>
      </c>
      <c r="E285" s="18">
        <v>-286828.52</v>
      </c>
      <c r="F285" s="18">
        <v>0</v>
      </c>
      <c r="G285" s="18">
        <v>0</v>
      </c>
      <c r="H285" s="18">
        <v>0</v>
      </c>
      <c r="I285" s="18">
        <f t="shared" si="51"/>
        <v>0</v>
      </c>
      <c r="J285" s="18">
        <f t="shared" si="52"/>
        <v>-286828.52</v>
      </c>
      <c r="K285" s="39">
        <f t="shared" si="53"/>
        <v>1</v>
      </c>
      <c r="L285" s="39">
        <f t="shared" si="54"/>
        <v>-1</v>
      </c>
      <c r="M285" s="39">
        <f t="shared" si="55"/>
        <v>-1</v>
      </c>
    </row>
    <row r="286" spans="1:13" x14ac:dyDescent="0.2">
      <c r="A286" s="17"/>
      <c r="B286" s="48" t="s">
        <v>27</v>
      </c>
      <c r="C286" s="17" t="s">
        <v>28</v>
      </c>
      <c r="D286" s="18">
        <v>0</v>
      </c>
      <c r="E286" s="18">
        <v>0</v>
      </c>
      <c r="F286" s="18">
        <v>0</v>
      </c>
      <c r="G286" s="18">
        <v>0</v>
      </c>
      <c r="H286" s="18">
        <v>0</v>
      </c>
      <c r="I286" s="18">
        <f t="shared" si="51"/>
        <v>0</v>
      </c>
      <c r="J286" s="18">
        <f t="shared" si="52"/>
        <v>0</v>
      </c>
      <c r="K286" s="39" t="str">
        <f t="shared" si="53"/>
        <v>NA</v>
      </c>
      <c r="L286" s="39" t="str">
        <f t="shared" si="54"/>
        <v>NA</v>
      </c>
      <c r="M286" s="39" t="str">
        <f t="shared" si="55"/>
        <v>NA</v>
      </c>
    </row>
    <row r="287" spans="1:13" x14ac:dyDescent="0.2">
      <c r="A287" s="17"/>
      <c r="B287" s="48" t="s">
        <v>29</v>
      </c>
      <c r="C287" s="17" t="s">
        <v>30</v>
      </c>
      <c r="D287" s="18">
        <v>1500000</v>
      </c>
      <c r="E287" s="18">
        <v>3000000</v>
      </c>
      <c r="F287" s="18">
        <v>0</v>
      </c>
      <c r="G287" s="18">
        <v>40025</v>
      </c>
      <c r="H287" s="18">
        <v>0</v>
      </c>
      <c r="I287" s="18">
        <f t="shared" si="51"/>
        <v>40025</v>
      </c>
      <c r="J287" s="18">
        <f t="shared" si="52"/>
        <v>2959975</v>
      </c>
      <c r="K287" s="39">
        <f t="shared" si="53"/>
        <v>0.9866583333333333</v>
      </c>
      <c r="L287" s="39">
        <f t="shared" si="54"/>
        <v>-1</v>
      </c>
      <c r="M287" s="39">
        <f t="shared" si="55"/>
        <v>-0.95997500000000002</v>
      </c>
    </row>
    <row r="288" spans="1:13" x14ac:dyDescent="0.2">
      <c r="A288" s="17"/>
      <c r="B288" s="48" t="s">
        <v>31</v>
      </c>
      <c r="C288" s="17" t="s">
        <v>32</v>
      </c>
      <c r="D288" s="18">
        <v>35115.770000000004</v>
      </c>
      <c r="E288" s="18">
        <v>23775.770000000004</v>
      </c>
      <c r="F288" s="18">
        <v>2835</v>
      </c>
      <c r="G288" s="18">
        <v>9450</v>
      </c>
      <c r="H288" s="18">
        <v>0</v>
      </c>
      <c r="I288" s="18">
        <f t="shared" si="51"/>
        <v>9450</v>
      </c>
      <c r="J288" s="18">
        <f t="shared" si="52"/>
        <v>14325.770000000004</v>
      </c>
      <c r="K288" s="39">
        <f t="shared" si="53"/>
        <v>0.60253653193986989</v>
      </c>
      <c r="L288" s="39">
        <f t="shared" si="54"/>
        <v>-0.88076095958196099</v>
      </c>
      <c r="M288" s="39">
        <f t="shared" si="55"/>
        <v>0.19239040418039016</v>
      </c>
    </row>
    <row r="289" spans="1:13" x14ac:dyDescent="0.2">
      <c r="A289" s="17"/>
      <c r="B289" s="48" t="s">
        <v>33</v>
      </c>
      <c r="C289" s="17" t="s">
        <v>34</v>
      </c>
      <c r="D289" s="18">
        <v>10007.58</v>
      </c>
      <c r="E289" s="18">
        <v>9402.8799999999992</v>
      </c>
      <c r="F289" s="18">
        <v>2548.7800000000002</v>
      </c>
      <c r="G289" s="18">
        <v>7758</v>
      </c>
      <c r="H289" s="18">
        <v>0</v>
      </c>
      <c r="I289" s="18">
        <f t="shared" si="51"/>
        <v>7758</v>
      </c>
      <c r="J289" s="18">
        <f t="shared" si="52"/>
        <v>1644.8799999999992</v>
      </c>
      <c r="K289" s="39">
        <f t="shared" si="53"/>
        <v>0.1749336373536618</v>
      </c>
      <c r="L289" s="39">
        <f t="shared" si="54"/>
        <v>-0.7289362408113258</v>
      </c>
      <c r="M289" s="39">
        <f t="shared" si="55"/>
        <v>1.4751990879390147</v>
      </c>
    </row>
    <row r="290" spans="1:13" x14ac:dyDescent="0.2">
      <c r="A290" s="17"/>
      <c r="B290" s="48" t="s">
        <v>39</v>
      </c>
      <c r="C290" s="17" t="s">
        <v>40</v>
      </c>
      <c r="D290" s="18">
        <v>39355.64</v>
      </c>
      <c r="E290" s="18">
        <v>77526.469999999987</v>
      </c>
      <c r="F290" s="18">
        <v>569.84</v>
      </c>
      <c r="G290" s="18">
        <v>3114.16</v>
      </c>
      <c r="H290" s="18">
        <v>0</v>
      </c>
      <c r="I290" s="18">
        <f t="shared" si="51"/>
        <v>3114.16</v>
      </c>
      <c r="J290" s="18">
        <f t="shared" si="52"/>
        <v>74412.309999999983</v>
      </c>
      <c r="K290" s="39">
        <f t="shared" si="53"/>
        <v>0.95983100997633453</v>
      </c>
      <c r="L290" s="39">
        <f t="shared" si="54"/>
        <v>-0.9926497362771709</v>
      </c>
      <c r="M290" s="39">
        <f t="shared" si="55"/>
        <v>-0.87949302992900358</v>
      </c>
    </row>
    <row r="291" spans="1:13" x14ac:dyDescent="0.2">
      <c r="A291" s="17"/>
      <c r="B291" s="48" t="s">
        <v>41</v>
      </c>
      <c r="C291" s="17" t="s">
        <v>42</v>
      </c>
      <c r="D291" s="18">
        <v>26322645</v>
      </c>
      <c r="E291" s="18">
        <v>598221.27</v>
      </c>
      <c r="F291" s="18">
        <v>0</v>
      </c>
      <c r="G291" s="18">
        <v>0</v>
      </c>
      <c r="H291" s="18">
        <v>0</v>
      </c>
      <c r="I291" s="18">
        <f t="shared" si="51"/>
        <v>0</v>
      </c>
      <c r="J291" s="18">
        <f t="shared" si="52"/>
        <v>598221.27</v>
      </c>
      <c r="K291" s="39">
        <f t="shared" si="53"/>
        <v>1</v>
      </c>
      <c r="L291" s="39">
        <f t="shared" si="54"/>
        <v>-1</v>
      </c>
      <c r="M291" s="39">
        <f t="shared" si="55"/>
        <v>-1</v>
      </c>
    </row>
    <row r="292" spans="1:13" x14ac:dyDescent="0.2">
      <c r="A292" s="17"/>
      <c r="B292" s="48" t="s">
        <v>45</v>
      </c>
      <c r="C292" s="17" t="s">
        <v>46</v>
      </c>
      <c r="D292" s="18">
        <v>19000</v>
      </c>
      <c r="E292" s="18">
        <v>17000</v>
      </c>
      <c r="F292" s="18">
        <v>0</v>
      </c>
      <c r="G292" s="18">
        <v>25.09</v>
      </c>
      <c r="H292" s="18">
        <v>0</v>
      </c>
      <c r="I292" s="18">
        <f t="shared" si="51"/>
        <v>25.09</v>
      </c>
      <c r="J292" s="18">
        <f t="shared" si="52"/>
        <v>16974.91</v>
      </c>
      <c r="K292" s="39">
        <f t="shared" si="53"/>
        <v>0.99852411764705884</v>
      </c>
      <c r="L292" s="39">
        <f t="shared" si="54"/>
        <v>-1</v>
      </c>
      <c r="M292" s="39">
        <f t="shared" si="55"/>
        <v>-0.99557235294117641</v>
      </c>
    </row>
    <row r="293" spans="1:13" x14ac:dyDescent="0.2">
      <c r="A293" s="17"/>
      <c r="B293" s="48" t="s">
        <v>49</v>
      </c>
      <c r="C293" s="17" t="s">
        <v>50</v>
      </c>
      <c r="D293" s="18">
        <v>0</v>
      </c>
      <c r="E293" s="18">
        <v>0</v>
      </c>
      <c r="F293" s="18">
        <v>0</v>
      </c>
      <c r="G293" s="18">
        <v>0</v>
      </c>
      <c r="H293" s="18">
        <v>0</v>
      </c>
      <c r="I293" s="18">
        <f t="shared" si="51"/>
        <v>0</v>
      </c>
      <c r="J293" s="18">
        <f t="shared" si="52"/>
        <v>0</v>
      </c>
      <c r="K293" s="39" t="str">
        <f t="shared" si="53"/>
        <v>NA</v>
      </c>
      <c r="L293" s="39" t="str">
        <f t="shared" si="54"/>
        <v>NA</v>
      </c>
      <c r="M293" s="39" t="str">
        <f t="shared" si="55"/>
        <v>NA</v>
      </c>
    </row>
    <row r="294" spans="1:13" x14ac:dyDescent="0.2">
      <c r="A294" s="17"/>
      <c r="B294" s="48" t="s">
        <v>51</v>
      </c>
      <c r="C294" s="17" t="s">
        <v>52</v>
      </c>
      <c r="D294" s="18">
        <v>0</v>
      </c>
      <c r="E294" s="18">
        <v>0</v>
      </c>
      <c r="F294" s="18">
        <v>0</v>
      </c>
      <c r="G294" s="18">
        <v>0</v>
      </c>
      <c r="H294" s="18">
        <v>0</v>
      </c>
      <c r="I294" s="18">
        <f t="shared" si="51"/>
        <v>0</v>
      </c>
      <c r="J294" s="18">
        <f t="shared" si="52"/>
        <v>0</v>
      </c>
      <c r="K294" s="39" t="str">
        <f t="shared" si="53"/>
        <v>NA</v>
      </c>
      <c r="L294" s="39" t="str">
        <f t="shared" si="54"/>
        <v>NA</v>
      </c>
      <c r="M294" s="39" t="str">
        <f t="shared" si="55"/>
        <v>NA</v>
      </c>
    </row>
    <row r="295" spans="1:13" x14ac:dyDescent="0.2">
      <c r="A295" s="17"/>
      <c r="B295" s="48" t="s">
        <v>53</v>
      </c>
      <c r="C295" s="17" t="s">
        <v>54</v>
      </c>
      <c r="D295" s="18">
        <v>76807.87</v>
      </c>
      <c r="E295" s="18">
        <v>76807.87</v>
      </c>
      <c r="F295" s="18">
        <v>0</v>
      </c>
      <c r="G295" s="18">
        <v>0</v>
      </c>
      <c r="H295" s="18">
        <v>0</v>
      </c>
      <c r="I295" s="18">
        <f t="shared" si="51"/>
        <v>0</v>
      </c>
      <c r="J295" s="18">
        <f t="shared" si="52"/>
        <v>76807.87</v>
      </c>
      <c r="K295" s="39">
        <f t="shared" si="53"/>
        <v>1</v>
      </c>
      <c r="L295" s="39">
        <f t="shared" si="54"/>
        <v>-1</v>
      </c>
      <c r="M295" s="39">
        <f t="shared" si="55"/>
        <v>-1</v>
      </c>
    </row>
    <row r="296" spans="1:13" x14ac:dyDescent="0.2">
      <c r="A296" s="17"/>
      <c r="B296" s="48" t="s">
        <v>57</v>
      </c>
      <c r="C296" s="17" t="s">
        <v>58</v>
      </c>
      <c r="D296" s="18">
        <v>15250</v>
      </c>
      <c r="E296" s="18">
        <v>15250</v>
      </c>
      <c r="F296" s="18">
        <v>0</v>
      </c>
      <c r="G296" s="18">
        <v>0</v>
      </c>
      <c r="H296" s="18">
        <v>0</v>
      </c>
      <c r="I296" s="18">
        <f t="shared" si="51"/>
        <v>0</v>
      </c>
      <c r="J296" s="18">
        <f t="shared" si="52"/>
        <v>15250</v>
      </c>
      <c r="K296" s="39">
        <f t="shared" si="53"/>
        <v>1</v>
      </c>
      <c r="L296" s="39">
        <f t="shared" si="54"/>
        <v>-1</v>
      </c>
      <c r="M296" s="39">
        <f t="shared" si="55"/>
        <v>-1</v>
      </c>
    </row>
    <row r="297" spans="1:13" x14ac:dyDescent="0.2">
      <c r="A297" s="17"/>
      <c r="B297" s="48" t="s">
        <v>59</v>
      </c>
      <c r="C297" s="17" t="s">
        <v>60</v>
      </c>
      <c r="D297" s="18">
        <v>0</v>
      </c>
      <c r="E297" s="18">
        <v>0</v>
      </c>
      <c r="F297" s="18">
        <v>0</v>
      </c>
      <c r="G297" s="18">
        <v>0</v>
      </c>
      <c r="H297" s="18">
        <v>0</v>
      </c>
      <c r="I297" s="18">
        <f t="shared" si="51"/>
        <v>0</v>
      </c>
      <c r="J297" s="18">
        <f t="shared" si="52"/>
        <v>0</v>
      </c>
      <c r="K297" s="39" t="str">
        <f t="shared" si="53"/>
        <v>NA</v>
      </c>
      <c r="L297" s="39" t="str">
        <f t="shared" si="54"/>
        <v>NA</v>
      </c>
      <c r="M297" s="39" t="str">
        <f t="shared" si="55"/>
        <v>NA</v>
      </c>
    </row>
    <row r="298" spans="1:13" x14ac:dyDescent="0.2">
      <c r="A298" s="17"/>
      <c r="B298" s="48" t="s">
        <v>67</v>
      </c>
      <c r="C298" s="17" t="s">
        <v>68</v>
      </c>
      <c r="D298" s="18">
        <v>0</v>
      </c>
      <c r="E298" s="18">
        <v>0</v>
      </c>
      <c r="F298" s="18">
        <v>0</v>
      </c>
      <c r="G298" s="18">
        <v>0</v>
      </c>
      <c r="H298" s="18">
        <v>0</v>
      </c>
      <c r="I298" s="18">
        <f t="shared" si="51"/>
        <v>0</v>
      </c>
      <c r="J298" s="18">
        <f t="shared" si="52"/>
        <v>0</v>
      </c>
      <c r="K298" s="39" t="str">
        <f t="shared" si="53"/>
        <v>NA</v>
      </c>
      <c r="L298" s="39" t="str">
        <f t="shared" si="54"/>
        <v>NA</v>
      </c>
      <c r="M298" s="39" t="str">
        <f t="shared" si="55"/>
        <v>NA</v>
      </c>
    </row>
    <row r="299" spans="1:13" x14ac:dyDescent="0.2">
      <c r="A299" s="47" t="s">
        <v>109</v>
      </c>
      <c r="B299" s="49"/>
      <c r="C299" s="47"/>
      <c r="D299" s="23">
        <v>27892879.380000003</v>
      </c>
      <c r="E299" s="23">
        <v>3689629.6700000004</v>
      </c>
      <c r="F299" s="23">
        <v>18710.25</v>
      </c>
      <c r="G299" s="23">
        <v>108552.38</v>
      </c>
      <c r="H299" s="23">
        <v>0</v>
      </c>
      <c r="I299" s="23">
        <f t="shared" si="51"/>
        <v>108552.38</v>
      </c>
      <c r="J299" s="23">
        <f t="shared" si="52"/>
        <v>3581077.2900000005</v>
      </c>
      <c r="K299" s="43">
        <f t="shared" si="53"/>
        <v>0.97057905814162648</v>
      </c>
      <c r="L299" s="43">
        <f t="shared" si="54"/>
        <v>-0.99492896261320452</v>
      </c>
      <c r="M299" s="43">
        <f t="shared" si="55"/>
        <v>-0.91173717442487923</v>
      </c>
    </row>
    <row r="300" spans="1:13" x14ac:dyDescent="0.2">
      <c r="A300" s="17" t="s">
        <v>110</v>
      </c>
      <c r="B300" s="48" t="s">
        <v>77</v>
      </c>
      <c r="C300" s="17" t="s">
        <v>78</v>
      </c>
      <c r="D300" s="18">
        <v>0</v>
      </c>
      <c r="E300" s="18">
        <v>0</v>
      </c>
      <c r="F300" s="18">
        <v>0</v>
      </c>
      <c r="G300" s="18">
        <v>0</v>
      </c>
      <c r="H300" s="18">
        <v>0</v>
      </c>
      <c r="I300" s="18">
        <f t="shared" si="51"/>
        <v>0</v>
      </c>
      <c r="J300" s="18">
        <f t="shared" si="52"/>
        <v>0</v>
      </c>
      <c r="K300" s="39" t="str">
        <f t="shared" si="53"/>
        <v>NA</v>
      </c>
      <c r="L300" s="39" t="str">
        <f t="shared" si="54"/>
        <v>NA</v>
      </c>
      <c r="M300" s="39" t="str">
        <f t="shared" si="55"/>
        <v>NA</v>
      </c>
    </row>
    <row r="301" spans="1:13" x14ac:dyDescent="0.2">
      <c r="A301" s="17"/>
      <c r="B301" s="48" t="s">
        <v>111</v>
      </c>
      <c r="C301" s="17" t="s">
        <v>112</v>
      </c>
      <c r="D301" s="18">
        <v>135111</v>
      </c>
      <c r="E301" s="18">
        <v>135111</v>
      </c>
      <c r="F301" s="18">
        <v>6991.71</v>
      </c>
      <c r="G301" s="18">
        <v>50912.39</v>
      </c>
      <c r="H301" s="18">
        <v>0</v>
      </c>
      <c r="I301" s="18">
        <f t="shared" si="51"/>
        <v>50912.39</v>
      </c>
      <c r="J301" s="18">
        <f t="shared" si="52"/>
        <v>84198.61</v>
      </c>
      <c r="K301" s="39">
        <f t="shared" si="53"/>
        <v>0.62318101412912341</v>
      </c>
      <c r="L301" s="39">
        <f t="shared" si="54"/>
        <v>-0.94825210382574321</v>
      </c>
      <c r="M301" s="39">
        <f t="shared" si="55"/>
        <v>0.1304569576126296</v>
      </c>
    </row>
    <row r="302" spans="1:13" x14ac:dyDescent="0.2">
      <c r="A302" s="17"/>
      <c r="B302" s="48" t="s">
        <v>272</v>
      </c>
      <c r="C302" s="17" t="s">
        <v>273</v>
      </c>
      <c r="D302" s="18">
        <v>0</v>
      </c>
      <c r="E302" s="18">
        <v>0</v>
      </c>
      <c r="F302" s="18">
        <v>0</v>
      </c>
      <c r="G302" s="18">
        <v>0</v>
      </c>
      <c r="H302" s="18">
        <v>0</v>
      </c>
      <c r="I302" s="18">
        <f t="shared" si="51"/>
        <v>0</v>
      </c>
      <c r="J302" s="18">
        <f t="shared" si="52"/>
        <v>0</v>
      </c>
      <c r="K302" s="39" t="str">
        <f t="shared" si="53"/>
        <v>NA</v>
      </c>
      <c r="L302" s="39" t="str">
        <f t="shared" si="54"/>
        <v>NA</v>
      </c>
      <c r="M302" s="39" t="str">
        <f t="shared" si="55"/>
        <v>NA</v>
      </c>
    </row>
    <row r="303" spans="1:13" x14ac:dyDescent="0.2">
      <c r="A303" s="17"/>
      <c r="B303" s="48" t="s">
        <v>27</v>
      </c>
      <c r="C303" s="17" t="s">
        <v>28</v>
      </c>
      <c r="D303" s="18">
        <v>0</v>
      </c>
      <c r="E303" s="18">
        <v>0</v>
      </c>
      <c r="F303" s="18">
        <v>0</v>
      </c>
      <c r="G303" s="18">
        <v>0</v>
      </c>
      <c r="H303" s="18">
        <v>0</v>
      </c>
      <c r="I303" s="18">
        <f t="shared" si="51"/>
        <v>0</v>
      </c>
      <c r="J303" s="18">
        <f t="shared" si="52"/>
        <v>0</v>
      </c>
      <c r="K303" s="39" t="str">
        <f t="shared" si="53"/>
        <v>NA</v>
      </c>
      <c r="L303" s="39" t="str">
        <f t="shared" si="54"/>
        <v>NA</v>
      </c>
      <c r="M303" s="39" t="str">
        <f t="shared" si="55"/>
        <v>NA</v>
      </c>
    </row>
    <row r="304" spans="1:13" x14ac:dyDescent="0.2">
      <c r="A304" s="17"/>
      <c r="B304" s="48" t="s">
        <v>91</v>
      </c>
      <c r="C304" s="17" t="s">
        <v>92</v>
      </c>
      <c r="D304" s="18">
        <v>11981.84</v>
      </c>
      <c r="E304" s="18">
        <v>11981.84</v>
      </c>
      <c r="F304" s="18">
        <v>0</v>
      </c>
      <c r="G304" s="18">
        <v>0</v>
      </c>
      <c r="H304" s="18">
        <v>0</v>
      </c>
      <c r="I304" s="18">
        <f t="shared" si="51"/>
        <v>0</v>
      </c>
      <c r="J304" s="18">
        <f t="shared" si="52"/>
        <v>11981.84</v>
      </c>
      <c r="K304" s="39">
        <f t="shared" si="53"/>
        <v>1</v>
      </c>
      <c r="L304" s="39">
        <f t="shared" si="54"/>
        <v>-1</v>
      </c>
      <c r="M304" s="39">
        <f t="shared" si="55"/>
        <v>-1</v>
      </c>
    </row>
    <row r="305" spans="1:13" x14ac:dyDescent="0.2">
      <c r="A305" s="17"/>
      <c r="B305" s="48" t="s">
        <v>29</v>
      </c>
      <c r="C305" s="17" t="s">
        <v>30</v>
      </c>
      <c r="D305" s="18">
        <v>-587</v>
      </c>
      <c r="E305" s="18">
        <v>-587</v>
      </c>
      <c r="F305" s="18">
        <v>0</v>
      </c>
      <c r="G305" s="18">
        <v>0</v>
      </c>
      <c r="H305" s="18">
        <v>0</v>
      </c>
      <c r="I305" s="18">
        <f t="shared" si="51"/>
        <v>0</v>
      </c>
      <c r="J305" s="18">
        <f t="shared" si="52"/>
        <v>-587</v>
      </c>
      <c r="K305" s="39">
        <f t="shared" si="53"/>
        <v>1</v>
      </c>
      <c r="L305" s="39">
        <f t="shared" si="54"/>
        <v>-1</v>
      </c>
      <c r="M305" s="39">
        <f t="shared" si="55"/>
        <v>-1</v>
      </c>
    </row>
    <row r="306" spans="1:13" x14ac:dyDescent="0.2">
      <c r="A306" s="17"/>
      <c r="B306" s="48" t="s">
        <v>31</v>
      </c>
      <c r="C306" s="17" t="s">
        <v>32</v>
      </c>
      <c r="D306" s="18">
        <v>2835</v>
      </c>
      <c r="E306" s="18">
        <v>2835</v>
      </c>
      <c r="F306" s="18">
        <v>0</v>
      </c>
      <c r="G306" s="18">
        <v>0</v>
      </c>
      <c r="H306" s="18">
        <v>0</v>
      </c>
      <c r="I306" s="18">
        <f t="shared" si="51"/>
        <v>0</v>
      </c>
      <c r="J306" s="18">
        <f t="shared" si="52"/>
        <v>2835</v>
      </c>
      <c r="K306" s="39">
        <f t="shared" si="53"/>
        <v>1</v>
      </c>
      <c r="L306" s="39">
        <f t="shared" si="54"/>
        <v>-1</v>
      </c>
      <c r="M306" s="39">
        <f t="shared" si="55"/>
        <v>-1</v>
      </c>
    </row>
    <row r="307" spans="1:13" x14ac:dyDescent="0.2">
      <c r="A307" s="17"/>
      <c r="B307" s="48" t="s">
        <v>33</v>
      </c>
      <c r="C307" s="17" t="s">
        <v>34</v>
      </c>
      <c r="D307" s="18">
        <v>18552.190000000002</v>
      </c>
      <c r="E307" s="18">
        <v>18552.190000000002</v>
      </c>
      <c r="F307" s="18">
        <v>0</v>
      </c>
      <c r="G307" s="18">
        <v>0</v>
      </c>
      <c r="H307" s="18">
        <v>0</v>
      </c>
      <c r="I307" s="18">
        <f t="shared" si="51"/>
        <v>0</v>
      </c>
      <c r="J307" s="18">
        <f t="shared" si="52"/>
        <v>18552.190000000002</v>
      </c>
      <c r="K307" s="39">
        <f t="shared" si="53"/>
        <v>1</v>
      </c>
      <c r="L307" s="39">
        <f t="shared" si="54"/>
        <v>-1</v>
      </c>
      <c r="M307" s="39">
        <f t="shared" si="55"/>
        <v>-1</v>
      </c>
    </row>
    <row r="308" spans="1:13" x14ac:dyDescent="0.2">
      <c r="A308" s="17"/>
      <c r="B308" s="48" t="s">
        <v>39</v>
      </c>
      <c r="C308" s="17" t="s">
        <v>40</v>
      </c>
      <c r="D308" s="18">
        <v>2498.7199999999998</v>
      </c>
      <c r="E308" s="18">
        <v>2498.7199999999998</v>
      </c>
      <c r="F308" s="18">
        <v>0</v>
      </c>
      <c r="G308" s="18">
        <v>0</v>
      </c>
      <c r="H308" s="18">
        <v>0</v>
      </c>
      <c r="I308" s="18">
        <f t="shared" si="51"/>
        <v>0</v>
      </c>
      <c r="J308" s="18">
        <f t="shared" si="52"/>
        <v>2498.7199999999998</v>
      </c>
      <c r="K308" s="39">
        <f t="shared" si="53"/>
        <v>1</v>
      </c>
      <c r="L308" s="39">
        <f t="shared" si="54"/>
        <v>-1</v>
      </c>
      <c r="M308" s="39">
        <f t="shared" si="55"/>
        <v>-1</v>
      </c>
    </row>
    <row r="309" spans="1:13" x14ac:dyDescent="0.2">
      <c r="A309" s="17"/>
      <c r="B309" s="48" t="s">
        <v>41</v>
      </c>
      <c r="C309" s="17" t="s">
        <v>42</v>
      </c>
      <c r="D309" s="18">
        <v>26102645</v>
      </c>
      <c r="E309" s="18">
        <v>0</v>
      </c>
      <c r="F309" s="18">
        <v>0</v>
      </c>
      <c r="G309" s="18">
        <v>0</v>
      </c>
      <c r="H309" s="18">
        <v>0</v>
      </c>
      <c r="I309" s="18">
        <f t="shared" si="51"/>
        <v>0</v>
      </c>
      <c r="J309" s="18">
        <f t="shared" si="52"/>
        <v>0</v>
      </c>
      <c r="K309" s="39" t="str">
        <f t="shared" si="53"/>
        <v>NA</v>
      </c>
      <c r="L309" s="39" t="str">
        <f t="shared" si="54"/>
        <v>NA</v>
      </c>
      <c r="M309" s="39" t="str">
        <f t="shared" si="55"/>
        <v>NA</v>
      </c>
    </row>
    <row r="310" spans="1:13" x14ac:dyDescent="0.2">
      <c r="A310" s="17"/>
      <c r="B310" s="48" t="s">
        <v>51</v>
      </c>
      <c r="C310" s="17" t="s">
        <v>52</v>
      </c>
      <c r="F310" s="18">
        <v>0</v>
      </c>
      <c r="G310" s="18">
        <v>0</v>
      </c>
      <c r="H310" s="18">
        <v>0</v>
      </c>
      <c r="I310" s="18">
        <f t="shared" si="51"/>
        <v>0</v>
      </c>
      <c r="J310" s="18">
        <f t="shared" si="52"/>
        <v>0</v>
      </c>
      <c r="K310" s="39" t="str">
        <f t="shared" si="53"/>
        <v>NA</v>
      </c>
      <c r="L310" s="39" t="str">
        <f t="shared" si="54"/>
        <v>NA</v>
      </c>
      <c r="M310" s="39" t="str">
        <f t="shared" si="55"/>
        <v>NA</v>
      </c>
    </row>
    <row r="311" spans="1:13" x14ac:dyDescent="0.2">
      <c r="A311" s="17"/>
      <c r="B311" s="48" t="s">
        <v>53</v>
      </c>
      <c r="C311" s="17" t="s">
        <v>54</v>
      </c>
      <c r="D311" s="18">
        <v>1341.46</v>
      </c>
      <c r="E311" s="18">
        <v>11341.46</v>
      </c>
      <c r="F311" s="18">
        <v>3239.23</v>
      </c>
      <c r="G311" s="18">
        <v>5667.23</v>
      </c>
      <c r="H311" s="18">
        <v>233.42</v>
      </c>
      <c r="I311" s="18">
        <f t="shared" si="51"/>
        <v>5900.65</v>
      </c>
      <c r="J311" s="18">
        <f t="shared" si="52"/>
        <v>5440.8099999999995</v>
      </c>
      <c r="K311" s="39">
        <f t="shared" si="53"/>
        <v>0.47972747776741265</v>
      </c>
      <c r="L311" s="39">
        <f t="shared" si="54"/>
        <v>-0.71439038712828862</v>
      </c>
      <c r="M311" s="39">
        <f t="shared" si="55"/>
        <v>0.49907419326964964</v>
      </c>
    </row>
    <row r="312" spans="1:13" x14ac:dyDescent="0.2">
      <c r="A312" s="17"/>
      <c r="B312" s="48" t="s">
        <v>55</v>
      </c>
      <c r="C312" s="17" t="s">
        <v>56</v>
      </c>
      <c r="D312" s="18">
        <v>0</v>
      </c>
      <c r="E312" s="18">
        <v>15000</v>
      </c>
      <c r="F312" s="18">
        <v>0</v>
      </c>
      <c r="G312" s="18">
        <v>208.26</v>
      </c>
      <c r="H312" s="18">
        <v>0</v>
      </c>
      <c r="I312" s="18">
        <f t="shared" si="51"/>
        <v>208.26</v>
      </c>
      <c r="J312" s="18">
        <f t="shared" si="52"/>
        <v>14791.74</v>
      </c>
      <c r="K312" s="39">
        <f t="shared" si="53"/>
        <v>0.98611599999999999</v>
      </c>
      <c r="L312" s="39">
        <f t="shared" si="54"/>
        <v>-1</v>
      </c>
      <c r="M312" s="39">
        <f t="shared" si="55"/>
        <v>-0.95834799999999998</v>
      </c>
    </row>
    <row r="313" spans="1:13" x14ac:dyDescent="0.2">
      <c r="A313" s="17"/>
      <c r="B313" s="48" t="s">
        <v>59</v>
      </c>
      <c r="C313" s="17" t="s">
        <v>60</v>
      </c>
      <c r="D313" s="18">
        <v>0</v>
      </c>
      <c r="E313" s="18">
        <v>35000</v>
      </c>
      <c r="F313" s="18">
        <v>5083.3999999999996</v>
      </c>
      <c r="G313" s="18">
        <v>14749.66</v>
      </c>
      <c r="H313" s="18">
        <v>4959.5</v>
      </c>
      <c r="I313" s="18">
        <f t="shared" si="51"/>
        <v>19709.16</v>
      </c>
      <c r="J313" s="18">
        <f t="shared" si="52"/>
        <v>15290.84</v>
      </c>
      <c r="K313" s="39">
        <f t="shared" si="53"/>
        <v>0.43688114285714286</v>
      </c>
      <c r="L313" s="39">
        <f t="shared" si="54"/>
        <v>-0.85475999999999996</v>
      </c>
      <c r="M313" s="39">
        <f t="shared" si="55"/>
        <v>0.26425657142857151</v>
      </c>
    </row>
    <row r="314" spans="1:13" x14ac:dyDescent="0.2">
      <c r="A314" s="17"/>
      <c r="B314" s="48" t="s">
        <v>61</v>
      </c>
      <c r="C314" s="17" t="s">
        <v>62</v>
      </c>
      <c r="D314" s="18">
        <v>0</v>
      </c>
      <c r="E314" s="18">
        <v>85000</v>
      </c>
      <c r="F314" s="18">
        <v>0</v>
      </c>
      <c r="G314" s="18">
        <v>0</v>
      </c>
      <c r="H314" s="18">
        <v>2420.91</v>
      </c>
      <c r="I314" s="18">
        <f t="shared" si="51"/>
        <v>2420.91</v>
      </c>
      <c r="J314" s="18">
        <f t="shared" si="52"/>
        <v>82579.09</v>
      </c>
      <c r="K314" s="39">
        <f t="shared" si="53"/>
        <v>0.9715187058823529</v>
      </c>
      <c r="L314" s="39">
        <f t="shared" si="54"/>
        <v>-1</v>
      </c>
      <c r="M314" s="39">
        <f t="shared" si="55"/>
        <v>-1</v>
      </c>
    </row>
    <row r="315" spans="1:13" x14ac:dyDescent="0.2">
      <c r="A315" s="17"/>
      <c r="B315" s="48" t="s">
        <v>65</v>
      </c>
      <c r="C315" s="17" t="s">
        <v>66</v>
      </c>
      <c r="D315" s="18">
        <v>0</v>
      </c>
      <c r="E315" s="18">
        <v>5000</v>
      </c>
      <c r="F315" s="18">
        <v>0</v>
      </c>
      <c r="G315" s="18">
        <v>0</v>
      </c>
      <c r="H315" s="18">
        <v>0</v>
      </c>
      <c r="I315" s="18">
        <f t="shared" si="51"/>
        <v>0</v>
      </c>
      <c r="J315" s="18">
        <f t="shared" si="52"/>
        <v>5000</v>
      </c>
      <c r="K315" s="39">
        <f t="shared" si="53"/>
        <v>1</v>
      </c>
      <c r="L315" s="39">
        <f t="shared" si="54"/>
        <v>-1</v>
      </c>
      <c r="M315" s="39">
        <f t="shared" si="55"/>
        <v>-1</v>
      </c>
    </row>
    <row r="316" spans="1:13" x14ac:dyDescent="0.2">
      <c r="A316" s="47" t="s">
        <v>113</v>
      </c>
      <c r="B316" s="49"/>
      <c r="C316" s="47"/>
      <c r="D316" s="23">
        <v>26274378.210000001</v>
      </c>
      <c r="E316" s="23">
        <v>321733.20999999996</v>
      </c>
      <c r="F316" s="23">
        <v>15314.34</v>
      </c>
      <c r="G316" s="23">
        <v>71537.539999999994</v>
      </c>
      <c r="H316" s="23">
        <v>7613.83</v>
      </c>
      <c r="I316" s="23">
        <f t="shared" si="51"/>
        <v>79151.37</v>
      </c>
      <c r="J316" s="23">
        <f t="shared" si="52"/>
        <v>242581.83999999997</v>
      </c>
      <c r="K316" s="43">
        <f t="shared" si="53"/>
        <v>0.753984458116711</v>
      </c>
      <c r="L316" s="43">
        <f t="shared" si="54"/>
        <v>-0.95240049978054786</v>
      </c>
      <c r="M316" s="43">
        <f t="shared" si="55"/>
        <v>-0.33294850102667362</v>
      </c>
    </row>
    <row r="317" spans="1:13" x14ac:dyDescent="0.2">
      <c r="A317" s="17" t="s">
        <v>114</v>
      </c>
      <c r="B317" s="48" t="s">
        <v>123</v>
      </c>
      <c r="C317" s="17" t="s">
        <v>124</v>
      </c>
      <c r="D317" s="18">
        <v>-294.13</v>
      </c>
      <c r="E317" s="18">
        <v>-294.13</v>
      </c>
      <c r="F317" s="18">
        <v>0</v>
      </c>
      <c r="G317" s="18">
        <v>0</v>
      </c>
      <c r="H317" s="18">
        <v>0</v>
      </c>
      <c r="I317" s="18">
        <f t="shared" si="51"/>
        <v>0</v>
      </c>
      <c r="J317" s="18">
        <f t="shared" si="52"/>
        <v>-294.13</v>
      </c>
      <c r="K317" s="39">
        <f t="shared" si="53"/>
        <v>1</v>
      </c>
      <c r="L317" s="39">
        <f t="shared" si="54"/>
        <v>-1</v>
      </c>
      <c r="M317" s="39">
        <f t="shared" si="55"/>
        <v>-1</v>
      </c>
    </row>
    <row r="318" spans="1:13" x14ac:dyDescent="0.2">
      <c r="A318" s="17"/>
      <c r="B318" s="48" t="s">
        <v>272</v>
      </c>
      <c r="C318" s="17" t="s">
        <v>273</v>
      </c>
      <c r="D318" s="18">
        <v>0</v>
      </c>
      <c r="E318" s="18">
        <v>0</v>
      </c>
      <c r="F318" s="18">
        <v>0</v>
      </c>
      <c r="G318" s="18">
        <v>0</v>
      </c>
      <c r="H318" s="18">
        <v>0</v>
      </c>
      <c r="I318" s="18">
        <f t="shared" si="51"/>
        <v>0</v>
      </c>
      <c r="J318" s="18">
        <f t="shared" si="52"/>
        <v>0</v>
      </c>
      <c r="K318" s="39" t="str">
        <f t="shared" si="53"/>
        <v>NA</v>
      </c>
      <c r="L318" s="39" t="str">
        <f t="shared" si="54"/>
        <v>NA</v>
      </c>
      <c r="M318" s="39" t="str">
        <f t="shared" si="55"/>
        <v>NA</v>
      </c>
    </row>
    <row r="319" spans="1:13" x14ac:dyDescent="0.2">
      <c r="A319" s="17"/>
      <c r="B319" s="48" t="s">
        <v>115</v>
      </c>
      <c r="C319" s="17" t="s">
        <v>116</v>
      </c>
      <c r="D319" s="18">
        <v>41289.299999999996</v>
      </c>
      <c r="E319" s="18">
        <v>41289.299999999996</v>
      </c>
      <c r="F319" s="18">
        <v>0</v>
      </c>
      <c r="G319" s="18">
        <v>0</v>
      </c>
      <c r="H319" s="18">
        <v>0</v>
      </c>
      <c r="I319" s="18">
        <f t="shared" si="51"/>
        <v>0</v>
      </c>
      <c r="J319" s="18">
        <f t="shared" si="52"/>
        <v>41289.299999999996</v>
      </c>
      <c r="K319" s="39">
        <f t="shared" si="53"/>
        <v>1</v>
      </c>
      <c r="L319" s="39">
        <f t="shared" si="54"/>
        <v>-1</v>
      </c>
      <c r="M319" s="39">
        <f t="shared" si="55"/>
        <v>-1</v>
      </c>
    </row>
    <row r="320" spans="1:13" x14ac:dyDescent="0.2">
      <c r="A320" s="17"/>
      <c r="B320" s="48" t="s">
        <v>27</v>
      </c>
      <c r="C320" s="17" t="s">
        <v>28</v>
      </c>
      <c r="D320" s="18">
        <v>0</v>
      </c>
      <c r="E320" s="18">
        <v>0</v>
      </c>
      <c r="F320" s="18">
        <v>0</v>
      </c>
      <c r="G320" s="18">
        <v>0</v>
      </c>
      <c r="H320" s="18">
        <v>0</v>
      </c>
      <c r="I320" s="18">
        <f t="shared" si="51"/>
        <v>0</v>
      </c>
      <c r="J320" s="18">
        <f t="shared" si="52"/>
        <v>0</v>
      </c>
      <c r="K320" s="39" t="str">
        <f t="shared" si="53"/>
        <v>NA</v>
      </c>
      <c r="L320" s="39" t="str">
        <f t="shared" si="54"/>
        <v>NA</v>
      </c>
      <c r="M320" s="39" t="str">
        <f t="shared" si="55"/>
        <v>NA</v>
      </c>
    </row>
    <row r="321" spans="1:13" x14ac:dyDescent="0.2">
      <c r="A321" s="17"/>
      <c r="B321" s="48" t="s">
        <v>91</v>
      </c>
      <c r="C321" s="17" t="s">
        <v>92</v>
      </c>
      <c r="D321" s="18">
        <v>0</v>
      </c>
      <c r="E321" s="18">
        <v>0</v>
      </c>
      <c r="F321" s="18">
        <v>0</v>
      </c>
      <c r="G321" s="18">
        <v>0</v>
      </c>
      <c r="H321" s="18">
        <v>0</v>
      </c>
      <c r="I321" s="18">
        <f t="shared" si="51"/>
        <v>0</v>
      </c>
      <c r="J321" s="18">
        <f t="shared" si="52"/>
        <v>0</v>
      </c>
      <c r="K321" s="39" t="str">
        <f t="shared" si="53"/>
        <v>NA</v>
      </c>
      <c r="L321" s="39" t="str">
        <f t="shared" si="54"/>
        <v>NA</v>
      </c>
      <c r="M321" s="39" t="str">
        <f t="shared" si="55"/>
        <v>NA</v>
      </c>
    </row>
    <row r="322" spans="1:13" x14ac:dyDescent="0.2">
      <c r="A322" s="17"/>
      <c r="B322" s="48" t="s">
        <v>29</v>
      </c>
      <c r="C322" s="17" t="s">
        <v>30</v>
      </c>
      <c r="D322" s="18">
        <v>2444000</v>
      </c>
      <c r="E322" s="18">
        <v>4888000</v>
      </c>
      <c r="F322" s="18">
        <v>0</v>
      </c>
      <c r="G322" s="18">
        <v>1412.43</v>
      </c>
      <c r="H322" s="18">
        <v>0</v>
      </c>
      <c r="I322" s="18">
        <f t="shared" si="51"/>
        <v>1412.43</v>
      </c>
      <c r="J322" s="18">
        <f t="shared" si="52"/>
        <v>4886587.57</v>
      </c>
      <c r="K322" s="39">
        <f t="shared" si="53"/>
        <v>0.99971104132569566</v>
      </c>
      <c r="L322" s="39">
        <f t="shared" si="54"/>
        <v>-1</v>
      </c>
      <c r="M322" s="39">
        <f t="shared" si="55"/>
        <v>-0.99913312397708676</v>
      </c>
    </row>
    <row r="323" spans="1:13" x14ac:dyDescent="0.2">
      <c r="A323" s="17"/>
      <c r="B323" s="48" t="s">
        <v>31</v>
      </c>
      <c r="C323" s="17" t="s">
        <v>32</v>
      </c>
      <c r="D323" s="18">
        <v>0</v>
      </c>
      <c r="E323" s="18">
        <v>0</v>
      </c>
      <c r="F323" s="18">
        <v>0</v>
      </c>
      <c r="G323" s="18">
        <v>0</v>
      </c>
      <c r="H323" s="18">
        <v>0</v>
      </c>
      <c r="I323" s="18">
        <f t="shared" si="51"/>
        <v>0</v>
      </c>
      <c r="J323" s="18">
        <f t="shared" si="52"/>
        <v>0</v>
      </c>
      <c r="K323" s="39" t="str">
        <f t="shared" si="53"/>
        <v>NA</v>
      </c>
      <c r="L323" s="39" t="str">
        <f t="shared" si="54"/>
        <v>NA</v>
      </c>
      <c r="M323" s="39" t="str">
        <f t="shared" si="55"/>
        <v>NA</v>
      </c>
    </row>
    <row r="324" spans="1:13" x14ac:dyDescent="0.2">
      <c r="A324" s="17"/>
      <c r="B324" s="48" t="s">
        <v>33</v>
      </c>
      <c r="C324" s="17" t="s">
        <v>34</v>
      </c>
      <c r="D324" s="18">
        <v>0</v>
      </c>
      <c r="E324" s="18">
        <v>0</v>
      </c>
      <c r="F324" s="18">
        <v>0</v>
      </c>
      <c r="G324" s="18">
        <v>0</v>
      </c>
      <c r="H324" s="18">
        <v>0</v>
      </c>
      <c r="I324" s="18">
        <f t="shared" si="51"/>
        <v>0</v>
      </c>
      <c r="J324" s="18">
        <f t="shared" si="52"/>
        <v>0</v>
      </c>
      <c r="K324" s="39" t="str">
        <f t="shared" si="53"/>
        <v>NA</v>
      </c>
      <c r="L324" s="39" t="str">
        <f t="shared" si="54"/>
        <v>NA</v>
      </c>
      <c r="M324" s="39" t="str">
        <f t="shared" si="55"/>
        <v>NA</v>
      </c>
    </row>
    <row r="325" spans="1:13" x14ac:dyDescent="0.2">
      <c r="A325" s="17"/>
      <c r="B325" s="48" t="s">
        <v>39</v>
      </c>
      <c r="C325" s="17" t="s">
        <v>40</v>
      </c>
      <c r="D325" s="18">
        <v>66475.570000000007</v>
      </c>
      <c r="E325" s="18">
        <v>143805.56999999998</v>
      </c>
      <c r="F325" s="18">
        <v>0</v>
      </c>
      <c r="G325" s="18">
        <v>37.43</v>
      </c>
      <c r="H325" s="18">
        <v>0</v>
      </c>
      <c r="I325" s="18">
        <f t="shared" si="51"/>
        <v>37.43</v>
      </c>
      <c r="J325" s="18">
        <f t="shared" si="52"/>
        <v>143768.13999999998</v>
      </c>
      <c r="K325" s="39">
        <f t="shared" si="53"/>
        <v>0.99973971800953199</v>
      </c>
      <c r="L325" s="39">
        <f t="shared" si="54"/>
        <v>-1</v>
      </c>
      <c r="M325" s="39">
        <f t="shared" si="55"/>
        <v>-0.99921915402859574</v>
      </c>
    </row>
    <row r="326" spans="1:13" x14ac:dyDescent="0.2">
      <c r="A326" s="17"/>
      <c r="B326" s="48" t="s">
        <v>41</v>
      </c>
      <c r="C326" s="17" t="s">
        <v>42</v>
      </c>
      <c r="D326" s="18">
        <v>27466035.289999999</v>
      </c>
      <c r="E326" s="18">
        <v>3894335.7199999997</v>
      </c>
      <c r="F326" s="18">
        <v>67556.289999999994</v>
      </c>
      <c r="G326" s="18">
        <v>235783.2</v>
      </c>
      <c r="H326" s="18">
        <v>0</v>
      </c>
      <c r="I326" s="18">
        <f t="shared" si="51"/>
        <v>235783.2</v>
      </c>
      <c r="J326" s="18">
        <f t="shared" si="52"/>
        <v>3658552.5199999996</v>
      </c>
      <c r="K326" s="39">
        <f t="shared" si="53"/>
        <v>0.93945483467460267</v>
      </c>
      <c r="L326" s="39">
        <f t="shared" si="54"/>
        <v>-0.98265267946647394</v>
      </c>
      <c r="M326" s="39">
        <f t="shared" si="55"/>
        <v>-0.81836450402380823</v>
      </c>
    </row>
    <row r="327" spans="1:13" x14ac:dyDescent="0.2">
      <c r="A327" s="17"/>
      <c r="B327" s="48" t="s">
        <v>117</v>
      </c>
      <c r="C327" s="17" t="s">
        <v>118</v>
      </c>
      <c r="D327" s="18">
        <v>66738.98</v>
      </c>
      <c r="E327" s="18">
        <v>66738.98</v>
      </c>
      <c r="F327" s="18">
        <v>17100</v>
      </c>
      <c r="G327" s="18">
        <v>48638.75</v>
      </c>
      <c r="H327" s="18">
        <v>5750</v>
      </c>
      <c r="I327" s="18">
        <f t="shared" si="51"/>
        <v>54388.75</v>
      </c>
      <c r="J327" s="18">
        <f t="shared" si="52"/>
        <v>12350.229999999996</v>
      </c>
      <c r="K327" s="39">
        <f t="shared" si="53"/>
        <v>0.18505272331102449</v>
      </c>
      <c r="L327" s="39">
        <f t="shared" si="54"/>
        <v>-0.74377792408574417</v>
      </c>
      <c r="M327" s="39">
        <f t="shared" si="55"/>
        <v>1.1863721920832475</v>
      </c>
    </row>
    <row r="328" spans="1:13" x14ac:dyDescent="0.2">
      <c r="A328" s="17"/>
      <c r="B328" s="48" t="s">
        <v>43</v>
      </c>
      <c r="C328" s="17" t="s">
        <v>44</v>
      </c>
      <c r="D328" s="18">
        <v>7952171.9499999993</v>
      </c>
      <c r="E328" s="18">
        <v>6952171.9499999993</v>
      </c>
      <c r="F328" s="18">
        <v>-49000</v>
      </c>
      <c r="G328" s="18">
        <v>-49097</v>
      </c>
      <c r="H328" s="18">
        <v>455</v>
      </c>
      <c r="I328" s="18">
        <f t="shared" si="51"/>
        <v>-48642</v>
      </c>
      <c r="J328" s="18">
        <f t="shared" si="52"/>
        <v>7000813.9499999993</v>
      </c>
      <c r="K328" s="39">
        <f t="shared" si="53"/>
        <v>1.0069966623883635</v>
      </c>
      <c r="L328" s="39">
        <f t="shared" si="54"/>
        <v>-1.0070481570870813</v>
      </c>
      <c r="M328" s="39">
        <f t="shared" si="55"/>
        <v>-1.0211863286839447</v>
      </c>
    </row>
    <row r="329" spans="1:13" x14ac:dyDescent="0.2">
      <c r="A329" s="17"/>
      <c r="B329" s="48" t="s">
        <v>202</v>
      </c>
      <c r="C329" s="17" t="s">
        <v>203</v>
      </c>
      <c r="D329" s="18">
        <v>0</v>
      </c>
      <c r="E329" s="18">
        <v>0</v>
      </c>
      <c r="F329" s="18">
        <v>0</v>
      </c>
      <c r="G329" s="18">
        <v>0</v>
      </c>
      <c r="H329" s="18">
        <v>0</v>
      </c>
      <c r="I329" s="18">
        <f t="shared" si="51"/>
        <v>0</v>
      </c>
      <c r="J329" s="18">
        <f t="shared" si="52"/>
        <v>0</v>
      </c>
      <c r="K329" s="39" t="str">
        <f t="shared" si="53"/>
        <v>NA</v>
      </c>
      <c r="L329" s="39" t="str">
        <f t="shared" si="54"/>
        <v>NA</v>
      </c>
      <c r="M329" s="39" t="str">
        <f t="shared" si="55"/>
        <v>NA</v>
      </c>
    </row>
    <row r="330" spans="1:13" x14ac:dyDescent="0.2">
      <c r="A330" s="17"/>
      <c r="B330" s="48" t="s">
        <v>204</v>
      </c>
      <c r="C330" s="17" t="s">
        <v>205</v>
      </c>
      <c r="D330" s="18">
        <v>0</v>
      </c>
      <c r="E330" s="18">
        <v>0</v>
      </c>
      <c r="F330" s="18">
        <v>0</v>
      </c>
      <c r="G330" s="18">
        <v>0</v>
      </c>
      <c r="H330" s="18">
        <v>0</v>
      </c>
      <c r="I330" s="18">
        <f t="shared" si="51"/>
        <v>0</v>
      </c>
      <c r="J330" s="18">
        <f t="shared" si="52"/>
        <v>0</v>
      </c>
      <c r="K330" s="39" t="str">
        <f t="shared" si="53"/>
        <v>NA</v>
      </c>
      <c r="L330" s="39" t="str">
        <f t="shared" si="54"/>
        <v>NA</v>
      </c>
      <c r="M330" s="39" t="str">
        <f t="shared" si="55"/>
        <v>NA</v>
      </c>
    </row>
    <row r="331" spans="1:13" x14ac:dyDescent="0.2">
      <c r="A331" s="17"/>
      <c r="B331" s="48" t="s">
        <v>206</v>
      </c>
      <c r="C331" s="17" t="s">
        <v>207</v>
      </c>
      <c r="D331" s="18">
        <v>0</v>
      </c>
      <c r="E331" s="18">
        <v>0</v>
      </c>
      <c r="F331" s="18">
        <v>0</v>
      </c>
      <c r="G331" s="18">
        <v>0</v>
      </c>
      <c r="H331" s="18">
        <v>0</v>
      </c>
      <c r="I331" s="18">
        <f t="shared" si="51"/>
        <v>0</v>
      </c>
      <c r="J331" s="18">
        <f t="shared" si="52"/>
        <v>0</v>
      </c>
      <c r="K331" s="39" t="str">
        <f t="shared" si="53"/>
        <v>NA</v>
      </c>
      <c r="L331" s="39" t="str">
        <f t="shared" si="54"/>
        <v>NA</v>
      </c>
      <c r="M331" s="39" t="str">
        <f t="shared" si="55"/>
        <v>NA</v>
      </c>
    </row>
    <row r="332" spans="1:13" x14ac:dyDescent="0.2">
      <c r="A332" s="17"/>
      <c r="B332" s="48" t="s">
        <v>374</v>
      </c>
      <c r="C332" s="17" t="s">
        <v>375</v>
      </c>
      <c r="D332" s="18">
        <v>3750000</v>
      </c>
      <c r="E332" s="18">
        <v>3750000</v>
      </c>
      <c r="F332" s="18">
        <v>0</v>
      </c>
      <c r="G332" s="18">
        <v>0</v>
      </c>
      <c r="H332" s="18">
        <v>0</v>
      </c>
      <c r="I332" s="18">
        <f t="shared" si="51"/>
        <v>0</v>
      </c>
      <c r="J332" s="18">
        <f t="shared" si="52"/>
        <v>3750000</v>
      </c>
      <c r="K332" s="39">
        <f t="shared" si="53"/>
        <v>1</v>
      </c>
      <c r="L332" s="39">
        <f t="shared" si="54"/>
        <v>-1</v>
      </c>
      <c r="M332" s="39">
        <f t="shared" si="55"/>
        <v>-1</v>
      </c>
    </row>
    <row r="333" spans="1:13" x14ac:dyDescent="0.2">
      <c r="A333" s="17"/>
      <c r="B333" s="48" t="s">
        <v>53</v>
      </c>
      <c r="C333" s="17" t="s">
        <v>54</v>
      </c>
      <c r="D333" s="18">
        <v>26819394.460000001</v>
      </c>
      <c r="E333" s="18">
        <v>36611799.879999995</v>
      </c>
      <c r="F333" s="18">
        <v>14406.23</v>
      </c>
      <c r="G333" s="18">
        <v>75946.380000000019</v>
      </c>
      <c r="H333" s="18">
        <v>161670.88</v>
      </c>
      <c r="I333" s="18">
        <f t="shared" si="51"/>
        <v>237617.26</v>
      </c>
      <c r="J333" s="18">
        <f t="shared" si="52"/>
        <v>36374182.619999997</v>
      </c>
      <c r="K333" s="39">
        <f t="shared" si="53"/>
        <v>0.99350981757851786</v>
      </c>
      <c r="L333" s="39">
        <f t="shared" si="54"/>
        <v>-0.99960651401878042</v>
      </c>
      <c r="M333" s="39">
        <f t="shared" si="55"/>
        <v>-0.9937768932216724</v>
      </c>
    </row>
    <row r="334" spans="1:13" x14ac:dyDescent="0.2">
      <c r="A334" s="17"/>
      <c r="B334" s="48" t="s">
        <v>55</v>
      </c>
      <c r="C334" s="17" t="s">
        <v>56</v>
      </c>
      <c r="D334" s="18">
        <v>0</v>
      </c>
      <c r="E334" s="18">
        <v>75</v>
      </c>
      <c r="F334" s="18">
        <v>0</v>
      </c>
      <c r="G334" s="18">
        <v>0</v>
      </c>
      <c r="H334" s="18">
        <v>0</v>
      </c>
      <c r="I334" s="18">
        <f t="shared" si="51"/>
        <v>0</v>
      </c>
      <c r="J334" s="18">
        <f t="shared" si="52"/>
        <v>75</v>
      </c>
      <c r="K334" s="39">
        <f t="shared" si="53"/>
        <v>1</v>
      </c>
      <c r="L334" s="39">
        <f t="shared" si="54"/>
        <v>-1</v>
      </c>
      <c r="M334" s="39">
        <f t="shared" si="55"/>
        <v>-1</v>
      </c>
    </row>
    <row r="335" spans="1:13" x14ac:dyDescent="0.2">
      <c r="A335" s="17"/>
      <c r="B335" s="48" t="s">
        <v>59</v>
      </c>
      <c r="C335" s="17" t="s">
        <v>60</v>
      </c>
      <c r="D335" s="18">
        <v>3089052.17</v>
      </c>
      <c r="E335" s="18">
        <v>3364194.82</v>
      </c>
      <c r="F335" s="18">
        <v>15468.57</v>
      </c>
      <c r="G335" s="18">
        <v>18417.179999999997</v>
      </c>
      <c r="H335" s="18">
        <v>46408.77</v>
      </c>
      <c r="I335" s="18">
        <f t="shared" si="51"/>
        <v>64825.95</v>
      </c>
      <c r="J335" s="18">
        <f t="shared" si="52"/>
        <v>3299368.8699999996</v>
      </c>
      <c r="K335" s="39">
        <f t="shared" si="53"/>
        <v>0.98073061951864005</v>
      </c>
      <c r="L335" s="39">
        <f t="shared" si="54"/>
        <v>-0.99540199934081108</v>
      </c>
      <c r="M335" s="39">
        <f t="shared" si="55"/>
        <v>-0.98357659322476465</v>
      </c>
    </row>
    <row r="336" spans="1:13" x14ac:dyDescent="0.2">
      <c r="A336" s="17"/>
      <c r="B336" s="48" t="s">
        <v>61</v>
      </c>
      <c r="C336" s="17" t="s">
        <v>62</v>
      </c>
      <c r="D336" s="18">
        <v>0</v>
      </c>
      <c r="E336" s="18">
        <v>0</v>
      </c>
      <c r="F336" s="18">
        <v>0</v>
      </c>
      <c r="G336" s="18">
        <v>0</v>
      </c>
      <c r="H336" s="18">
        <v>0</v>
      </c>
      <c r="I336" s="18">
        <f t="shared" si="51"/>
        <v>0</v>
      </c>
      <c r="J336" s="18">
        <f t="shared" si="52"/>
        <v>0</v>
      </c>
      <c r="K336" s="39" t="str">
        <f t="shared" si="53"/>
        <v>NA</v>
      </c>
      <c r="L336" s="39" t="str">
        <f t="shared" si="54"/>
        <v>NA</v>
      </c>
      <c r="M336" s="39" t="str">
        <f t="shared" si="55"/>
        <v>NA</v>
      </c>
    </row>
    <row r="337" spans="1:13" x14ac:dyDescent="0.2">
      <c r="A337" s="17"/>
      <c r="B337" s="48" t="s">
        <v>119</v>
      </c>
      <c r="C337" s="17" t="s">
        <v>120</v>
      </c>
      <c r="D337" s="18">
        <v>7204</v>
      </c>
      <c r="E337" s="18">
        <v>0</v>
      </c>
      <c r="F337" s="18">
        <v>0</v>
      </c>
      <c r="G337" s="18">
        <v>0</v>
      </c>
      <c r="H337" s="18">
        <v>0</v>
      </c>
      <c r="I337" s="18">
        <f t="shared" si="51"/>
        <v>0</v>
      </c>
      <c r="J337" s="18">
        <f t="shared" si="52"/>
        <v>0</v>
      </c>
      <c r="K337" s="39" t="str">
        <f t="shared" si="53"/>
        <v>NA</v>
      </c>
      <c r="L337" s="39" t="str">
        <f t="shared" si="54"/>
        <v>NA</v>
      </c>
      <c r="M337" s="39" t="str">
        <f t="shared" si="55"/>
        <v>NA</v>
      </c>
    </row>
    <row r="338" spans="1:13" x14ac:dyDescent="0.2">
      <c r="A338" s="17"/>
      <c r="B338" s="48" t="s">
        <v>184</v>
      </c>
      <c r="C338" s="17" t="s">
        <v>185</v>
      </c>
      <c r="D338" s="18">
        <v>9118</v>
      </c>
      <c r="E338" s="18">
        <v>9118</v>
      </c>
      <c r="F338" s="18">
        <v>0</v>
      </c>
      <c r="G338" s="18">
        <v>0</v>
      </c>
      <c r="H338" s="18">
        <v>0</v>
      </c>
      <c r="I338" s="18">
        <f t="shared" si="51"/>
        <v>0</v>
      </c>
      <c r="J338" s="18">
        <f t="shared" si="52"/>
        <v>9118</v>
      </c>
      <c r="K338" s="39">
        <f t="shared" si="53"/>
        <v>1</v>
      </c>
      <c r="L338" s="39">
        <f t="shared" si="54"/>
        <v>-1</v>
      </c>
      <c r="M338" s="39">
        <f t="shared" si="55"/>
        <v>-1</v>
      </c>
    </row>
    <row r="339" spans="1:13" x14ac:dyDescent="0.2">
      <c r="A339" s="17"/>
      <c r="B339" s="48" t="s">
        <v>67</v>
      </c>
      <c r="C339" s="17" t="s">
        <v>68</v>
      </c>
      <c r="D339" s="18">
        <v>6088395.2100000028</v>
      </c>
      <c r="E339" s="18">
        <v>2338395.21</v>
      </c>
      <c r="F339" s="18">
        <v>0</v>
      </c>
      <c r="G339" s="18">
        <v>0</v>
      </c>
      <c r="H339" s="18">
        <v>91606.400000000009</v>
      </c>
      <c r="I339" s="18">
        <f t="shared" si="51"/>
        <v>91606.400000000009</v>
      </c>
      <c r="J339" s="18">
        <f t="shared" si="52"/>
        <v>2246788.81</v>
      </c>
      <c r="K339" s="39">
        <f t="shared" si="53"/>
        <v>0.96082509936376415</v>
      </c>
      <c r="L339" s="39">
        <f t="shared" si="54"/>
        <v>-1</v>
      </c>
      <c r="M339" s="39">
        <f t="shared" si="55"/>
        <v>-1</v>
      </c>
    </row>
    <row r="340" spans="1:13" x14ac:dyDescent="0.2">
      <c r="A340" s="17"/>
      <c r="B340" s="48" t="s">
        <v>69</v>
      </c>
      <c r="C340" s="17" t="s">
        <v>70</v>
      </c>
      <c r="D340" s="18">
        <v>1491845.7299999995</v>
      </c>
      <c r="E340" s="18">
        <v>1547840.7299999995</v>
      </c>
      <c r="F340" s="18">
        <v>0</v>
      </c>
      <c r="G340" s="18">
        <v>0</v>
      </c>
      <c r="H340" s="18">
        <v>1760</v>
      </c>
      <c r="I340" s="18">
        <f t="shared" si="51"/>
        <v>1760</v>
      </c>
      <c r="J340" s="18">
        <f t="shared" si="52"/>
        <v>1546080.7299999995</v>
      </c>
      <c r="K340" s="39">
        <f t="shared" si="53"/>
        <v>0.9988629321054241</v>
      </c>
      <c r="L340" s="39">
        <f t="shared" si="54"/>
        <v>-1</v>
      </c>
      <c r="M340" s="39">
        <f t="shared" si="55"/>
        <v>-1</v>
      </c>
    </row>
    <row r="341" spans="1:13" x14ac:dyDescent="0.2">
      <c r="A341" s="17"/>
      <c r="B341" s="48" t="s">
        <v>71</v>
      </c>
      <c r="C341" s="17" t="s">
        <v>72</v>
      </c>
      <c r="D341" s="18">
        <v>0</v>
      </c>
      <c r="E341" s="18">
        <v>0</v>
      </c>
      <c r="F341" s="18">
        <v>0</v>
      </c>
      <c r="G341" s="18">
        <v>0</v>
      </c>
      <c r="H341" s="18">
        <v>0</v>
      </c>
      <c r="I341" s="18">
        <f t="shared" si="51"/>
        <v>0</v>
      </c>
      <c r="J341" s="18">
        <f t="shared" si="52"/>
        <v>0</v>
      </c>
      <c r="K341" s="39" t="str">
        <f t="shared" si="53"/>
        <v>NA</v>
      </c>
      <c r="L341" s="39" t="str">
        <f t="shared" si="54"/>
        <v>NA</v>
      </c>
      <c r="M341" s="39" t="str">
        <f t="shared" si="55"/>
        <v>NA</v>
      </c>
    </row>
    <row r="342" spans="1:13" x14ac:dyDescent="0.2">
      <c r="A342" s="47" t="s">
        <v>121</v>
      </c>
      <c r="B342" s="49"/>
      <c r="C342" s="47"/>
      <c r="D342" s="23">
        <v>79291426.530000001</v>
      </c>
      <c r="E342" s="23">
        <v>63607471.029999994</v>
      </c>
      <c r="F342" s="23">
        <v>65531.089999999989</v>
      </c>
      <c r="G342" s="23">
        <v>331138.37</v>
      </c>
      <c r="H342" s="23">
        <v>307651.05</v>
      </c>
      <c r="I342" s="23">
        <f t="shared" si="51"/>
        <v>638789.41999999993</v>
      </c>
      <c r="J342" s="23">
        <f t="shared" si="52"/>
        <v>62968681.609999992</v>
      </c>
      <c r="K342" s="43">
        <f t="shared" si="53"/>
        <v>0.98995732089869248</v>
      </c>
      <c r="L342" s="43">
        <f t="shared" si="54"/>
        <v>-0.99896975797121224</v>
      </c>
      <c r="M342" s="43">
        <f t="shared" si="55"/>
        <v>-0.98438210018550387</v>
      </c>
    </row>
    <row r="343" spans="1:13" x14ac:dyDescent="0.2">
      <c r="A343" s="17" t="s">
        <v>122</v>
      </c>
      <c r="B343" s="48" t="s">
        <v>97</v>
      </c>
      <c r="C343" s="17" t="s">
        <v>98</v>
      </c>
      <c r="D343" s="18">
        <v>0</v>
      </c>
      <c r="E343" s="18">
        <v>0</v>
      </c>
      <c r="F343" s="18">
        <v>0</v>
      </c>
      <c r="G343" s="18">
        <v>0</v>
      </c>
      <c r="H343" s="18">
        <v>0</v>
      </c>
      <c r="I343" s="18">
        <f t="shared" si="51"/>
        <v>0</v>
      </c>
      <c r="J343" s="18">
        <f t="shared" si="52"/>
        <v>0</v>
      </c>
      <c r="K343" s="39" t="str">
        <f t="shared" si="53"/>
        <v>NA</v>
      </c>
      <c r="L343" s="39" t="str">
        <f t="shared" si="54"/>
        <v>NA</v>
      </c>
      <c r="M343" s="39" t="str">
        <f t="shared" si="55"/>
        <v>NA</v>
      </c>
    </row>
    <row r="344" spans="1:13" x14ac:dyDescent="0.2">
      <c r="A344" s="17"/>
      <c r="B344" s="48" t="s">
        <v>123</v>
      </c>
      <c r="C344" s="17" t="s">
        <v>124</v>
      </c>
      <c r="D344" s="18">
        <v>629709.29</v>
      </c>
      <c r="E344" s="18">
        <v>837649.04</v>
      </c>
      <c r="F344" s="18">
        <v>14870.75</v>
      </c>
      <c r="G344" s="18">
        <v>253521.55</v>
      </c>
      <c r="H344" s="18">
        <v>0</v>
      </c>
      <c r="I344" s="18">
        <f t="shared" si="51"/>
        <v>253521.55</v>
      </c>
      <c r="J344" s="18">
        <f t="shared" si="52"/>
        <v>584127.49</v>
      </c>
      <c r="K344" s="39">
        <f t="shared" si="53"/>
        <v>0.69734156204608078</v>
      </c>
      <c r="L344" s="39">
        <f t="shared" si="54"/>
        <v>-0.98224703988200113</v>
      </c>
      <c r="M344" s="39">
        <f t="shared" si="55"/>
        <v>-9.2024686138242412E-2</v>
      </c>
    </row>
    <row r="345" spans="1:13" x14ac:dyDescent="0.2">
      <c r="A345" s="17"/>
      <c r="B345" s="48" t="s">
        <v>272</v>
      </c>
      <c r="C345" s="17" t="s">
        <v>273</v>
      </c>
      <c r="D345" s="18">
        <v>0</v>
      </c>
      <c r="E345" s="18">
        <v>0</v>
      </c>
      <c r="F345" s="18">
        <v>0</v>
      </c>
      <c r="G345" s="18">
        <v>0</v>
      </c>
      <c r="H345" s="18">
        <v>0</v>
      </c>
      <c r="I345" s="18">
        <f t="shared" si="51"/>
        <v>0</v>
      </c>
      <c r="J345" s="18">
        <f t="shared" si="52"/>
        <v>0</v>
      </c>
      <c r="K345" s="39" t="str">
        <f t="shared" si="53"/>
        <v>NA</v>
      </c>
      <c r="L345" s="39" t="str">
        <f t="shared" si="54"/>
        <v>NA</v>
      </c>
      <c r="M345" s="39" t="str">
        <f t="shared" si="55"/>
        <v>NA</v>
      </c>
    </row>
    <row r="346" spans="1:13" x14ac:dyDescent="0.2">
      <c r="A346" s="17"/>
      <c r="B346" s="48" t="s">
        <v>115</v>
      </c>
      <c r="C346" s="17" t="s">
        <v>116</v>
      </c>
      <c r="F346" s="18">
        <v>0</v>
      </c>
      <c r="G346" s="18">
        <v>0</v>
      </c>
      <c r="H346" s="18">
        <v>0</v>
      </c>
      <c r="I346" s="18">
        <f t="shared" si="51"/>
        <v>0</v>
      </c>
      <c r="J346" s="18">
        <f t="shared" si="52"/>
        <v>0</v>
      </c>
      <c r="K346" s="39" t="str">
        <f t="shared" si="53"/>
        <v>NA</v>
      </c>
      <c r="L346" s="39" t="str">
        <f t="shared" si="54"/>
        <v>NA</v>
      </c>
      <c r="M346" s="39" t="str">
        <f t="shared" si="55"/>
        <v>NA</v>
      </c>
    </row>
    <row r="347" spans="1:13" x14ac:dyDescent="0.2">
      <c r="A347" s="17"/>
      <c r="B347" s="48" t="s">
        <v>27</v>
      </c>
      <c r="C347" s="17" t="s">
        <v>28</v>
      </c>
      <c r="D347" s="18">
        <v>0</v>
      </c>
      <c r="E347" s="18">
        <v>0</v>
      </c>
      <c r="F347" s="18">
        <v>0</v>
      </c>
      <c r="G347" s="18">
        <v>0</v>
      </c>
      <c r="H347" s="18">
        <v>0</v>
      </c>
      <c r="I347" s="18">
        <f t="shared" si="51"/>
        <v>0</v>
      </c>
      <c r="J347" s="18">
        <f t="shared" si="52"/>
        <v>0</v>
      </c>
      <c r="K347" s="39" t="str">
        <f t="shared" si="53"/>
        <v>NA</v>
      </c>
      <c r="L347" s="39" t="str">
        <f t="shared" si="54"/>
        <v>NA</v>
      </c>
      <c r="M347" s="39" t="str">
        <f t="shared" si="55"/>
        <v>NA</v>
      </c>
    </row>
    <row r="348" spans="1:13" x14ac:dyDescent="0.2">
      <c r="A348" s="17"/>
      <c r="B348" s="48" t="s">
        <v>91</v>
      </c>
      <c r="C348" s="17" t="s">
        <v>92</v>
      </c>
      <c r="D348" s="18">
        <v>0</v>
      </c>
      <c r="E348" s="18">
        <v>0</v>
      </c>
      <c r="F348" s="18">
        <v>0</v>
      </c>
      <c r="G348" s="18">
        <v>0</v>
      </c>
      <c r="H348" s="18">
        <v>0</v>
      </c>
      <c r="I348" s="18">
        <f t="shared" si="51"/>
        <v>0</v>
      </c>
      <c r="J348" s="18">
        <f t="shared" si="52"/>
        <v>0</v>
      </c>
      <c r="K348" s="39" t="str">
        <f t="shared" si="53"/>
        <v>NA</v>
      </c>
      <c r="L348" s="39" t="str">
        <f t="shared" si="54"/>
        <v>NA</v>
      </c>
      <c r="M348" s="39" t="str">
        <f t="shared" si="55"/>
        <v>NA</v>
      </c>
    </row>
    <row r="349" spans="1:13" x14ac:dyDescent="0.2">
      <c r="A349" s="17"/>
      <c r="B349" s="48" t="s">
        <v>29</v>
      </c>
      <c r="C349" s="17" t="s">
        <v>30</v>
      </c>
      <c r="D349" s="18">
        <v>1303870.3500000001</v>
      </c>
      <c r="E349" s="18">
        <v>2603870.35</v>
      </c>
      <c r="F349" s="18">
        <v>0</v>
      </c>
      <c r="G349" s="18">
        <v>1587.32</v>
      </c>
      <c r="H349" s="18">
        <v>0</v>
      </c>
      <c r="I349" s="18">
        <f t="shared" si="51"/>
        <v>1587.32</v>
      </c>
      <c r="J349" s="18">
        <f t="shared" si="52"/>
        <v>2602283.0300000003</v>
      </c>
      <c r="K349" s="39">
        <f t="shared" si="53"/>
        <v>0.99939039975627053</v>
      </c>
      <c r="L349" s="39">
        <f t="shared" si="54"/>
        <v>-1</v>
      </c>
      <c r="M349" s="39">
        <f t="shared" si="55"/>
        <v>-0.99817119926881159</v>
      </c>
    </row>
    <row r="350" spans="1:13" x14ac:dyDescent="0.2">
      <c r="A350" s="17"/>
      <c r="B350" s="48" t="s">
        <v>31</v>
      </c>
      <c r="C350" s="17" t="s">
        <v>32</v>
      </c>
      <c r="D350" s="18">
        <v>0</v>
      </c>
      <c r="E350" s="18">
        <v>0</v>
      </c>
      <c r="F350" s="18">
        <v>0</v>
      </c>
      <c r="G350" s="18">
        <v>0</v>
      </c>
      <c r="H350" s="18">
        <v>0</v>
      </c>
      <c r="I350" s="18">
        <f t="shared" si="51"/>
        <v>0</v>
      </c>
      <c r="J350" s="18">
        <f t="shared" si="52"/>
        <v>0</v>
      </c>
      <c r="K350" s="39" t="str">
        <f t="shared" si="53"/>
        <v>NA</v>
      </c>
      <c r="L350" s="39" t="str">
        <f t="shared" si="54"/>
        <v>NA</v>
      </c>
      <c r="M350" s="39" t="str">
        <f t="shared" si="55"/>
        <v>NA</v>
      </c>
    </row>
    <row r="351" spans="1:13" x14ac:dyDescent="0.2">
      <c r="A351" s="17"/>
      <c r="B351" s="48" t="s">
        <v>33</v>
      </c>
      <c r="C351" s="17" t="s">
        <v>34</v>
      </c>
      <c r="D351" s="18">
        <v>0</v>
      </c>
      <c r="E351" s="18">
        <v>0</v>
      </c>
      <c r="F351" s="18">
        <v>0</v>
      </c>
      <c r="G351" s="18">
        <v>0</v>
      </c>
      <c r="H351" s="18">
        <v>0</v>
      </c>
      <c r="I351" s="18">
        <f t="shared" si="51"/>
        <v>0</v>
      </c>
      <c r="J351" s="18">
        <f t="shared" si="52"/>
        <v>0</v>
      </c>
      <c r="K351" s="39" t="str">
        <f t="shared" si="53"/>
        <v>NA</v>
      </c>
      <c r="L351" s="39" t="str">
        <f t="shared" si="54"/>
        <v>NA</v>
      </c>
      <c r="M351" s="39" t="str">
        <f t="shared" si="55"/>
        <v>NA</v>
      </c>
    </row>
    <row r="352" spans="1:13" x14ac:dyDescent="0.2">
      <c r="A352" s="17"/>
      <c r="B352" s="48" t="s">
        <v>39</v>
      </c>
      <c r="C352" s="17" t="s">
        <v>40</v>
      </c>
      <c r="D352" s="18">
        <v>90719.31</v>
      </c>
      <c r="E352" s="18">
        <v>125474.31000000001</v>
      </c>
      <c r="F352" s="18">
        <v>0</v>
      </c>
      <c r="G352" s="18">
        <v>42.06</v>
      </c>
      <c r="H352" s="18">
        <v>0</v>
      </c>
      <c r="I352" s="18">
        <f t="shared" si="51"/>
        <v>42.06</v>
      </c>
      <c r="J352" s="18">
        <f t="shared" si="52"/>
        <v>125432.25000000001</v>
      </c>
      <c r="K352" s="39">
        <f t="shared" si="53"/>
        <v>0.99966479194027846</v>
      </c>
      <c r="L352" s="39">
        <f t="shared" si="54"/>
        <v>-1</v>
      </c>
      <c r="M352" s="39">
        <f t="shared" si="55"/>
        <v>-0.99899437582083539</v>
      </c>
    </row>
    <row r="353" spans="1:13" x14ac:dyDescent="0.2">
      <c r="A353" s="17"/>
      <c r="B353" s="48" t="s">
        <v>41</v>
      </c>
      <c r="C353" s="17" t="s">
        <v>42</v>
      </c>
      <c r="D353" s="18">
        <v>26122767.559999999</v>
      </c>
      <c r="E353" s="18">
        <v>20122.560000000001</v>
      </c>
      <c r="F353" s="18">
        <v>0</v>
      </c>
      <c r="G353" s="18">
        <v>0</v>
      </c>
      <c r="H353" s="18">
        <v>450.95</v>
      </c>
      <c r="I353" s="18">
        <f t="shared" si="51"/>
        <v>450.95</v>
      </c>
      <c r="J353" s="18">
        <f t="shared" si="52"/>
        <v>19671.61</v>
      </c>
      <c r="K353" s="39">
        <f t="shared" si="53"/>
        <v>0.97758982952467277</v>
      </c>
      <c r="L353" s="39">
        <f t="shared" si="54"/>
        <v>-1</v>
      </c>
      <c r="M353" s="39">
        <f t="shared" si="55"/>
        <v>-1</v>
      </c>
    </row>
    <row r="354" spans="1:13" x14ac:dyDescent="0.2">
      <c r="A354" s="17"/>
      <c r="B354" s="48" t="s">
        <v>43</v>
      </c>
      <c r="C354" s="17" t="s">
        <v>44</v>
      </c>
      <c r="D354" s="18">
        <v>0</v>
      </c>
      <c r="E354" s="18">
        <v>0</v>
      </c>
      <c r="F354" s="18">
        <v>0</v>
      </c>
      <c r="G354" s="18">
        <v>0</v>
      </c>
      <c r="H354" s="18">
        <v>0</v>
      </c>
      <c r="I354" s="18">
        <f t="shared" si="51"/>
        <v>0</v>
      </c>
      <c r="J354" s="18">
        <f t="shared" si="52"/>
        <v>0</v>
      </c>
      <c r="K354" s="39" t="str">
        <f t="shared" si="53"/>
        <v>NA</v>
      </c>
      <c r="L354" s="39" t="str">
        <f t="shared" si="54"/>
        <v>NA</v>
      </c>
      <c r="M354" s="39" t="str">
        <f t="shared" si="55"/>
        <v>NA</v>
      </c>
    </row>
    <row r="355" spans="1:13" x14ac:dyDescent="0.2">
      <c r="A355" s="17"/>
      <c r="B355" s="48" t="s">
        <v>376</v>
      </c>
      <c r="C355" s="17" t="s">
        <v>377</v>
      </c>
      <c r="D355" s="18">
        <v>11500</v>
      </c>
      <c r="E355" s="18">
        <v>79150</v>
      </c>
      <c r="F355" s="18">
        <v>0</v>
      </c>
      <c r="G355" s="18">
        <v>360</v>
      </c>
      <c r="H355" s="18">
        <v>0</v>
      </c>
      <c r="I355" s="18">
        <f t="shared" si="51"/>
        <v>360</v>
      </c>
      <c r="J355" s="18">
        <f t="shared" si="52"/>
        <v>78790</v>
      </c>
      <c r="K355" s="39">
        <f t="shared" si="53"/>
        <v>0.99545167403663926</v>
      </c>
      <c r="L355" s="39">
        <f t="shared" si="54"/>
        <v>-1</v>
      </c>
      <c r="M355" s="39">
        <f t="shared" si="55"/>
        <v>-0.98635502210991788</v>
      </c>
    </row>
    <row r="356" spans="1:13" x14ac:dyDescent="0.2">
      <c r="A356" s="17"/>
      <c r="B356" s="48" t="s">
        <v>49</v>
      </c>
      <c r="C356" s="17" t="s">
        <v>50</v>
      </c>
      <c r="D356" s="18">
        <v>980</v>
      </c>
      <c r="E356" s="18">
        <v>980</v>
      </c>
      <c r="F356" s="18">
        <v>0</v>
      </c>
      <c r="G356" s="18">
        <v>0</v>
      </c>
      <c r="H356" s="18">
        <v>0</v>
      </c>
      <c r="I356" s="18">
        <f t="shared" si="51"/>
        <v>0</v>
      </c>
      <c r="J356" s="18">
        <f t="shared" si="52"/>
        <v>980</v>
      </c>
      <c r="K356" s="39">
        <f t="shared" si="53"/>
        <v>1</v>
      </c>
      <c r="L356" s="39">
        <f t="shared" si="54"/>
        <v>-1</v>
      </c>
      <c r="M356" s="39">
        <f t="shared" si="55"/>
        <v>-1</v>
      </c>
    </row>
    <row r="357" spans="1:13" x14ac:dyDescent="0.2">
      <c r="A357" s="17"/>
      <c r="B357" s="48" t="s">
        <v>51</v>
      </c>
      <c r="C357" s="17" t="s">
        <v>52</v>
      </c>
      <c r="D357" s="18">
        <v>673648.91999999993</v>
      </c>
      <c r="E357" s="18">
        <v>498665.92</v>
      </c>
      <c r="F357" s="18">
        <v>0</v>
      </c>
      <c r="G357" s="18">
        <v>0</v>
      </c>
      <c r="H357" s="18">
        <v>0</v>
      </c>
      <c r="I357" s="18">
        <f t="shared" si="51"/>
        <v>0</v>
      </c>
      <c r="J357" s="18">
        <f t="shared" si="52"/>
        <v>498665.92</v>
      </c>
      <c r="K357" s="39">
        <f t="shared" si="53"/>
        <v>1</v>
      </c>
      <c r="L357" s="39">
        <f t="shared" si="54"/>
        <v>-1</v>
      </c>
      <c r="M357" s="39">
        <f t="shared" si="55"/>
        <v>-1</v>
      </c>
    </row>
    <row r="358" spans="1:13" x14ac:dyDescent="0.2">
      <c r="A358" s="17"/>
      <c r="B358" s="48" t="s">
        <v>53</v>
      </c>
      <c r="C358" s="17" t="s">
        <v>54</v>
      </c>
      <c r="D358" s="18">
        <v>0</v>
      </c>
      <c r="E358" s="18">
        <v>0</v>
      </c>
      <c r="F358" s="18">
        <v>0</v>
      </c>
      <c r="G358" s="18">
        <v>0</v>
      </c>
      <c r="H358" s="18">
        <v>0</v>
      </c>
      <c r="I358" s="18">
        <f t="shared" si="51"/>
        <v>0</v>
      </c>
      <c r="J358" s="18">
        <f t="shared" si="52"/>
        <v>0</v>
      </c>
      <c r="K358" s="39" t="str">
        <f t="shared" si="53"/>
        <v>NA</v>
      </c>
      <c r="L358" s="39" t="str">
        <f t="shared" si="54"/>
        <v>NA</v>
      </c>
      <c r="M358" s="39" t="str">
        <f t="shared" si="55"/>
        <v>NA</v>
      </c>
    </row>
    <row r="359" spans="1:13" x14ac:dyDescent="0.2">
      <c r="A359" s="17"/>
      <c r="B359" s="48" t="s">
        <v>119</v>
      </c>
      <c r="C359" s="17" t="s">
        <v>120</v>
      </c>
      <c r="D359" s="18">
        <v>495912.66000000003</v>
      </c>
      <c r="E359" s="18">
        <v>538013.91</v>
      </c>
      <c r="F359" s="18">
        <v>5463</v>
      </c>
      <c r="G359" s="18">
        <v>68008.7</v>
      </c>
      <c r="H359" s="18">
        <v>32.25</v>
      </c>
      <c r="I359" s="18">
        <f t="shared" si="51"/>
        <v>68040.95</v>
      </c>
      <c r="J359" s="18">
        <f t="shared" si="52"/>
        <v>469972.96</v>
      </c>
      <c r="K359" s="39">
        <f t="shared" si="53"/>
        <v>0.87353310251773975</v>
      </c>
      <c r="L359" s="39">
        <f t="shared" si="54"/>
        <v>-0.98984598743924668</v>
      </c>
      <c r="M359" s="39">
        <f t="shared" si="55"/>
        <v>-0.62077913561751596</v>
      </c>
    </row>
    <row r="360" spans="1:13" x14ac:dyDescent="0.2">
      <c r="A360" s="17"/>
      <c r="B360" s="48" t="s">
        <v>186</v>
      </c>
      <c r="C360" s="17" t="s">
        <v>187</v>
      </c>
      <c r="F360" s="18">
        <v>0</v>
      </c>
      <c r="G360" s="18">
        <v>0</v>
      </c>
      <c r="H360" s="18">
        <v>0</v>
      </c>
      <c r="I360" s="18">
        <f t="shared" si="51"/>
        <v>0</v>
      </c>
      <c r="J360" s="18">
        <f t="shared" si="52"/>
        <v>0</v>
      </c>
      <c r="K360" s="39" t="str">
        <f t="shared" si="53"/>
        <v>NA</v>
      </c>
      <c r="L360" s="39" t="str">
        <f t="shared" si="54"/>
        <v>NA</v>
      </c>
      <c r="M360" s="39" t="str">
        <f t="shared" si="55"/>
        <v>NA</v>
      </c>
    </row>
    <row r="361" spans="1:13" x14ac:dyDescent="0.2">
      <c r="A361" s="17"/>
      <c r="B361" s="48" t="s">
        <v>71</v>
      </c>
      <c r="C361" s="17" t="s">
        <v>72</v>
      </c>
      <c r="F361" s="18">
        <v>0</v>
      </c>
      <c r="G361" s="18">
        <v>0</v>
      </c>
      <c r="H361" s="18">
        <v>0</v>
      </c>
      <c r="I361" s="18">
        <f t="shared" si="51"/>
        <v>0</v>
      </c>
      <c r="J361" s="18">
        <f t="shared" si="52"/>
        <v>0</v>
      </c>
      <c r="K361" s="39" t="str">
        <f t="shared" si="53"/>
        <v>NA</v>
      </c>
      <c r="L361" s="39" t="str">
        <f t="shared" si="54"/>
        <v>NA</v>
      </c>
      <c r="M361" s="39" t="str">
        <f t="shared" si="55"/>
        <v>NA</v>
      </c>
    </row>
    <row r="362" spans="1:13" x14ac:dyDescent="0.2">
      <c r="A362" s="17"/>
      <c r="B362" s="48" t="s">
        <v>350</v>
      </c>
      <c r="C362" s="17" t="s">
        <v>348</v>
      </c>
      <c r="D362" s="18">
        <v>0</v>
      </c>
      <c r="E362" s="18">
        <v>0</v>
      </c>
      <c r="F362" s="18">
        <v>0</v>
      </c>
      <c r="G362" s="18">
        <v>0</v>
      </c>
      <c r="H362" s="18">
        <v>0</v>
      </c>
      <c r="I362" s="18">
        <f t="shared" si="51"/>
        <v>0</v>
      </c>
      <c r="J362" s="18">
        <f t="shared" si="52"/>
        <v>0</v>
      </c>
      <c r="K362" s="39" t="str">
        <f t="shared" si="53"/>
        <v>NA</v>
      </c>
      <c r="L362" s="39" t="str">
        <f t="shared" si="54"/>
        <v>NA</v>
      </c>
      <c r="M362" s="39" t="str">
        <f t="shared" si="55"/>
        <v>NA</v>
      </c>
    </row>
    <row r="363" spans="1:13" x14ac:dyDescent="0.2">
      <c r="A363" s="47" t="s">
        <v>127</v>
      </c>
      <c r="B363" s="49"/>
      <c r="C363" s="47"/>
      <c r="D363" s="23">
        <v>29329108.09</v>
      </c>
      <c r="E363" s="23">
        <v>4703926.09</v>
      </c>
      <c r="F363" s="23">
        <v>20333.75</v>
      </c>
      <c r="G363" s="23">
        <v>323519.63</v>
      </c>
      <c r="H363" s="23">
        <v>483.2</v>
      </c>
      <c r="I363" s="23">
        <f t="shared" si="51"/>
        <v>324002.83</v>
      </c>
      <c r="J363" s="23">
        <f t="shared" si="52"/>
        <v>4379923.26</v>
      </c>
      <c r="K363" s="43">
        <f t="shared" si="53"/>
        <v>0.93112076512239583</v>
      </c>
      <c r="L363" s="43">
        <f t="shared" si="54"/>
        <v>-0.99567728114537613</v>
      </c>
      <c r="M363" s="43">
        <f t="shared" si="55"/>
        <v>-0.79367046347448034</v>
      </c>
    </row>
    <row r="364" spans="1:13" x14ac:dyDescent="0.2">
      <c r="A364" s="17" t="s">
        <v>128</v>
      </c>
      <c r="B364" s="48" t="s">
        <v>97</v>
      </c>
      <c r="C364" s="17" t="s">
        <v>98</v>
      </c>
      <c r="D364" s="18">
        <v>0</v>
      </c>
      <c r="E364" s="18">
        <v>0</v>
      </c>
      <c r="F364" s="18">
        <v>0</v>
      </c>
      <c r="G364" s="18">
        <v>0</v>
      </c>
      <c r="H364" s="18">
        <v>0</v>
      </c>
      <c r="I364" s="18">
        <f t="shared" si="51"/>
        <v>0</v>
      </c>
      <c r="J364" s="18">
        <f t="shared" si="52"/>
        <v>0</v>
      </c>
      <c r="K364" s="39" t="str">
        <f t="shared" si="53"/>
        <v>NA</v>
      </c>
      <c r="L364" s="39" t="str">
        <f t="shared" si="54"/>
        <v>NA</v>
      </c>
      <c r="M364" s="39" t="str">
        <f t="shared" si="55"/>
        <v>NA</v>
      </c>
    </row>
    <row r="365" spans="1:13" x14ac:dyDescent="0.2">
      <c r="A365" s="17"/>
      <c r="B365" s="48" t="s">
        <v>251</v>
      </c>
      <c r="C365" s="17" t="s">
        <v>252</v>
      </c>
      <c r="D365" s="18">
        <v>0</v>
      </c>
      <c r="E365" s="18">
        <v>0</v>
      </c>
      <c r="F365" s="18">
        <v>0</v>
      </c>
      <c r="G365" s="18">
        <v>0</v>
      </c>
      <c r="H365" s="18">
        <v>0</v>
      </c>
      <c r="I365" s="18">
        <f t="shared" si="51"/>
        <v>0</v>
      </c>
      <c r="J365" s="18">
        <f t="shared" si="52"/>
        <v>0</v>
      </c>
      <c r="K365" s="39" t="str">
        <f t="shared" si="53"/>
        <v>NA</v>
      </c>
      <c r="L365" s="39" t="str">
        <f t="shared" si="54"/>
        <v>NA</v>
      </c>
      <c r="M365" s="39" t="str">
        <f t="shared" si="55"/>
        <v>NA</v>
      </c>
    </row>
    <row r="366" spans="1:13" x14ac:dyDescent="0.2">
      <c r="A366" s="17"/>
      <c r="B366" s="48" t="s">
        <v>77</v>
      </c>
      <c r="C366" s="17" t="s">
        <v>78</v>
      </c>
      <c r="D366" s="18">
        <v>0</v>
      </c>
      <c r="E366" s="18">
        <v>0</v>
      </c>
      <c r="F366" s="18">
        <v>0</v>
      </c>
      <c r="G366" s="18">
        <v>0</v>
      </c>
      <c r="H366" s="18">
        <v>0</v>
      </c>
      <c r="I366" s="18">
        <f t="shared" si="51"/>
        <v>0</v>
      </c>
      <c r="J366" s="18">
        <f t="shared" si="52"/>
        <v>0</v>
      </c>
      <c r="K366" s="39" t="str">
        <f t="shared" si="53"/>
        <v>NA</v>
      </c>
      <c r="L366" s="39" t="str">
        <f t="shared" si="54"/>
        <v>NA</v>
      </c>
      <c r="M366" s="39" t="str">
        <f t="shared" si="55"/>
        <v>NA</v>
      </c>
    </row>
    <row r="367" spans="1:13" x14ac:dyDescent="0.2">
      <c r="A367" s="17"/>
      <c r="B367" s="48" t="s">
        <v>284</v>
      </c>
      <c r="C367" s="17" t="s">
        <v>285</v>
      </c>
      <c r="D367" s="18">
        <v>0</v>
      </c>
      <c r="E367" s="18">
        <v>0</v>
      </c>
      <c r="F367" s="18">
        <v>0</v>
      </c>
      <c r="G367" s="18">
        <v>0</v>
      </c>
      <c r="H367" s="18">
        <v>0</v>
      </c>
      <c r="I367" s="18">
        <f t="shared" si="51"/>
        <v>0</v>
      </c>
      <c r="J367" s="18">
        <f t="shared" si="52"/>
        <v>0</v>
      </c>
      <c r="K367" s="39" t="str">
        <f t="shared" si="53"/>
        <v>NA</v>
      </c>
      <c r="L367" s="39" t="str">
        <f t="shared" si="54"/>
        <v>NA</v>
      </c>
      <c r="M367" s="39" t="str">
        <f t="shared" si="55"/>
        <v>NA</v>
      </c>
    </row>
    <row r="368" spans="1:13" x14ac:dyDescent="0.2">
      <c r="A368" s="17"/>
      <c r="B368" s="48" t="s">
        <v>27</v>
      </c>
      <c r="C368" s="17" t="s">
        <v>28</v>
      </c>
      <c r="D368" s="18">
        <v>129697</v>
      </c>
      <c r="E368" s="18">
        <v>129697</v>
      </c>
      <c r="F368" s="18">
        <v>0</v>
      </c>
      <c r="G368" s="18">
        <v>0</v>
      </c>
      <c r="H368" s="18">
        <v>0</v>
      </c>
      <c r="I368" s="18">
        <f t="shared" si="51"/>
        <v>0</v>
      </c>
      <c r="J368" s="18">
        <f t="shared" si="52"/>
        <v>129697</v>
      </c>
      <c r="K368" s="39">
        <f t="shared" si="53"/>
        <v>1</v>
      </c>
      <c r="L368" s="39">
        <f t="shared" si="54"/>
        <v>-1</v>
      </c>
      <c r="M368" s="39">
        <f t="shared" si="55"/>
        <v>-1</v>
      </c>
    </row>
    <row r="369" spans="1:13" x14ac:dyDescent="0.2">
      <c r="A369" s="17"/>
      <c r="B369" s="48" t="s">
        <v>91</v>
      </c>
      <c r="C369" s="17" t="s">
        <v>92</v>
      </c>
      <c r="D369" s="18">
        <v>70927.829999999987</v>
      </c>
      <c r="E369" s="18">
        <v>70927.829999999987</v>
      </c>
      <c r="F369" s="18">
        <v>17636.260000000002</v>
      </c>
      <c r="G369" s="18">
        <v>69984</v>
      </c>
      <c r="H369" s="18">
        <v>0</v>
      </c>
      <c r="I369" s="18">
        <f t="shared" si="51"/>
        <v>69984</v>
      </c>
      <c r="J369" s="18">
        <f t="shared" si="52"/>
        <v>943.82999999998719</v>
      </c>
      <c r="K369" s="39">
        <f t="shared" si="53"/>
        <v>1.3306906470985893E-2</v>
      </c>
      <c r="L369" s="39">
        <f t="shared" si="54"/>
        <v>-0.75134922356993006</v>
      </c>
      <c r="M369" s="39">
        <f t="shared" si="55"/>
        <v>1.9600792805870419</v>
      </c>
    </row>
    <row r="370" spans="1:13" x14ac:dyDescent="0.2">
      <c r="A370" s="17"/>
      <c r="B370" s="48" t="s">
        <v>29</v>
      </c>
      <c r="C370" s="17" t="s">
        <v>30</v>
      </c>
      <c r="D370" s="18">
        <v>42239798.5</v>
      </c>
      <c r="E370" s="18">
        <v>0</v>
      </c>
      <c r="F370" s="18">
        <v>18978.75</v>
      </c>
      <c r="G370" s="18">
        <v>1130778.75</v>
      </c>
      <c r="H370" s="18">
        <v>0</v>
      </c>
      <c r="I370" s="18">
        <f t="shared" si="51"/>
        <v>1130778.75</v>
      </c>
      <c r="J370" s="18">
        <f t="shared" si="52"/>
        <v>-1130778.75</v>
      </c>
      <c r="K370" s="39" t="str">
        <f t="shared" si="53"/>
        <v>NA</v>
      </c>
      <c r="L370" s="39" t="str">
        <f t="shared" si="54"/>
        <v>NA</v>
      </c>
      <c r="M370" s="39" t="str">
        <f t="shared" si="55"/>
        <v>NA</v>
      </c>
    </row>
    <row r="371" spans="1:13" x14ac:dyDescent="0.2">
      <c r="A371" s="17"/>
      <c r="B371" s="48" t="s">
        <v>31</v>
      </c>
      <c r="C371" s="17" t="s">
        <v>32</v>
      </c>
      <c r="D371" s="18">
        <v>52602</v>
      </c>
      <c r="E371" s="18">
        <v>53195</v>
      </c>
      <c r="F371" s="18">
        <v>945</v>
      </c>
      <c r="G371" s="18">
        <v>3780</v>
      </c>
      <c r="H371" s="18">
        <v>0</v>
      </c>
      <c r="I371" s="18">
        <f t="shared" si="51"/>
        <v>3780</v>
      </c>
      <c r="J371" s="18">
        <f t="shared" si="52"/>
        <v>49415</v>
      </c>
      <c r="K371" s="39">
        <f t="shared" si="53"/>
        <v>0.92894068991446566</v>
      </c>
      <c r="L371" s="39">
        <f t="shared" si="54"/>
        <v>-0.98223517247861636</v>
      </c>
      <c r="M371" s="39">
        <f t="shared" si="55"/>
        <v>-0.78682206974339697</v>
      </c>
    </row>
    <row r="372" spans="1:13" x14ac:dyDescent="0.2">
      <c r="A372" s="17"/>
      <c r="B372" s="48" t="s">
        <v>33</v>
      </c>
      <c r="C372" s="17" t="s">
        <v>34</v>
      </c>
      <c r="D372" s="18">
        <v>55216.490000000005</v>
      </c>
      <c r="E372" s="18">
        <v>57900.490000000005</v>
      </c>
      <c r="F372" s="18">
        <v>4290.88</v>
      </c>
      <c r="G372" s="18">
        <v>17032.850000000002</v>
      </c>
      <c r="H372" s="18">
        <v>0</v>
      </c>
      <c r="I372" s="18">
        <f t="shared" si="51"/>
        <v>17032.850000000002</v>
      </c>
      <c r="J372" s="18">
        <f t="shared" si="52"/>
        <v>40867.64</v>
      </c>
      <c r="K372" s="39">
        <f t="shared" si="53"/>
        <v>0.70582546019904147</v>
      </c>
      <c r="L372" s="39">
        <f t="shared" si="54"/>
        <v>-0.92589216429774601</v>
      </c>
      <c r="M372" s="39">
        <f t="shared" si="55"/>
        <v>-0.1174763805971244</v>
      </c>
    </row>
    <row r="373" spans="1:13" x14ac:dyDescent="0.2">
      <c r="A373" s="17"/>
      <c r="B373" s="48" t="s">
        <v>39</v>
      </c>
      <c r="C373" s="17" t="s">
        <v>40</v>
      </c>
      <c r="D373" s="18">
        <v>1604.7300000000005</v>
      </c>
      <c r="E373" s="18">
        <v>1604.7300000000005</v>
      </c>
      <c r="F373" s="18">
        <v>1756.22</v>
      </c>
      <c r="G373" s="18">
        <v>34582.960000000006</v>
      </c>
      <c r="H373" s="18">
        <v>0</v>
      </c>
      <c r="I373" s="18">
        <f t="shared" si="51"/>
        <v>34582.960000000006</v>
      </c>
      <c r="J373" s="18">
        <f t="shared" si="52"/>
        <v>-32978.230000000003</v>
      </c>
      <c r="K373" s="39">
        <f t="shared" si="53"/>
        <v>-20.55064091778679</v>
      </c>
      <c r="L373" s="39">
        <f t="shared" si="54"/>
        <v>9.440217357437046E-2</v>
      </c>
      <c r="M373" s="39">
        <f t="shared" si="55"/>
        <v>63.65192275336036</v>
      </c>
    </row>
    <row r="374" spans="1:13" x14ac:dyDescent="0.2">
      <c r="A374" s="17"/>
      <c r="B374" s="48" t="s">
        <v>41</v>
      </c>
      <c r="C374" s="17" t="s">
        <v>42</v>
      </c>
      <c r="D374" s="18">
        <v>26298445</v>
      </c>
      <c r="E374" s="18">
        <v>2966862</v>
      </c>
      <c r="F374" s="18">
        <v>0</v>
      </c>
      <c r="G374" s="18">
        <v>1059619.68</v>
      </c>
      <c r="H374" s="18">
        <v>1150582.3500000001</v>
      </c>
      <c r="I374" s="18">
        <f t="shared" si="51"/>
        <v>2210202.0300000003</v>
      </c>
      <c r="J374" s="18">
        <f t="shared" si="52"/>
        <v>756659.96999999974</v>
      </c>
      <c r="K374" s="39">
        <f t="shared" si="53"/>
        <v>0.25503713013952106</v>
      </c>
      <c r="L374" s="39">
        <f t="shared" si="54"/>
        <v>-1</v>
      </c>
      <c r="M374" s="39">
        <f t="shared" si="55"/>
        <v>7.1454971616475529E-2</v>
      </c>
    </row>
    <row r="375" spans="1:13" x14ac:dyDescent="0.2">
      <c r="A375" s="17"/>
      <c r="B375" s="48" t="s">
        <v>374</v>
      </c>
      <c r="C375" s="17" t="s">
        <v>375</v>
      </c>
      <c r="D375" s="18">
        <v>0</v>
      </c>
      <c r="E375" s="18">
        <v>0</v>
      </c>
      <c r="F375" s="18">
        <v>0</v>
      </c>
      <c r="G375" s="18">
        <v>151077.5</v>
      </c>
      <c r="H375" s="18">
        <v>71148.67</v>
      </c>
      <c r="I375" s="18">
        <f t="shared" si="51"/>
        <v>222226.16999999998</v>
      </c>
      <c r="J375" s="18">
        <f t="shared" si="52"/>
        <v>-222226.16999999998</v>
      </c>
      <c r="K375" s="39" t="str">
        <f t="shared" si="53"/>
        <v>NA</v>
      </c>
      <c r="L375" s="39" t="str">
        <f t="shared" si="54"/>
        <v>NA</v>
      </c>
      <c r="M375" s="39" t="str">
        <f t="shared" si="55"/>
        <v>NA</v>
      </c>
    </row>
    <row r="376" spans="1:13" x14ac:dyDescent="0.2">
      <c r="A376" s="17"/>
      <c r="B376" s="48" t="s">
        <v>45</v>
      </c>
      <c r="C376" s="17" t="s">
        <v>46</v>
      </c>
      <c r="D376" s="18">
        <v>104170</v>
      </c>
      <c r="E376" s="18">
        <v>104170</v>
      </c>
      <c r="F376" s="18">
        <v>18546.39</v>
      </c>
      <c r="G376" s="18">
        <v>67376.73</v>
      </c>
      <c r="H376" s="18">
        <v>720505.51</v>
      </c>
      <c r="I376" s="18">
        <f t="shared" si="51"/>
        <v>787882.24</v>
      </c>
      <c r="J376" s="18">
        <f t="shared" si="52"/>
        <v>-683712.24</v>
      </c>
      <c r="K376" s="39">
        <f t="shared" si="53"/>
        <v>-6.5634274743208216</v>
      </c>
      <c r="L376" s="39">
        <f t="shared" si="54"/>
        <v>-0.82196035326869543</v>
      </c>
      <c r="M376" s="39">
        <f t="shared" si="55"/>
        <v>0.94038773159258882</v>
      </c>
    </row>
    <row r="377" spans="1:13" x14ac:dyDescent="0.2">
      <c r="A377" s="17"/>
      <c r="B377" s="48" t="s">
        <v>47</v>
      </c>
      <c r="C377" s="17" t="s">
        <v>48</v>
      </c>
      <c r="D377" s="18">
        <v>27900</v>
      </c>
      <c r="E377" s="18">
        <v>365940</v>
      </c>
      <c r="F377" s="18">
        <v>0</v>
      </c>
      <c r="G377" s="18">
        <v>0</v>
      </c>
      <c r="H377" s="18">
        <v>0</v>
      </c>
      <c r="I377" s="18">
        <f t="shared" si="51"/>
        <v>0</v>
      </c>
      <c r="J377" s="18">
        <f t="shared" si="52"/>
        <v>365940</v>
      </c>
      <c r="K377" s="39">
        <f t="shared" si="53"/>
        <v>1</v>
      </c>
      <c r="L377" s="39">
        <f t="shared" si="54"/>
        <v>-1</v>
      </c>
      <c r="M377" s="39">
        <f t="shared" si="55"/>
        <v>-1</v>
      </c>
    </row>
    <row r="378" spans="1:13" x14ac:dyDescent="0.2">
      <c r="A378" s="17"/>
      <c r="B378" s="48" t="s">
        <v>49</v>
      </c>
      <c r="C378" s="17" t="s">
        <v>50</v>
      </c>
      <c r="D378" s="18">
        <v>50000</v>
      </c>
      <c r="E378" s="18">
        <v>50000</v>
      </c>
      <c r="F378" s="18">
        <v>106.08</v>
      </c>
      <c r="G378" s="18">
        <v>316.70999999999998</v>
      </c>
      <c r="H378" s="18">
        <v>0</v>
      </c>
      <c r="I378" s="18">
        <f t="shared" si="51"/>
        <v>316.70999999999998</v>
      </c>
      <c r="J378" s="18">
        <f t="shared" si="52"/>
        <v>49683.29</v>
      </c>
      <c r="K378" s="39">
        <f t="shared" si="53"/>
        <v>0.99366580000000004</v>
      </c>
      <c r="L378" s="39">
        <f t="shared" si="54"/>
        <v>-0.99787839999999994</v>
      </c>
      <c r="M378" s="39">
        <f t="shared" si="55"/>
        <v>-0.98099740000000002</v>
      </c>
    </row>
    <row r="379" spans="1:13" x14ac:dyDescent="0.2">
      <c r="A379" s="17"/>
      <c r="B379" s="48" t="s">
        <v>53</v>
      </c>
      <c r="C379" s="17" t="s">
        <v>54</v>
      </c>
      <c r="D379" s="18">
        <v>248007.1</v>
      </c>
      <c r="E379" s="18">
        <v>248007.1</v>
      </c>
      <c r="F379" s="18">
        <v>326.99</v>
      </c>
      <c r="G379" s="18">
        <v>1588.78</v>
      </c>
      <c r="H379" s="18">
        <v>1488.92</v>
      </c>
      <c r="I379" s="18">
        <f t="shared" si="51"/>
        <v>3077.7</v>
      </c>
      <c r="J379" s="18">
        <f t="shared" si="52"/>
        <v>244929.4</v>
      </c>
      <c r="K379" s="39">
        <f t="shared" si="53"/>
        <v>0.98759027463326654</v>
      </c>
      <c r="L379" s="39">
        <f t="shared" si="54"/>
        <v>-0.99868152968201318</v>
      </c>
      <c r="M379" s="39">
        <f t="shared" si="55"/>
        <v>-0.9807814373056255</v>
      </c>
    </row>
    <row r="380" spans="1:13" x14ac:dyDescent="0.2">
      <c r="A380" s="17"/>
      <c r="B380" s="48" t="s">
        <v>55</v>
      </c>
      <c r="C380" s="17" t="s">
        <v>56</v>
      </c>
      <c r="D380" s="18">
        <v>0</v>
      </c>
      <c r="E380" s="18">
        <v>2100</v>
      </c>
      <c r="F380" s="18">
        <v>0</v>
      </c>
      <c r="G380" s="18">
        <v>0</v>
      </c>
      <c r="H380" s="18">
        <v>0</v>
      </c>
      <c r="I380" s="18">
        <f t="shared" si="51"/>
        <v>0</v>
      </c>
      <c r="J380" s="18">
        <f t="shared" si="52"/>
        <v>2100</v>
      </c>
      <c r="K380" s="39">
        <f t="shared" si="53"/>
        <v>1</v>
      </c>
      <c r="L380" s="39">
        <f t="shared" si="54"/>
        <v>-1</v>
      </c>
      <c r="M380" s="39">
        <f t="shared" si="55"/>
        <v>-1</v>
      </c>
    </row>
    <row r="381" spans="1:13" x14ac:dyDescent="0.2">
      <c r="A381" s="17"/>
      <c r="B381" s="48" t="s">
        <v>59</v>
      </c>
      <c r="C381" s="17" t="s">
        <v>60</v>
      </c>
      <c r="D381" s="18">
        <v>95000</v>
      </c>
      <c r="E381" s="18">
        <v>101055</v>
      </c>
      <c r="F381" s="18">
        <v>0</v>
      </c>
      <c r="G381" s="18">
        <v>799.9</v>
      </c>
      <c r="H381" s="18">
        <v>4092.82</v>
      </c>
      <c r="I381" s="18">
        <f t="shared" si="51"/>
        <v>4892.72</v>
      </c>
      <c r="J381" s="18">
        <f t="shared" si="52"/>
        <v>96162.28</v>
      </c>
      <c r="K381" s="39">
        <f t="shared" si="53"/>
        <v>0.95158359309287022</v>
      </c>
      <c r="L381" s="39">
        <f t="shared" si="54"/>
        <v>-1</v>
      </c>
      <c r="M381" s="39">
        <f t="shared" si="55"/>
        <v>-0.97625352530800058</v>
      </c>
    </row>
    <row r="382" spans="1:13" x14ac:dyDescent="0.2">
      <c r="A382" s="17"/>
      <c r="B382" s="48" t="s">
        <v>61</v>
      </c>
      <c r="C382" s="17" t="s">
        <v>62</v>
      </c>
      <c r="D382" s="18">
        <v>50000</v>
      </c>
      <c r="E382" s="18">
        <v>121970</v>
      </c>
      <c r="F382" s="18">
        <v>0</v>
      </c>
      <c r="G382" s="18">
        <v>0</v>
      </c>
      <c r="H382" s="18">
        <v>0</v>
      </c>
      <c r="I382" s="18">
        <f t="shared" si="51"/>
        <v>0</v>
      </c>
      <c r="J382" s="18">
        <f t="shared" si="52"/>
        <v>121970</v>
      </c>
      <c r="K382" s="39">
        <f t="shared" si="53"/>
        <v>1</v>
      </c>
      <c r="L382" s="39">
        <f t="shared" si="54"/>
        <v>-1</v>
      </c>
      <c r="M382" s="39">
        <f t="shared" si="55"/>
        <v>-1</v>
      </c>
    </row>
    <row r="383" spans="1:13" x14ac:dyDescent="0.2">
      <c r="A383" s="17"/>
      <c r="B383" s="48" t="s">
        <v>67</v>
      </c>
      <c r="C383" s="17" t="s">
        <v>68</v>
      </c>
      <c r="D383" s="18">
        <v>25375.87</v>
      </c>
      <c r="E383" s="18">
        <v>25375.87</v>
      </c>
      <c r="F383" s="18">
        <v>0</v>
      </c>
      <c r="G383" s="18">
        <v>0</v>
      </c>
      <c r="H383" s="18">
        <v>5401.34</v>
      </c>
      <c r="I383" s="18">
        <f t="shared" si="51"/>
        <v>5401.34</v>
      </c>
      <c r="J383" s="18">
        <f t="shared" si="52"/>
        <v>19974.53</v>
      </c>
      <c r="K383" s="39">
        <f t="shared" si="53"/>
        <v>0.78714660817540438</v>
      </c>
      <c r="L383" s="39">
        <f t="shared" si="54"/>
        <v>-1</v>
      </c>
      <c r="M383" s="39">
        <f t="shared" si="55"/>
        <v>-1</v>
      </c>
    </row>
    <row r="384" spans="1:13" x14ac:dyDescent="0.2">
      <c r="A384" s="17"/>
      <c r="B384" s="48" t="s">
        <v>69</v>
      </c>
      <c r="C384" s="17" t="s">
        <v>70</v>
      </c>
      <c r="D384" s="18">
        <v>11566415</v>
      </c>
      <c r="E384" s="18">
        <v>0</v>
      </c>
      <c r="F384" s="18">
        <v>772</v>
      </c>
      <c r="G384" s="18">
        <v>883.2</v>
      </c>
      <c r="H384" s="18">
        <v>48606.84</v>
      </c>
      <c r="I384" s="18">
        <f t="shared" si="51"/>
        <v>49490.039999999994</v>
      </c>
      <c r="J384" s="18">
        <f t="shared" si="52"/>
        <v>-49490.039999999994</v>
      </c>
      <c r="K384" s="39" t="str">
        <f t="shared" si="53"/>
        <v>NA</v>
      </c>
      <c r="L384" s="39" t="str">
        <f t="shared" si="54"/>
        <v>NA</v>
      </c>
      <c r="M384" s="39" t="str">
        <f t="shared" si="55"/>
        <v>NA</v>
      </c>
    </row>
    <row r="385" spans="1:13" x14ac:dyDescent="0.2">
      <c r="A385" s="17"/>
      <c r="B385" s="48" t="s">
        <v>71</v>
      </c>
      <c r="C385" s="17" t="s">
        <v>72</v>
      </c>
      <c r="D385" s="18">
        <v>8050</v>
      </c>
      <c r="E385" s="18">
        <v>53050</v>
      </c>
      <c r="F385" s="18">
        <v>0</v>
      </c>
      <c r="G385" s="18">
        <v>0</v>
      </c>
      <c r="H385" s="18">
        <v>0</v>
      </c>
      <c r="I385" s="18">
        <f t="shared" si="51"/>
        <v>0</v>
      </c>
      <c r="J385" s="18">
        <f t="shared" si="52"/>
        <v>53050</v>
      </c>
      <c r="K385" s="39">
        <f t="shared" si="53"/>
        <v>1</v>
      </c>
      <c r="L385" s="39">
        <f t="shared" si="54"/>
        <v>-1</v>
      </c>
      <c r="M385" s="39">
        <f t="shared" si="55"/>
        <v>-1</v>
      </c>
    </row>
    <row r="386" spans="1:13" x14ac:dyDescent="0.2">
      <c r="A386" s="47" t="s">
        <v>129</v>
      </c>
      <c r="B386" s="49"/>
      <c r="C386" s="47"/>
      <c r="D386" s="23">
        <v>81023209.519999996</v>
      </c>
      <c r="E386" s="23">
        <v>4351855.0200000005</v>
      </c>
      <c r="F386" s="23">
        <v>63358.57</v>
      </c>
      <c r="G386" s="23">
        <v>2537821.06</v>
      </c>
      <c r="H386" s="23">
        <v>2001826.4500000002</v>
      </c>
      <c r="I386" s="23">
        <f t="shared" ref="I386:I449" si="56">SUM(G386:H386)</f>
        <v>4539647.51</v>
      </c>
      <c r="J386" s="23">
        <f t="shared" ref="J386:J449" si="57">E386-I386</f>
        <v>-187792.48999999929</v>
      </c>
      <c r="K386" s="43">
        <f t="shared" ref="K386:K449" si="58">IF(E386=0,"NA",J386/E386)</f>
        <v>-4.3152285436199866E-2</v>
      </c>
      <c r="L386" s="43">
        <f t="shared" ref="L386:L449" si="59">IF(E386=0,"NA",(  ( F386 - (E386/$L$6)) / (E386/$L$6)))</f>
        <v>-0.98544102004574585</v>
      </c>
      <c r="M386" s="43">
        <f t="shared" ref="M386:M449" si="60">IF(E386=0,"NA",(  ( G386 - ($M$6*(E386/12))) / ($M$6*(E386/12))))</f>
        <v>0.74947537199895042</v>
      </c>
    </row>
    <row r="387" spans="1:13" x14ac:dyDescent="0.2">
      <c r="A387" s="17" t="s">
        <v>130</v>
      </c>
      <c r="B387" s="48" t="s">
        <v>97</v>
      </c>
      <c r="C387" s="17" t="s">
        <v>98</v>
      </c>
      <c r="D387" s="18">
        <v>-38376</v>
      </c>
      <c r="E387" s="18">
        <v>-38376</v>
      </c>
      <c r="F387" s="18">
        <v>0</v>
      </c>
      <c r="G387" s="18">
        <v>0</v>
      </c>
      <c r="H387" s="18">
        <v>0</v>
      </c>
      <c r="I387" s="18">
        <f t="shared" si="56"/>
        <v>0</v>
      </c>
      <c r="J387" s="18">
        <f t="shared" si="57"/>
        <v>-38376</v>
      </c>
      <c r="K387" s="39">
        <f t="shared" si="58"/>
        <v>1</v>
      </c>
      <c r="L387" s="39">
        <f t="shared" si="59"/>
        <v>-1</v>
      </c>
      <c r="M387" s="39">
        <f t="shared" si="60"/>
        <v>-1</v>
      </c>
    </row>
    <row r="388" spans="1:13" x14ac:dyDescent="0.2">
      <c r="A388" s="17"/>
      <c r="B388" s="48" t="s">
        <v>23</v>
      </c>
      <c r="C388" s="17" t="s">
        <v>24</v>
      </c>
      <c r="D388" s="18">
        <v>-19166.82</v>
      </c>
      <c r="E388" s="18">
        <v>-19166.82</v>
      </c>
      <c r="F388" s="18">
        <v>21384.84</v>
      </c>
      <c r="G388" s="18">
        <v>21384.84</v>
      </c>
      <c r="H388" s="18">
        <v>0</v>
      </c>
      <c r="I388" s="18">
        <f t="shared" si="56"/>
        <v>21384.84</v>
      </c>
      <c r="J388" s="18">
        <f t="shared" si="57"/>
        <v>-40551.660000000003</v>
      </c>
      <c r="K388" s="39">
        <f t="shared" si="58"/>
        <v>2.1157218568338414</v>
      </c>
      <c r="L388" s="39">
        <f t="shared" si="59"/>
        <v>-2.1157218568338414</v>
      </c>
      <c r="M388" s="39">
        <f t="shared" si="60"/>
        <v>-4.3471655705015229</v>
      </c>
    </row>
    <row r="389" spans="1:13" x14ac:dyDescent="0.2">
      <c r="A389" s="17"/>
      <c r="B389" s="48" t="s">
        <v>77</v>
      </c>
      <c r="C389" s="17" t="s">
        <v>78</v>
      </c>
      <c r="F389" s="18">
        <v>0</v>
      </c>
      <c r="G389" s="18">
        <v>0</v>
      </c>
      <c r="H389" s="18">
        <v>0</v>
      </c>
      <c r="I389" s="18">
        <f t="shared" si="56"/>
        <v>0</v>
      </c>
      <c r="J389" s="18">
        <f t="shared" si="57"/>
        <v>0</v>
      </c>
      <c r="K389" s="39" t="str">
        <f t="shared" si="58"/>
        <v>NA</v>
      </c>
      <c r="L389" s="39" t="str">
        <f t="shared" si="59"/>
        <v>NA</v>
      </c>
      <c r="M389" s="39" t="str">
        <f t="shared" si="60"/>
        <v>NA</v>
      </c>
    </row>
    <row r="390" spans="1:13" x14ac:dyDescent="0.2">
      <c r="A390" s="17"/>
      <c r="B390" s="48" t="s">
        <v>87</v>
      </c>
      <c r="C390" s="17" t="s">
        <v>88</v>
      </c>
      <c r="D390" s="18">
        <v>0</v>
      </c>
      <c r="E390" s="18">
        <v>0</v>
      </c>
      <c r="F390" s="18">
        <v>0</v>
      </c>
      <c r="G390" s="18">
        <v>0</v>
      </c>
      <c r="H390" s="18">
        <v>0</v>
      </c>
      <c r="I390" s="18">
        <f t="shared" si="56"/>
        <v>0</v>
      </c>
      <c r="J390" s="18">
        <f t="shared" si="57"/>
        <v>0</v>
      </c>
      <c r="K390" s="39" t="str">
        <f t="shared" si="58"/>
        <v>NA</v>
      </c>
      <c r="L390" s="39" t="str">
        <f t="shared" si="59"/>
        <v>NA</v>
      </c>
      <c r="M390" s="39" t="str">
        <f t="shared" si="60"/>
        <v>NA</v>
      </c>
    </row>
    <row r="391" spans="1:13" x14ac:dyDescent="0.2">
      <c r="A391" s="17"/>
      <c r="B391" s="48" t="s">
        <v>89</v>
      </c>
      <c r="C391" s="17" t="s">
        <v>90</v>
      </c>
      <c r="D391" s="18">
        <v>434329.74</v>
      </c>
      <c r="E391" s="18">
        <v>434329.74</v>
      </c>
      <c r="F391" s="18">
        <v>10227.959999999999</v>
      </c>
      <c r="G391" s="18">
        <v>10227.959999999999</v>
      </c>
      <c r="H391" s="18">
        <v>0</v>
      </c>
      <c r="I391" s="18">
        <f t="shared" si="56"/>
        <v>10227.959999999999</v>
      </c>
      <c r="J391" s="18">
        <f t="shared" si="57"/>
        <v>424101.77999999997</v>
      </c>
      <c r="K391" s="39">
        <f t="shared" si="58"/>
        <v>0.97645116357908157</v>
      </c>
      <c r="L391" s="39">
        <f t="shared" si="59"/>
        <v>-0.97645116357908157</v>
      </c>
      <c r="M391" s="39">
        <f t="shared" si="60"/>
        <v>-0.92935349073724494</v>
      </c>
    </row>
    <row r="392" spans="1:13" x14ac:dyDescent="0.2">
      <c r="A392" s="17"/>
      <c r="B392" s="48" t="s">
        <v>91</v>
      </c>
      <c r="C392" s="17" t="s">
        <v>92</v>
      </c>
      <c r="D392" s="18">
        <v>0</v>
      </c>
      <c r="E392" s="18">
        <v>0</v>
      </c>
      <c r="F392" s="18">
        <v>0</v>
      </c>
      <c r="G392" s="18">
        <v>0</v>
      </c>
      <c r="H392" s="18">
        <v>0</v>
      </c>
      <c r="I392" s="18">
        <f t="shared" si="56"/>
        <v>0</v>
      </c>
      <c r="J392" s="18">
        <f t="shared" si="57"/>
        <v>0</v>
      </c>
      <c r="K392" s="39" t="str">
        <f t="shared" si="58"/>
        <v>NA</v>
      </c>
      <c r="L392" s="39" t="str">
        <f t="shared" si="59"/>
        <v>NA</v>
      </c>
      <c r="M392" s="39" t="str">
        <f t="shared" si="60"/>
        <v>NA</v>
      </c>
    </row>
    <row r="393" spans="1:13" x14ac:dyDescent="0.2">
      <c r="A393" s="17"/>
      <c r="B393" s="48" t="s">
        <v>29</v>
      </c>
      <c r="C393" s="17" t="s">
        <v>30</v>
      </c>
      <c r="D393" s="18">
        <v>440071.33</v>
      </c>
      <c r="E393" s="18">
        <v>440071.33</v>
      </c>
      <c r="F393" s="18">
        <v>0</v>
      </c>
      <c r="G393" s="18">
        <v>29928.5</v>
      </c>
      <c r="H393" s="18">
        <v>0</v>
      </c>
      <c r="I393" s="18">
        <f t="shared" si="56"/>
        <v>29928.5</v>
      </c>
      <c r="J393" s="18">
        <f t="shared" si="57"/>
        <v>410142.83</v>
      </c>
      <c r="K393" s="39">
        <f t="shared" si="58"/>
        <v>0.93199170688988076</v>
      </c>
      <c r="L393" s="39">
        <f t="shared" si="59"/>
        <v>-1</v>
      </c>
      <c r="M393" s="39">
        <f t="shared" si="60"/>
        <v>-0.79597512066964238</v>
      </c>
    </row>
    <row r="394" spans="1:13" x14ac:dyDescent="0.2">
      <c r="A394" s="17"/>
      <c r="B394" s="48" t="s">
        <v>31</v>
      </c>
      <c r="C394" s="17" t="s">
        <v>32</v>
      </c>
      <c r="D394" s="18">
        <v>135530</v>
      </c>
      <c r="E394" s="18">
        <v>135530</v>
      </c>
      <c r="F394" s="18">
        <v>8268.75</v>
      </c>
      <c r="G394" s="18">
        <v>8268.75</v>
      </c>
      <c r="H394" s="18">
        <v>0</v>
      </c>
      <c r="I394" s="18">
        <f t="shared" si="56"/>
        <v>8268.75</v>
      </c>
      <c r="J394" s="18">
        <f t="shared" si="57"/>
        <v>127261.25</v>
      </c>
      <c r="K394" s="39">
        <f t="shared" si="58"/>
        <v>0.93898952261491919</v>
      </c>
      <c r="L394" s="39">
        <f t="shared" si="59"/>
        <v>-0.93898952261491919</v>
      </c>
      <c r="M394" s="39">
        <f t="shared" si="60"/>
        <v>-0.81696856784475758</v>
      </c>
    </row>
    <row r="395" spans="1:13" x14ac:dyDescent="0.2">
      <c r="A395" s="17"/>
      <c r="B395" s="48" t="s">
        <v>33</v>
      </c>
      <c r="C395" s="17" t="s">
        <v>34</v>
      </c>
      <c r="D395" s="18">
        <v>107634.36</v>
      </c>
      <c r="E395" s="18">
        <v>107634.36</v>
      </c>
      <c r="F395" s="18">
        <v>6316.22</v>
      </c>
      <c r="G395" s="18">
        <v>6316.22</v>
      </c>
      <c r="H395" s="18">
        <v>0</v>
      </c>
      <c r="I395" s="18">
        <f t="shared" si="56"/>
        <v>6316.22</v>
      </c>
      <c r="J395" s="18">
        <f t="shared" si="57"/>
        <v>101318.14</v>
      </c>
      <c r="K395" s="39">
        <f t="shared" si="58"/>
        <v>0.941317809665984</v>
      </c>
      <c r="L395" s="39">
        <f t="shared" si="59"/>
        <v>-0.941317809665984</v>
      </c>
      <c r="M395" s="39">
        <f t="shared" si="60"/>
        <v>-0.82395342899795199</v>
      </c>
    </row>
    <row r="396" spans="1:13" x14ac:dyDescent="0.2">
      <c r="A396" s="17"/>
      <c r="B396" s="48" t="s">
        <v>39</v>
      </c>
      <c r="C396" s="17" t="s">
        <v>40</v>
      </c>
      <c r="D396" s="18">
        <v>15564.210000000003</v>
      </c>
      <c r="E396" s="18">
        <v>15564.210000000003</v>
      </c>
      <c r="F396" s="18">
        <v>1008.5100000000001</v>
      </c>
      <c r="G396" s="18">
        <v>2241.8900000000003</v>
      </c>
      <c r="H396" s="18">
        <v>0</v>
      </c>
      <c r="I396" s="18">
        <f t="shared" si="56"/>
        <v>2241.8900000000003</v>
      </c>
      <c r="J396" s="18">
        <f t="shared" si="57"/>
        <v>13322.320000000003</v>
      </c>
      <c r="K396" s="39">
        <f t="shared" si="58"/>
        <v>0.85595863844037068</v>
      </c>
      <c r="L396" s="39">
        <f t="shared" si="59"/>
        <v>-0.93520326441239232</v>
      </c>
      <c r="M396" s="39">
        <f t="shared" si="60"/>
        <v>-0.5678759153211117</v>
      </c>
    </row>
    <row r="397" spans="1:13" x14ac:dyDescent="0.2">
      <c r="A397" s="17"/>
      <c r="B397" s="48" t="s">
        <v>41</v>
      </c>
      <c r="C397" s="17" t="s">
        <v>42</v>
      </c>
      <c r="D397" s="18">
        <v>8342.5400000000009</v>
      </c>
      <c r="E397" s="18">
        <v>8342.5400000000009</v>
      </c>
      <c r="F397" s="18">
        <v>0</v>
      </c>
      <c r="G397" s="18">
        <v>0</v>
      </c>
      <c r="H397" s="18">
        <v>0</v>
      </c>
      <c r="I397" s="18">
        <f t="shared" si="56"/>
        <v>0</v>
      </c>
      <c r="J397" s="18">
        <f t="shared" si="57"/>
        <v>8342.5400000000009</v>
      </c>
      <c r="K397" s="39">
        <f t="shared" si="58"/>
        <v>1</v>
      </c>
      <c r="L397" s="39">
        <f t="shared" si="59"/>
        <v>-1</v>
      </c>
      <c r="M397" s="39">
        <f t="shared" si="60"/>
        <v>-1</v>
      </c>
    </row>
    <row r="398" spans="1:13" x14ac:dyDescent="0.2">
      <c r="A398" s="17"/>
      <c r="B398" s="48" t="s">
        <v>254</v>
      </c>
      <c r="C398" s="17" t="s">
        <v>255</v>
      </c>
      <c r="D398" s="18">
        <v>85</v>
      </c>
      <c r="E398" s="18">
        <v>85</v>
      </c>
      <c r="F398" s="18">
        <v>0</v>
      </c>
      <c r="G398" s="18">
        <v>0</v>
      </c>
      <c r="H398" s="18">
        <v>0</v>
      </c>
      <c r="I398" s="18">
        <f t="shared" si="56"/>
        <v>0</v>
      </c>
      <c r="J398" s="18">
        <f t="shared" si="57"/>
        <v>85</v>
      </c>
      <c r="K398" s="39">
        <f t="shared" si="58"/>
        <v>1</v>
      </c>
      <c r="L398" s="39">
        <f t="shared" si="59"/>
        <v>-1</v>
      </c>
      <c r="M398" s="39">
        <f t="shared" si="60"/>
        <v>-1</v>
      </c>
    </row>
    <row r="399" spans="1:13" x14ac:dyDescent="0.2">
      <c r="A399" s="17"/>
      <c r="B399" s="48" t="s">
        <v>93</v>
      </c>
      <c r="C399" s="17" t="s">
        <v>94</v>
      </c>
      <c r="D399" s="18">
        <v>500</v>
      </c>
      <c r="E399" s="18">
        <v>500</v>
      </c>
      <c r="F399" s="18">
        <v>0</v>
      </c>
      <c r="G399" s="18">
        <v>0</v>
      </c>
      <c r="H399" s="18">
        <v>0</v>
      </c>
      <c r="I399" s="18">
        <f t="shared" si="56"/>
        <v>0</v>
      </c>
      <c r="J399" s="18">
        <f t="shared" si="57"/>
        <v>500</v>
      </c>
      <c r="K399" s="39">
        <f t="shared" si="58"/>
        <v>1</v>
      </c>
      <c r="L399" s="39">
        <f t="shared" si="59"/>
        <v>-1</v>
      </c>
      <c r="M399" s="39">
        <f t="shared" si="60"/>
        <v>-1</v>
      </c>
    </row>
    <row r="400" spans="1:13" x14ac:dyDescent="0.2">
      <c r="A400" s="17"/>
      <c r="B400" s="48" t="s">
        <v>45</v>
      </c>
      <c r="C400" s="17" t="s">
        <v>46</v>
      </c>
      <c r="D400" s="18">
        <v>0</v>
      </c>
      <c r="E400" s="18">
        <v>0</v>
      </c>
      <c r="F400" s="18">
        <v>0</v>
      </c>
      <c r="G400" s="18">
        <v>0</v>
      </c>
      <c r="H400" s="18">
        <v>0</v>
      </c>
      <c r="I400" s="18">
        <f t="shared" si="56"/>
        <v>0</v>
      </c>
      <c r="J400" s="18">
        <f t="shared" si="57"/>
        <v>0</v>
      </c>
      <c r="K400" s="39" t="str">
        <f t="shared" si="58"/>
        <v>NA</v>
      </c>
      <c r="L400" s="39" t="str">
        <f t="shared" si="59"/>
        <v>NA</v>
      </c>
      <c r="M400" s="39" t="str">
        <f t="shared" si="60"/>
        <v>NA</v>
      </c>
    </row>
    <row r="401" spans="1:13" x14ac:dyDescent="0.2">
      <c r="A401" s="17"/>
      <c r="B401" s="48" t="s">
        <v>49</v>
      </c>
      <c r="C401" s="17" t="s">
        <v>50</v>
      </c>
      <c r="D401" s="18">
        <v>0</v>
      </c>
      <c r="E401" s="18">
        <v>0</v>
      </c>
      <c r="F401" s="18">
        <v>0</v>
      </c>
      <c r="G401" s="18">
        <v>0</v>
      </c>
      <c r="H401" s="18">
        <v>0</v>
      </c>
      <c r="I401" s="18">
        <f t="shared" si="56"/>
        <v>0</v>
      </c>
      <c r="J401" s="18">
        <f t="shared" si="57"/>
        <v>0</v>
      </c>
      <c r="K401" s="39" t="str">
        <f t="shared" si="58"/>
        <v>NA</v>
      </c>
      <c r="L401" s="39" t="str">
        <f t="shared" si="59"/>
        <v>NA</v>
      </c>
      <c r="M401" s="39" t="str">
        <f t="shared" si="60"/>
        <v>NA</v>
      </c>
    </row>
    <row r="402" spans="1:13" x14ac:dyDescent="0.2">
      <c r="A402" s="17"/>
      <c r="B402" s="48" t="s">
        <v>51</v>
      </c>
      <c r="C402" s="17" t="s">
        <v>52</v>
      </c>
      <c r="D402" s="18">
        <v>1103</v>
      </c>
      <c r="E402" s="18">
        <v>1103</v>
      </c>
      <c r="F402" s="18">
        <v>0</v>
      </c>
      <c r="G402" s="18">
        <v>0</v>
      </c>
      <c r="H402" s="18">
        <v>45</v>
      </c>
      <c r="I402" s="18">
        <f t="shared" si="56"/>
        <v>45</v>
      </c>
      <c r="J402" s="18">
        <f t="shared" si="57"/>
        <v>1058</v>
      </c>
      <c r="K402" s="39">
        <f t="shared" si="58"/>
        <v>0.95920217588395285</v>
      </c>
      <c r="L402" s="39">
        <f t="shared" si="59"/>
        <v>-1</v>
      </c>
      <c r="M402" s="39">
        <f t="shared" si="60"/>
        <v>-1</v>
      </c>
    </row>
    <row r="403" spans="1:13" x14ac:dyDescent="0.2">
      <c r="A403" s="17"/>
      <c r="B403" s="48" t="s">
        <v>53</v>
      </c>
      <c r="C403" s="17" t="s">
        <v>54</v>
      </c>
      <c r="D403" s="18">
        <v>102792.58</v>
      </c>
      <c r="E403" s="18">
        <v>104792.58</v>
      </c>
      <c r="F403" s="18">
        <v>2000</v>
      </c>
      <c r="G403" s="18">
        <v>2000</v>
      </c>
      <c r="H403" s="18">
        <v>0</v>
      </c>
      <c r="I403" s="18">
        <f t="shared" si="56"/>
        <v>2000</v>
      </c>
      <c r="J403" s="18">
        <f t="shared" si="57"/>
        <v>102792.58</v>
      </c>
      <c r="K403" s="39">
        <f t="shared" si="58"/>
        <v>0.98091467926450515</v>
      </c>
      <c r="L403" s="39">
        <f t="shared" si="59"/>
        <v>-0.98091467926450515</v>
      </c>
      <c r="M403" s="39">
        <f t="shared" si="60"/>
        <v>-0.94274403779351557</v>
      </c>
    </row>
    <row r="404" spans="1:13" x14ac:dyDescent="0.2">
      <c r="A404" s="17"/>
      <c r="B404" s="48" t="s">
        <v>55</v>
      </c>
      <c r="C404" s="17" t="s">
        <v>56</v>
      </c>
      <c r="D404" s="18">
        <v>-9226</v>
      </c>
      <c r="E404" s="18">
        <v>-9226</v>
      </c>
      <c r="F404" s="18">
        <v>0</v>
      </c>
      <c r="G404" s="18">
        <v>0</v>
      </c>
      <c r="H404" s="18">
        <v>0</v>
      </c>
      <c r="I404" s="18">
        <f t="shared" si="56"/>
        <v>0</v>
      </c>
      <c r="J404" s="18">
        <f t="shared" si="57"/>
        <v>-9226</v>
      </c>
      <c r="K404" s="39">
        <f t="shared" si="58"/>
        <v>1</v>
      </c>
      <c r="L404" s="39">
        <f t="shared" si="59"/>
        <v>-1</v>
      </c>
      <c r="M404" s="39">
        <f t="shared" si="60"/>
        <v>-1</v>
      </c>
    </row>
    <row r="405" spans="1:13" x14ac:dyDescent="0.2">
      <c r="A405" s="17"/>
      <c r="B405" s="48" t="s">
        <v>57</v>
      </c>
      <c r="C405" s="17" t="s">
        <v>58</v>
      </c>
      <c r="D405" s="18">
        <v>4840.55</v>
      </c>
      <c r="E405" s="18">
        <v>4840.55</v>
      </c>
      <c r="F405" s="18">
        <v>0</v>
      </c>
      <c r="G405" s="18">
        <v>0</v>
      </c>
      <c r="H405" s="18">
        <v>2910</v>
      </c>
      <c r="I405" s="18">
        <f t="shared" si="56"/>
        <v>2910</v>
      </c>
      <c r="J405" s="18">
        <f t="shared" si="57"/>
        <v>1930.5500000000002</v>
      </c>
      <c r="K405" s="39">
        <f t="shared" si="58"/>
        <v>0.39882864550515956</v>
      </c>
      <c r="L405" s="39">
        <f t="shared" si="59"/>
        <v>-1</v>
      </c>
      <c r="M405" s="39">
        <f t="shared" si="60"/>
        <v>-1</v>
      </c>
    </row>
    <row r="406" spans="1:13" x14ac:dyDescent="0.2">
      <c r="A406" s="17"/>
      <c r="B406" s="48" t="s">
        <v>59</v>
      </c>
      <c r="C406" s="17" t="s">
        <v>60</v>
      </c>
      <c r="D406" s="18">
        <v>0</v>
      </c>
      <c r="E406" s="18">
        <v>1122880</v>
      </c>
      <c r="F406" s="18">
        <v>6521.4</v>
      </c>
      <c r="G406" s="18">
        <v>6521.4</v>
      </c>
      <c r="H406" s="18">
        <v>0</v>
      </c>
      <c r="I406" s="18">
        <f t="shared" si="56"/>
        <v>6521.4</v>
      </c>
      <c r="J406" s="18">
        <f t="shared" si="57"/>
        <v>1116358.6000000001</v>
      </c>
      <c r="K406" s="39">
        <f t="shared" si="58"/>
        <v>0.9941922556283842</v>
      </c>
      <c r="L406" s="39">
        <f t="shared" si="59"/>
        <v>-0.9941922556283842</v>
      </c>
      <c r="M406" s="39">
        <f t="shared" si="60"/>
        <v>-0.98257676688515239</v>
      </c>
    </row>
    <row r="407" spans="1:13" x14ac:dyDescent="0.2">
      <c r="A407" s="17"/>
      <c r="B407" s="48" t="s">
        <v>61</v>
      </c>
      <c r="C407" s="17" t="s">
        <v>62</v>
      </c>
      <c r="D407" s="18">
        <v>0</v>
      </c>
      <c r="E407" s="18">
        <v>1149560</v>
      </c>
      <c r="F407" s="18">
        <v>0</v>
      </c>
      <c r="G407" s="18">
        <v>0</v>
      </c>
      <c r="H407" s="18">
        <v>0</v>
      </c>
      <c r="I407" s="18">
        <f t="shared" si="56"/>
        <v>0</v>
      </c>
      <c r="J407" s="18">
        <f t="shared" si="57"/>
        <v>1149560</v>
      </c>
      <c r="K407" s="39">
        <f t="shared" si="58"/>
        <v>1</v>
      </c>
      <c r="L407" s="39">
        <f t="shared" si="59"/>
        <v>-1</v>
      </c>
      <c r="M407" s="39">
        <f t="shared" si="60"/>
        <v>-1</v>
      </c>
    </row>
    <row r="408" spans="1:13" x14ac:dyDescent="0.2">
      <c r="A408" s="17"/>
      <c r="B408" s="48" t="s">
        <v>65</v>
      </c>
      <c r="C408" s="17" t="s">
        <v>66</v>
      </c>
      <c r="D408" s="18">
        <v>0</v>
      </c>
      <c r="E408" s="18">
        <v>2500</v>
      </c>
      <c r="F408" s="18">
        <v>0</v>
      </c>
      <c r="G408" s="18">
        <v>0</v>
      </c>
      <c r="H408" s="18">
        <v>0</v>
      </c>
      <c r="I408" s="18">
        <f t="shared" si="56"/>
        <v>0</v>
      </c>
      <c r="J408" s="18">
        <f t="shared" si="57"/>
        <v>2500</v>
      </c>
      <c r="K408" s="39">
        <f t="shared" si="58"/>
        <v>1</v>
      </c>
      <c r="L408" s="39">
        <f t="shared" si="59"/>
        <v>-1</v>
      </c>
      <c r="M408" s="39">
        <f t="shared" si="60"/>
        <v>-1</v>
      </c>
    </row>
    <row r="409" spans="1:13" x14ac:dyDescent="0.2">
      <c r="A409" s="17"/>
      <c r="B409" s="48" t="s">
        <v>184</v>
      </c>
      <c r="C409" s="17" t="s">
        <v>185</v>
      </c>
      <c r="D409" s="18">
        <v>467000</v>
      </c>
      <c r="E409" s="18">
        <v>467000</v>
      </c>
      <c r="F409" s="18">
        <v>0</v>
      </c>
      <c r="G409" s="18">
        <v>0</v>
      </c>
      <c r="H409" s="18">
        <v>0</v>
      </c>
      <c r="I409" s="18">
        <f t="shared" si="56"/>
        <v>0</v>
      </c>
      <c r="J409" s="18">
        <f t="shared" si="57"/>
        <v>467000</v>
      </c>
      <c r="K409" s="39">
        <f t="shared" si="58"/>
        <v>1</v>
      </c>
      <c r="L409" s="39">
        <f t="shared" si="59"/>
        <v>-1</v>
      </c>
      <c r="M409" s="39">
        <f t="shared" si="60"/>
        <v>-1</v>
      </c>
    </row>
    <row r="410" spans="1:13" x14ac:dyDescent="0.2">
      <c r="A410" s="17"/>
      <c r="B410" s="48" t="s">
        <v>71</v>
      </c>
      <c r="C410" s="17" t="s">
        <v>72</v>
      </c>
      <c r="D410" s="18">
        <v>0</v>
      </c>
      <c r="E410" s="18">
        <v>1500</v>
      </c>
      <c r="F410" s="18">
        <v>0</v>
      </c>
      <c r="G410" s="18">
        <v>0</v>
      </c>
      <c r="H410" s="18">
        <v>0</v>
      </c>
      <c r="I410" s="18">
        <f t="shared" si="56"/>
        <v>0</v>
      </c>
      <c r="J410" s="18">
        <f t="shared" si="57"/>
        <v>1500</v>
      </c>
      <c r="K410" s="39">
        <f t="shared" si="58"/>
        <v>1</v>
      </c>
      <c r="L410" s="39">
        <f t="shared" si="59"/>
        <v>-1</v>
      </c>
      <c r="M410" s="39">
        <f t="shared" si="60"/>
        <v>-1</v>
      </c>
    </row>
    <row r="411" spans="1:13" x14ac:dyDescent="0.2">
      <c r="A411" s="17"/>
      <c r="B411" s="48" t="s">
        <v>73</v>
      </c>
      <c r="C411" s="17" t="s">
        <v>74</v>
      </c>
      <c r="D411" s="18">
        <v>-225</v>
      </c>
      <c r="E411" s="18">
        <v>-225</v>
      </c>
      <c r="F411" s="18">
        <v>0</v>
      </c>
      <c r="G411" s="18">
        <v>0</v>
      </c>
      <c r="H411" s="18">
        <v>0</v>
      </c>
      <c r="I411" s="18">
        <f t="shared" si="56"/>
        <v>0</v>
      </c>
      <c r="J411" s="18">
        <f t="shared" si="57"/>
        <v>-225</v>
      </c>
      <c r="K411" s="39">
        <f t="shared" si="58"/>
        <v>1</v>
      </c>
      <c r="L411" s="39">
        <f t="shared" si="59"/>
        <v>-1</v>
      </c>
      <c r="M411" s="39">
        <f t="shared" si="60"/>
        <v>-1</v>
      </c>
    </row>
    <row r="412" spans="1:13" x14ac:dyDescent="0.2">
      <c r="A412" s="47" t="s">
        <v>131</v>
      </c>
      <c r="B412" s="49"/>
      <c r="C412" s="47"/>
      <c r="D412" s="23">
        <v>1650799.4900000002</v>
      </c>
      <c r="E412" s="23">
        <v>3929239.49</v>
      </c>
      <c r="F412" s="23">
        <v>55727.680000000008</v>
      </c>
      <c r="G412" s="23">
        <v>86889.56</v>
      </c>
      <c r="H412" s="23">
        <v>2955</v>
      </c>
      <c r="I412" s="23">
        <f t="shared" si="56"/>
        <v>89844.56</v>
      </c>
      <c r="J412" s="23">
        <f t="shared" si="57"/>
        <v>3839394.93</v>
      </c>
      <c r="K412" s="43">
        <f t="shared" si="58"/>
        <v>0.97713436398349951</v>
      </c>
      <c r="L412" s="43">
        <f t="shared" si="59"/>
        <v>-0.98581718417983222</v>
      </c>
      <c r="M412" s="43">
        <f t="shared" si="60"/>
        <v>-0.9336592537402193</v>
      </c>
    </row>
    <row r="413" spans="1:13" x14ac:dyDescent="0.2">
      <c r="A413" s="17" t="s">
        <v>132</v>
      </c>
      <c r="B413" s="48" t="s">
        <v>77</v>
      </c>
      <c r="C413" s="17" t="s">
        <v>78</v>
      </c>
      <c r="D413" s="18">
        <v>0</v>
      </c>
      <c r="E413" s="18">
        <v>0</v>
      </c>
      <c r="F413" s="18">
        <v>0</v>
      </c>
      <c r="G413" s="18">
        <v>0</v>
      </c>
      <c r="H413" s="18">
        <v>0</v>
      </c>
      <c r="I413" s="18">
        <f t="shared" si="56"/>
        <v>0</v>
      </c>
      <c r="J413" s="18">
        <f t="shared" si="57"/>
        <v>0</v>
      </c>
      <c r="K413" s="39" t="str">
        <f t="shared" si="58"/>
        <v>NA</v>
      </c>
      <c r="L413" s="39" t="str">
        <f t="shared" si="59"/>
        <v>NA</v>
      </c>
      <c r="M413" s="39" t="str">
        <f t="shared" si="60"/>
        <v>NA</v>
      </c>
    </row>
    <row r="414" spans="1:13" x14ac:dyDescent="0.2">
      <c r="A414" s="17"/>
      <c r="B414" s="48" t="s">
        <v>196</v>
      </c>
      <c r="C414" s="17" t="s">
        <v>197</v>
      </c>
      <c r="D414" s="18">
        <v>14969725</v>
      </c>
      <c r="E414" s="18">
        <v>3602297</v>
      </c>
      <c r="F414" s="18">
        <v>0</v>
      </c>
      <c r="G414" s="18">
        <v>0</v>
      </c>
      <c r="H414" s="18">
        <v>0</v>
      </c>
      <c r="I414" s="18">
        <f t="shared" si="56"/>
        <v>0</v>
      </c>
      <c r="J414" s="18">
        <f t="shared" si="57"/>
        <v>3602297</v>
      </c>
      <c r="K414" s="39">
        <f t="shared" si="58"/>
        <v>1</v>
      </c>
      <c r="L414" s="39">
        <f t="shared" si="59"/>
        <v>-1</v>
      </c>
      <c r="M414" s="39">
        <f t="shared" si="60"/>
        <v>-1</v>
      </c>
    </row>
    <row r="415" spans="1:13" x14ac:dyDescent="0.2">
      <c r="A415" s="17"/>
      <c r="B415" s="48" t="s">
        <v>27</v>
      </c>
      <c r="C415" s="17" t="s">
        <v>28</v>
      </c>
      <c r="D415" s="18">
        <v>0</v>
      </c>
      <c r="E415" s="18">
        <v>0</v>
      </c>
      <c r="F415" s="18">
        <v>0</v>
      </c>
      <c r="G415" s="18">
        <v>0</v>
      </c>
      <c r="H415" s="18">
        <v>0</v>
      </c>
      <c r="I415" s="18">
        <f t="shared" si="56"/>
        <v>0</v>
      </c>
      <c r="J415" s="18">
        <f t="shared" si="57"/>
        <v>0</v>
      </c>
      <c r="K415" s="39" t="str">
        <f t="shared" si="58"/>
        <v>NA</v>
      </c>
      <c r="L415" s="39" t="str">
        <f t="shared" si="59"/>
        <v>NA</v>
      </c>
      <c r="M415" s="39" t="str">
        <f t="shared" si="60"/>
        <v>NA</v>
      </c>
    </row>
    <row r="416" spans="1:13" x14ac:dyDescent="0.2">
      <c r="A416" s="17"/>
      <c r="B416" s="48" t="s">
        <v>29</v>
      </c>
      <c r="C416" s="17" t="s">
        <v>30</v>
      </c>
      <c r="D416" s="18">
        <v>3150000</v>
      </c>
      <c r="E416" s="18">
        <v>6300000</v>
      </c>
      <c r="F416" s="18">
        <v>0</v>
      </c>
      <c r="G416" s="18">
        <v>0</v>
      </c>
      <c r="H416" s="18">
        <v>0</v>
      </c>
      <c r="I416" s="18">
        <f t="shared" si="56"/>
        <v>0</v>
      </c>
      <c r="J416" s="18">
        <f t="shared" si="57"/>
        <v>6300000</v>
      </c>
      <c r="K416" s="39">
        <f t="shared" si="58"/>
        <v>1</v>
      </c>
      <c r="L416" s="39">
        <f t="shared" si="59"/>
        <v>-1</v>
      </c>
      <c r="M416" s="39">
        <f t="shared" si="60"/>
        <v>-1</v>
      </c>
    </row>
    <row r="417" spans="1:13" x14ac:dyDescent="0.2">
      <c r="A417" s="17"/>
      <c r="B417" s="48" t="s">
        <v>31</v>
      </c>
      <c r="C417" s="17" t="s">
        <v>32</v>
      </c>
      <c r="D417" s="18">
        <v>305000</v>
      </c>
      <c r="E417" s="18">
        <v>158760</v>
      </c>
      <c r="F417" s="18">
        <v>0</v>
      </c>
      <c r="G417" s="18">
        <v>0</v>
      </c>
      <c r="H417" s="18">
        <v>0</v>
      </c>
      <c r="I417" s="18">
        <f t="shared" si="56"/>
        <v>0</v>
      </c>
      <c r="J417" s="18">
        <f t="shared" si="57"/>
        <v>158760</v>
      </c>
      <c r="K417" s="39">
        <f t="shared" si="58"/>
        <v>1</v>
      </c>
      <c r="L417" s="39">
        <f t="shared" si="59"/>
        <v>-1</v>
      </c>
      <c r="M417" s="39">
        <f t="shared" si="60"/>
        <v>-1</v>
      </c>
    </row>
    <row r="418" spans="1:13" x14ac:dyDescent="0.2">
      <c r="A418" s="17"/>
      <c r="B418" s="48" t="s">
        <v>512</v>
      </c>
      <c r="C418" s="17" t="s">
        <v>513</v>
      </c>
      <c r="F418" s="18">
        <v>0</v>
      </c>
      <c r="G418" s="18">
        <v>0</v>
      </c>
      <c r="H418" s="18">
        <v>0</v>
      </c>
      <c r="I418" s="18">
        <f t="shared" si="56"/>
        <v>0</v>
      </c>
      <c r="J418" s="18">
        <f t="shared" si="57"/>
        <v>0</v>
      </c>
      <c r="K418" s="39" t="str">
        <f t="shared" si="58"/>
        <v>NA</v>
      </c>
      <c r="L418" s="39" t="str">
        <f t="shared" si="59"/>
        <v>NA</v>
      </c>
      <c r="M418" s="39" t="str">
        <f t="shared" si="60"/>
        <v>NA</v>
      </c>
    </row>
    <row r="419" spans="1:13" x14ac:dyDescent="0.2">
      <c r="A419" s="17"/>
      <c r="B419" s="48" t="s">
        <v>33</v>
      </c>
      <c r="C419" s="17" t="s">
        <v>34</v>
      </c>
      <c r="D419" s="18">
        <v>283781</v>
      </c>
      <c r="E419" s="18">
        <v>189572</v>
      </c>
      <c r="F419" s="18">
        <v>0</v>
      </c>
      <c r="G419" s="18">
        <v>0</v>
      </c>
      <c r="H419" s="18">
        <v>0</v>
      </c>
      <c r="I419" s="18">
        <f t="shared" si="56"/>
        <v>0</v>
      </c>
      <c r="J419" s="18">
        <f t="shared" si="57"/>
        <v>189572</v>
      </c>
      <c r="K419" s="39">
        <f t="shared" si="58"/>
        <v>1</v>
      </c>
      <c r="L419" s="39">
        <f t="shared" si="59"/>
        <v>-1</v>
      </c>
      <c r="M419" s="39">
        <f t="shared" si="60"/>
        <v>-1</v>
      </c>
    </row>
    <row r="420" spans="1:13" x14ac:dyDescent="0.2">
      <c r="A420" s="17"/>
      <c r="B420" s="48" t="s">
        <v>37</v>
      </c>
      <c r="C420" s="17" t="s">
        <v>38</v>
      </c>
      <c r="D420" s="18">
        <v>0</v>
      </c>
      <c r="E420" s="18">
        <v>0</v>
      </c>
      <c r="F420" s="18">
        <v>0</v>
      </c>
      <c r="G420" s="18">
        <v>0</v>
      </c>
      <c r="H420" s="18">
        <v>0</v>
      </c>
      <c r="I420" s="18">
        <f t="shared" si="56"/>
        <v>0</v>
      </c>
      <c r="J420" s="18">
        <f t="shared" si="57"/>
        <v>0</v>
      </c>
      <c r="K420" s="39" t="str">
        <f t="shared" si="58"/>
        <v>NA</v>
      </c>
      <c r="L420" s="39" t="str">
        <f t="shared" si="59"/>
        <v>NA</v>
      </c>
      <c r="M420" s="39" t="str">
        <f t="shared" si="60"/>
        <v>NA</v>
      </c>
    </row>
    <row r="421" spans="1:13" x14ac:dyDescent="0.2">
      <c r="A421" s="17"/>
      <c r="B421" s="48" t="s">
        <v>39</v>
      </c>
      <c r="C421" s="17" t="s">
        <v>40</v>
      </c>
      <c r="D421" s="18">
        <v>119446</v>
      </c>
      <c r="E421" s="18">
        <v>188189</v>
      </c>
      <c r="F421" s="18">
        <v>0</v>
      </c>
      <c r="G421" s="18">
        <v>0</v>
      </c>
      <c r="H421" s="18">
        <v>0</v>
      </c>
      <c r="I421" s="18">
        <f t="shared" si="56"/>
        <v>0</v>
      </c>
      <c r="J421" s="18">
        <f t="shared" si="57"/>
        <v>188189</v>
      </c>
      <c r="K421" s="39">
        <f t="shared" si="58"/>
        <v>1</v>
      </c>
      <c r="L421" s="39">
        <f t="shared" si="59"/>
        <v>-1</v>
      </c>
      <c r="M421" s="39">
        <f t="shared" si="60"/>
        <v>-1</v>
      </c>
    </row>
    <row r="422" spans="1:13" x14ac:dyDescent="0.2">
      <c r="A422" s="17"/>
      <c r="B422" s="48" t="s">
        <v>41</v>
      </c>
      <c r="C422" s="17" t="s">
        <v>42</v>
      </c>
      <c r="D422" s="18">
        <v>26102645</v>
      </c>
      <c r="E422" s="18">
        <v>334561.07</v>
      </c>
      <c r="F422" s="18">
        <v>0</v>
      </c>
      <c r="G422" s="18">
        <v>109762.66</v>
      </c>
      <c r="H422" s="18">
        <v>0</v>
      </c>
      <c r="I422" s="18">
        <f t="shared" si="56"/>
        <v>109762.66</v>
      </c>
      <c r="J422" s="18">
        <f t="shared" si="57"/>
        <v>224798.41</v>
      </c>
      <c r="K422" s="39">
        <f t="shared" si="58"/>
        <v>0.67192040604126479</v>
      </c>
      <c r="L422" s="39">
        <f t="shared" si="59"/>
        <v>-1</v>
      </c>
      <c r="M422" s="39">
        <f t="shared" si="60"/>
        <v>-1.5761218123794291E-2</v>
      </c>
    </row>
    <row r="423" spans="1:13" x14ac:dyDescent="0.2">
      <c r="A423" s="17"/>
      <c r="B423" s="48" t="s">
        <v>53</v>
      </c>
      <c r="C423" s="17" t="s">
        <v>54</v>
      </c>
      <c r="D423" s="18">
        <v>0</v>
      </c>
      <c r="E423" s="18">
        <v>0</v>
      </c>
      <c r="F423" s="18">
        <v>0</v>
      </c>
      <c r="G423" s="18">
        <v>0</v>
      </c>
      <c r="H423" s="18">
        <v>0</v>
      </c>
      <c r="I423" s="18">
        <f t="shared" si="56"/>
        <v>0</v>
      </c>
      <c r="J423" s="18">
        <f t="shared" si="57"/>
        <v>0</v>
      </c>
      <c r="K423" s="39" t="str">
        <f t="shared" si="58"/>
        <v>NA</v>
      </c>
      <c r="L423" s="39" t="str">
        <f t="shared" si="59"/>
        <v>NA</v>
      </c>
      <c r="M423" s="39" t="str">
        <f t="shared" si="60"/>
        <v>NA</v>
      </c>
    </row>
    <row r="424" spans="1:13" x14ac:dyDescent="0.2">
      <c r="A424" s="17"/>
      <c r="B424" s="48" t="s">
        <v>59</v>
      </c>
      <c r="C424" s="17" t="s">
        <v>60</v>
      </c>
      <c r="D424" s="18">
        <v>1296450</v>
      </c>
      <c r="E424" s="18">
        <v>1517208</v>
      </c>
      <c r="F424" s="18">
        <v>0</v>
      </c>
      <c r="G424" s="18">
        <v>0</v>
      </c>
      <c r="H424" s="18">
        <v>90742.48</v>
      </c>
      <c r="I424" s="18">
        <f t="shared" si="56"/>
        <v>90742.48</v>
      </c>
      <c r="J424" s="18">
        <f t="shared" si="57"/>
        <v>1426465.52</v>
      </c>
      <c r="K424" s="39">
        <f t="shared" si="58"/>
        <v>0.94019114056872888</v>
      </c>
      <c r="L424" s="39">
        <f t="shared" si="59"/>
        <v>-1</v>
      </c>
      <c r="M424" s="39">
        <f t="shared" si="60"/>
        <v>-1</v>
      </c>
    </row>
    <row r="425" spans="1:13" x14ac:dyDescent="0.2">
      <c r="A425" s="17"/>
      <c r="B425" s="48" t="s">
        <v>198</v>
      </c>
      <c r="C425" s="17" t="s">
        <v>199</v>
      </c>
      <c r="D425" s="18">
        <v>6709293</v>
      </c>
      <c r="E425" s="18">
        <v>7206318</v>
      </c>
      <c r="F425" s="18">
        <v>0</v>
      </c>
      <c r="G425" s="18">
        <v>0</v>
      </c>
      <c r="H425" s="18">
        <v>0</v>
      </c>
      <c r="I425" s="18">
        <f t="shared" si="56"/>
        <v>0</v>
      </c>
      <c r="J425" s="18">
        <f t="shared" si="57"/>
        <v>7206318</v>
      </c>
      <c r="K425" s="39">
        <f t="shared" si="58"/>
        <v>1</v>
      </c>
      <c r="L425" s="39">
        <f t="shared" si="59"/>
        <v>-1</v>
      </c>
      <c r="M425" s="39">
        <f t="shared" si="60"/>
        <v>-1</v>
      </c>
    </row>
    <row r="426" spans="1:13" x14ac:dyDescent="0.2">
      <c r="A426" s="17"/>
      <c r="B426" s="48" t="s">
        <v>418</v>
      </c>
      <c r="C426" s="17" t="s">
        <v>419</v>
      </c>
      <c r="D426" s="18">
        <v>0</v>
      </c>
      <c r="E426" s="18">
        <v>0</v>
      </c>
      <c r="F426" s="18">
        <v>0</v>
      </c>
      <c r="G426" s="18">
        <v>0</v>
      </c>
      <c r="H426" s="18">
        <v>0</v>
      </c>
      <c r="I426" s="18">
        <f t="shared" si="56"/>
        <v>0</v>
      </c>
      <c r="J426" s="18">
        <f t="shared" si="57"/>
        <v>0</v>
      </c>
      <c r="K426" s="39" t="str">
        <f t="shared" si="58"/>
        <v>NA</v>
      </c>
      <c r="L426" s="39" t="str">
        <f t="shared" si="59"/>
        <v>NA</v>
      </c>
      <c r="M426" s="39" t="str">
        <f t="shared" si="60"/>
        <v>NA</v>
      </c>
    </row>
    <row r="427" spans="1:13" x14ac:dyDescent="0.2">
      <c r="A427" s="17"/>
      <c r="B427" s="48" t="s">
        <v>67</v>
      </c>
      <c r="C427" s="17" t="s">
        <v>68</v>
      </c>
      <c r="D427" s="18">
        <v>810801</v>
      </c>
      <c r="E427" s="18">
        <v>2572610</v>
      </c>
      <c r="F427" s="18">
        <v>0</v>
      </c>
      <c r="G427" s="18">
        <v>0</v>
      </c>
      <c r="H427" s="18">
        <v>781522.88</v>
      </c>
      <c r="I427" s="18">
        <f t="shared" si="56"/>
        <v>781522.88</v>
      </c>
      <c r="J427" s="18">
        <f t="shared" si="57"/>
        <v>1791087.12</v>
      </c>
      <c r="K427" s="39">
        <f t="shared" si="58"/>
        <v>0.69621400834172309</v>
      </c>
      <c r="L427" s="39">
        <f t="shared" si="59"/>
        <v>-1</v>
      </c>
      <c r="M427" s="39">
        <f t="shared" si="60"/>
        <v>-1</v>
      </c>
    </row>
    <row r="428" spans="1:13" x14ac:dyDescent="0.2">
      <c r="A428" s="47" t="s">
        <v>133</v>
      </c>
      <c r="B428" s="49"/>
      <c r="C428" s="47"/>
      <c r="D428" s="23">
        <v>53747141</v>
      </c>
      <c r="E428" s="23">
        <v>22069515.07</v>
      </c>
      <c r="F428" s="23">
        <v>0</v>
      </c>
      <c r="G428" s="23">
        <v>109762.66</v>
      </c>
      <c r="H428" s="23">
        <v>872265.36</v>
      </c>
      <c r="I428" s="23">
        <f t="shared" si="56"/>
        <v>982028.02</v>
      </c>
      <c r="J428" s="23">
        <f t="shared" si="57"/>
        <v>21087487.050000001</v>
      </c>
      <c r="K428" s="43">
        <f t="shared" si="58"/>
        <v>0.95550296339157403</v>
      </c>
      <c r="L428" s="43">
        <f t="shared" si="59"/>
        <v>-1</v>
      </c>
      <c r="M428" s="43">
        <f t="shared" si="60"/>
        <v>-0.98507950995046489</v>
      </c>
    </row>
    <row r="429" spans="1:13" x14ac:dyDescent="0.2">
      <c r="A429" s="17" t="s">
        <v>188</v>
      </c>
      <c r="B429" s="48" t="s">
        <v>27</v>
      </c>
      <c r="C429" s="17" t="s">
        <v>28</v>
      </c>
      <c r="D429" s="18">
        <v>366432.08999999997</v>
      </c>
      <c r="E429" s="18">
        <v>366432.08999999997</v>
      </c>
      <c r="F429" s="18">
        <v>71708.800000000003</v>
      </c>
      <c r="G429" s="18">
        <v>131485.02000000002</v>
      </c>
      <c r="H429" s="18">
        <v>0</v>
      </c>
      <c r="I429" s="18">
        <f t="shared" si="56"/>
        <v>131485.02000000002</v>
      </c>
      <c r="J429" s="18">
        <f t="shared" si="57"/>
        <v>234947.06999999995</v>
      </c>
      <c r="K429" s="39">
        <f t="shared" si="58"/>
        <v>0.64117493094013678</v>
      </c>
      <c r="L429" s="39">
        <f t="shared" si="59"/>
        <v>-0.80430534891199079</v>
      </c>
      <c r="M429" s="39">
        <f t="shared" si="60"/>
        <v>7.6475207179589832E-2</v>
      </c>
    </row>
    <row r="430" spans="1:13" x14ac:dyDescent="0.2">
      <c r="A430" s="17"/>
      <c r="B430" s="48" t="s">
        <v>29</v>
      </c>
      <c r="C430" s="17" t="s">
        <v>30</v>
      </c>
      <c r="D430" s="18">
        <v>0</v>
      </c>
      <c r="E430" s="18">
        <v>0</v>
      </c>
      <c r="F430" s="18">
        <v>0</v>
      </c>
      <c r="G430" s="18">
        <v>0</v>
      </c>
      <c r="H430" s="18">
        <v>0</v>
      </c>
      <c r="I430" s="18">
        <f t="shared" si="56"/>
        <v>0</v>
      </c>
      <c r="J430" s="18">
        <f t="shared" si="57"/>
        <v>0</v>
      </c>
      <c r="K430" s="39" t="str">
        <f t="shared" si="58"/>
        <v>NA</v>
      </c>
      <c r="L430" s="39" t="str">
        <f t="shared" si="59"/>
        <v>NA</v>
      </c>
      <c r="M430" s="39" t="str">
        <f t="shared" si="60"/>
        <v>NA</v>
      </c>
    </row>
    <row r="431" spans="1:13" x14ac:dyDescent="0.2">
      <c r="A431" s="17"/>
      <c r="B431" s="48" t="s">
        <v>33</v>
      </c>
      <c r="C431" s="17" t="s">
        <v>34</v>
      </c>
      <c r="F431" s="18">
        <v>0</v>
      </c>
      <c r="G431" s="18">
        <v>0</v>
      </c>
      <c r="H431" s="18">
        <v>0</v>
      </c>
      <c r="I431" s="18">
        <f t="shared" si="56"/>
        <v>0</v>
      </c>
      <c r="J431" s="18">
        <f t="shared" si="57"/>
        <v>0</v>
      </c>
      <c r="K431" s="39" t="str">
        <f t="shared" si="58"/>
        <v>NA</v>
      </c>
      <c r="L431" s="39" t="str">
        <f t="shared" si="59"/>
        <v>NA</v>
      </c>
      <c r="M431" s="39" t="str">
        <f t="shared" si="60"/>
        <v>NA</v>
      </c>
    </row>
    <row r="432" spans="1:13" x14ac:dyDescent="0.2">
      <c r="A432" s="17"/>
      <c r="B432" s="48" t="s">
        <v>39</v>
      </c>
      <c r="C432" s="17" t="s">
        <v>40</v>
      </c>
      <c r="D432" s="18">
        <v>12428.36</v>
      </c>
      <c r="E432" s="18">
        <v>12428.36</v>
      </c>
      <c r="F432" s="18">
        <v>2331.52</v>
      </c>
      <c r="G432" s="18">
        <v>4364.42</v>
      </c>
      <c r="H432" s="18">
        <v>0</v>
      </c>
      <c r="I432" s="18">
        <f t="shared" si="56"/>
        <v>4364.42</v>
      </c>
      <c r="J432" s="18">
        <f t="shared" si="57"/>
        <v>8063.9400000000005</v>
      </c>
      <c r="K432" s="39">
        <f t="shared" si="58"/>
        <v>0.64883379625308568</v>
      </c>
      <c r="L432" s="39">
        <f t="shared" si="59"/>
        <v>-0.8124032454804978</v>
      </c>
      <c r="M432" s="39">
        <f t="shared" si="60"/>
        <v>5.3498611240742913E-2</v>
      </c>
    </row>
    <row r="433" spans="1:13" x14ac:dyDescent="0.2">
      <c r="B433" s="33" t="s">
        <v>41</v>
      </c>
      <c r="C433" s="25" t="s">
        <v>42</v>
      </c>
      <c r="D433" s="18">
        <v>459503.79000000004</v>
      </c>
      <c r="E433" s="18">
        <v>459503.79000000004</v>
      </c>
      <c r="F433" s="18">
        <v>29216</v>
      </c>
      <c r="G433" s="18">
        <v>29216</v>
      </c>
      <c r="H433" s="18">
        <v>86147</v>
      </c>
      <c r="I433" s="18">
        <f t="shared" si="56"/>
        <v>115363</v>
      </c>
      <c r="J433" s="18">
        <f t="shared" si="57"/>
        <v>344140.79000000004</v>
      </c>
      <c r="K433" s="39">
        <f t="shared" si="58"/>
        <v>0.74894004682747017</v>
      </c>
      <c r="L433" s="39">
        <f t="shared" si="59"/>
        <v>-0.93641836991159533</v>
      </c>
      <c r="M433" s="39">
        <f t="shared" si="60"/>
        <v>-0.80925510973478587</v>
      </c>
    </row>
    <row r="434" spans="1:13" x14ac:dyDescent="0.2">
      <c r="B434" s="33" t="s">
        <v>398</v>
      </c>
      <c r="C434" s="25" t="s">
        <v>399</v>
      </c>
      <c r="D434" s="18">
        <v>82500</v>
      </c>
      <c r="E434" s="18">
        <v>82500</v>
      </c>
      <c r="F434" s="18">
        <v>0</v>
      </c>
      <c r="G434" s="18">
        <v>0</v>
      </c>
      <c r="H434" s="18">
        <v>0</v>
      </c>
      <c r="I434" s="18">
        <f t="shared" si="56"/>
        <v>0</v>
      </c>
      <c r="J434" s="18">
        <f t="shared" si="57"/>
        <v>82500</v>
      </c>
      <c r="K434" s="39">
        <f t="shared" si="58"/>
        <v>1</v>
      </c>
      <c r="L434" s="39">
        <f t="shared" si="59"/>
        <v>-1</v>
      </c>
      <c r="M434" s="39">
        <f t="shared" si="60"/>
        <v>-1</v>
      </c>
    </row>
    <row r="435" spans="1:13" x14ac:dyDescent="0.2">
      <c r="B435" s="33" t="s">
        <v>352</v>
      </c>
      <c r="C435" s="25" t="s">
        <v>353</v>
      </c>
      <c r="D435" s="18">
        <v>32282.5</v>
      </c>
      <c r="E435" s="18">
        <v>32282.5</v>
      </c>
      <c r="F435" s="18">
        <v>0</v>
      </c>
      <c r="G435" s="18">
        <v>0</v>
      </c>
      <c r="H435" s="18">
        <v>4480</v>
      </c>
      <c r="I435" s="18">
        <f t="shared" si="56"/>
        <v>4480</v>
      </c>
      <c r="J435" s="18">
        <f t="shared" si="57"/>
        <v>27802.5</v>
      </c>
      <c r="K435" s="39">
        <f t="shared" si="58"/>
        <v>0.8612251219701077</v>
      </c>
      <c r="L435" s="39">
        <f t="shared" si="59"/>
        <v>-1</v>
      </c>
      <c r="M435" s="39">
        <f t="shared" si="60"/>
        <v>-1</v>
      </c>
    </row>
    <row r="436" spans="1:13" x14ac:dyDescent="0.2">
      <c r="B436" s="33" t="s">
        <v>354</v>
      </c>
      <c r="C436" s="25" t="s">
        <v>355</v>
      </c>
      <c r="D436" s="18">
        <v>50190</v>
      </c>
      <c r="E436" s="18">
        <v>190</v>
      </c>
      <c r="F436" s="18">
        <v>0</v>
      </c>
      <c r="G436" s="18">
        <v>0</v>
      </c>
      <c r="H436" s="18">
        <v>0</v>
      </c>
      <c r="I436" s="18">
        <f t="shared" si="56"/>
        <v>0</v>
      </c>
      <c r="J436" s="18">
        <f t="shared" si="57"/>
        <v>190</v>
      </c>
      <c r="K436" s="39">
        <f t="shared" si="58"/>
        <v>1</v>
      </c>
      <c r="L436" s="39">
        <f t="shared" si="59"/>
        <v>-1</v>
      </c>
      <c r="M436" s="39">
        <f t="shared" si="60"/>
        <v>-1</v>
      </c>
    </row>
    <row r="437" spans="1:13" x14ac:dyDescent="0.2">
      <c r="B437" s="33" t="s">
        <v>292</v>
      </c>
      <c r="C437" s="25" t="s">
        <v>308</v>
      </c>
      <c r="D437" s="18">
        <v>57224.99</v>
      </c>
      <c r="E437" s="18">
        <v>57224.99</v>
      </c>
      <c r="F437" s="18">
        <v>0</v>
      </c>
      <c r="G437" s="18">
        <v>0</v>
      </c>
      <c r="H437" s="18">
        <v>9420</v>
      </c>
      <c r="I437" s="18">
        <f t="shared" si="56"/>
        <v>9420</v>
      </c>
      <c r="J437" s="18">
        <f t="shared" si="57"/>
        <v>47804.99</v>
      </c>
      <c r="K437" s="39">
        <f t="shared" si="58"/>
        <v>0.8353866029509136</v>
      </c>
      <c r="L437" s="39">
        <f t="shared" si="59"/>
        <v>-1</v>
      </c>
      <c r="M437" s="39">
        <f t="shared" si="60"/>
        <v>-1</v>
      </c>
    </row>
    <row r="438" spans="1:13" x14ac:dyDescent="0.2">
      <c r="A438" s="17"/>
      <c r="B438" s="48" t="s">
        <v>293</v>
      </c>
      <c r="C438" s="17" t="s">
        <v>294</v>
      </c>
      <c r="D438" s="18">
        <v>26579.1</v>
      </c>
      <c r="E438" s="18">
        <v>26579.1</v>
      </c>
      <c r="F438" s="18">
        <v>1917.25</v>
      </c>
      <c r="G438" s="18">
        <v>3466.45</v>
      </c>
      <c r="H438" s="18">
        <v>1270</v>
      </c>
      <c r="I438" s="18">
        <f t="shared" si="56"/>
        <v>4736.45</v>
      </c>
      <c r="J438" s="18">
        <f t="shared" si="57"/>
        <v>21842.649999999998</v>
      </c>
      <c r="K438" s="39">
        <f t="shared" si="58"/>
        <v>0.82179795403155109</v>
      </c>
      <c r="L438" s="39">
        <f t="shared" si="59"/>
        <v>-0.9278662558175409</v>
      </c>
      <c r="M438" s="39">
        <f t="shared" si="60"/>
        <v>-0.60873957357472597</v>
      </c>
    </row>
    <row r="439" spans="1:13" x14ac:dyDescent="0.2">
      <c r="A439" s="17"/>
      <c r="B439" s="48" t="s">
        <v>295</v>
      </c>
      <c r="C439" s="17" t="s">
        <v>296</v>
      </c>
      <c r="D439" s="18">
        <v>136512.62</v>
      </c>
      <c r="E439" s="18">
        <v>166512.62</v>
      </c>
      <c r="F439" s="18">
        <v>71130.83</v>
      </c>
      <c r="G439" s="18">
        <v>127934.6</v>
      </c>
      <c r="H439" s="18">
        <v>0</v>
      </c>
      <c r="I439" s="18">
        <f t="shared" si="56"/>
        <v>127934.6</v>
      </c>
      <c r="J439" s="18">
        <f t="shared" si="57"/>
        <v>38578.01999999999</v>
      </c>
      <c r="K439" s="39">
        <f t="shared" si="58"/>
        <v>0.23168225927860597</v>
      </c>
      <c r="L439" s="39">
        <f t="shared" si="59"/>
        <v>-0.57282018624173947</v>
      </c>
      <c r="M439" s="39">
        <f t="shared" si="60"/>
        <v>1.304953222164182</v>
      </c>
    </row>
    <row r="440" spans="1:13" x14ac:dyDescent="0.2">
      <c r="A440" s="17"/>
      <c r="B440" s="48" t="s">
        <v>93</v>
      </c>
      <c r="C440" s="17" t="s">
        <v>94</v>
      </c>
      <c r="D440" s="18">
        <v>0</v>
      </c>
      <c r="E440" s="18">
        <v>0</v>
      </c>
      <c r="F440" s="18">
        <v>0</v>
      </c>
      <c r="G440" s="18">
        <v>0</v>
      </c>
      <c r="H440" s="18">
        <v>0</v>
      </c>
      <c r="I440" s="18">
        <f t="shared" si="56"/>
        <v>0</v>
      </c>
      <c r="J440" s="18">
        <f t="shared" si="57"/>
        <v>0</v>
      </c>
      <c r="K440" s="39" t="str">
        <f t="shared" si="58"/>
        <v>NA</v>
      </c>
      <c r="L440" s="39" t="str">
        <f t="shared" si="59"/>
        <v>NA</v>
      </c>
      <c r="M440" s="39" t="str">
        <f t="shared" si="60"/>
        <v>NA</v>
      </c>
    </row>
    <row r="441" spans="1:13" x14ac:dyDescent="0.2">
      <c r="A441" s="17"/>
      <c r="B441" s="48" t="s">
        <v>472</v>
      </c>
      <c r="C441" s="17" t="s">
        <v>473</v>
      </c>
      <c r="D441" s="18">
        <v>0</v>
      </c>
      <c r="E441" s="18">
        <v>0</v>
      </c>
      <c r="F441" s="18">
        <v>0</v>
      </c>
      <c r="G441" s="18">
        <v>0</v>
      </c>
      <c r="H441" s="18">
        <v>0</v>
      </c>
      <c r="I441" s="18">
        <f t="shared" si="56"/>
        <v>0</v>
      </c>
      <c r="J441" s="18">
        <f t="shared" si="57"/>
        <v>0</v>
      </c>
      <c r="K441" s="39" t="str">
        <f t="shared" si="58"/>
        <v>NA</v>
      </c>
      <c r="L441" s="39" t="str">
        <f t="shared" si="59"/>
        <v>NA</v>
      </c>
      <c r="M441" s="39" t="str">
        <f t="shared" si="60"/>
        <v>NA</v>
      </c>
    </row>
    <row r="442" spans="1:13" x14ac:dyDescent="0.2">
      <c r="A442" s="17"/>
      <c r="B442" s="48" t="s">
        <v>49</v>
      </c>
      <c r="C442" s="17" t="s">
        <v>50</v>
      </c>
      <c r="D442" s="18">
        <v>9921.02</v>
      </c>
      <c r="E442" s="18">
        <v>9921.02</v>
      </c>
      <c r="F442" s="18">
        <v>965.01</v>
      </c>
      <c r="G442" s="18">
        <v>2754.42</v>
      </c>
      <c r="H442" s="18">
        <v>1351.84</v>
      </c>
      <c r="I442" s="18">
        <f t="shared" si="56"/>
        <v>4106.26</v>
      </c>
      <c r="J442" s="18">
        <f t="shared" si="57"/>
        <v>5814.76</v>
      </c>
      <c r="K442" s="39">
        <f t="shared" si="58"/>
        <v>0.58610505774607857</v>
      </c>
      <c r="L442" s="39">
        <f t="shared" si="59"/>
        <v>-0.90273076760252469</v>
      </c>
      <c r="M442" s="39">
        <f t="shared" si="60"/>
        <v>-0.16709572201245435</v>
      </c>
    </row>
    <row r="443" spans="1:13" x14ac:dyDescent="0.2">
      <c r="A443" s="17"/>
      <c r="B443" s="48" t="s">
        <v>297</v>
      </c>
      <c r="C443" s="17" t="s">
        <v>309</v>
      </c>
      <c r="D443" s="18">
        <v>55009.7</v>
      </c>
      <c r="E443" s="18">
        <v>55009.7</v>
      </c>
      <c r="F443" s="18">
        <v>0</v>
      </c>
      <c r="G443" s="18">
        <v>7632.99</v>
      </c>
      <c r="H443" s="18">
        <v>56.28</v>
      </c>
      <c r="I443" s="18">
        <f t="shared" si="56"/>
        <v>7689.2699999999995</v>
      </c>
      <c r="J443" s="18">
        <f t="shared" si="57"/>
        <v>47320.43</v>
      </c>
      <c r="K443" s="39">
        <f t="shared" si="58"/>
        <v>0.86021974306349613</v>
      </c>
      <c r="L443" s="39">
        <f t="shared" si="59"/>
        <v>-1</v>
      </c>
      <c r="M443" s="39">
        <f t="shared" si="60"/>
        <v>-0.58372850606347604</v>
      </c>
    </row>
    <row r="444" spans="1:13" x14ac:dyDescent="0.2">
      <c r="A444" s="17"/>
      <c r="B444" s="48" t="s">
        <v>298</v>
      </c>
      <c r="C444" s="17" t="s">
        <v>310</v>
      </c>
      <c r="D444" s="18">
        <v>30500.67</v>
      </c>
      <c r="E444" s="18">
        <v>30500.67</v>
      </c>
      <c r="F444" s="18">
        <v>0</v>
      </c>
      <c r="G444" s="18">
        <v>4575.01</v>
      </c>
      <c r="H444" s="18">
        <v>260.22000000000003</v>
      </c>
      <c r="I444" s="18">
        <f t="shared" si="56"/>
        <v>4835.2300000000005</v>
      </c>
      <c r="J444" s="18">
        <f t="shared" si="57"/>
        <v>25665.439999999999</v>
      </c>
      <c r="K444" s="39">
        <f t="shared" si="58"/>
        <v>0.84147135128507011</v>
      </c>
      <c r="L444" s="39">
        <f t="shared" si="59"/>
        <v>-1</v>
      </c>
      <c r="M444" s="39">
        <f t="shared" si="60"/>
        <v>-0.55000890144380432</v>
      </c>
    </row>
    <row r="445" spans="1:13" x14ac:dyDescent="0.2">
      <c r="A445" s="17"/>
      <c r="B445" s="48" t="s">
        <v>53</v>
      </c>
      <c r="C445" s="17" t="s">
        <v>54</v>
      </c>
      <c r="D445" s="18">
        <v>245624.6</v>
      </c>
      <c r="E445" s="18">
        <v>85624.6</v>
      </c>
      <c r="F445" s="18">
        <v>0</v>
      </c>
      <c r="G445" s="18">
        <v>6932.3499999999995</v>
      </c>
      <c r="H445" s="18">
        <v>11354.46</v>
      </c>
      <c r="I445" s="18">
        <f t="shared" si="56"/>
        <v>18286.809999999998</v>
      </c>
      <c r="J445" s="18">
        <f t="shared" si="57"/>
        <v>67337.790000000008</v>
      </c>
      <c r="K445" s="39">
        <f t="shared" si="58"/>
        <v>0.78643041836107852</v>
      </c>
      <c r="L445" s="39">
        <f t="shared" si="59"/>
        <v>-1</v>
      </c>
      <c r="M445" s="39">
        <f t="shared" si="60"/>
        <v>-0.75711360987379805</v>
      </c>
    </row>
    <row r="446" spans="1:13" x14ac:dyDescent="0.2">
      <c r="A446" s="17"/>
      <c r="B446" s="48" t="s">
        <v>299</v>
      </c>
      <c r="C446" s="17" t="s">
        <v>311</v>
      </c>
      <c r="D446" s="18">
        <v>63917.919999999998</v>
      </c>
      <c r="E446" s="18">
        <v>63917.919999999998</v>
      </c>
      <c r="F446" s="18">
        <v>290.38</v>
      </c>
      <c r="G446" s="18">
        <v>40236.520000000004</v>
      </c>
      <c r="H446" s="18">
        <v>1380.1200000000001</v>
      </c>
      <c r="I446" s="18">
        <f t="shared" si="56"/>
        <v>41616.640000000007</v>
      </c>
      <c r="J446" s="18">
        <f t="shared" si="57"/>
        <v>22301.279999999992</v>
      </c>
      <c r="K446" s="39">
        <f t="shared" si="58"/>
        <v>0.34890497062482623</v>
      </c>
      <c r="L446" s="39">
        <f t="shared" si="59"/>
        <v>-0.99545698608465361</v>
      </c>
      <c r="M446" s="39">
        <f t="shared" si="60"/>
        <v>0.88850888764840941</v>
      </c>
    </row>
    <row r="447" spans="1:13" x14ac:dyDescent="0.2">
      <c r="A447" s="17"/>
      <c r="B447" s="48" t="s">
        <v>300</v>
      </c>
      <c r="C447" s="17" t="s">
        <v>312</v>
      </c>
      <c r="D447" s="18">
        <v>355347.91</v>
      </c>
      <c r="E447" s="18">
        <v>355347.91</v>
      </c>
      <c r="F447" s="18">
        <v>123111.81</v>
      </c>
      <c r="G447" s="18">
        <v>151079.51</v>
      </c>
      <c r="H447" s="18">
        <v>108945.15</v>
      </c>
      <c r="I447" s="18">
        <f t="shared" si="56"/>
        <v>260024.66</v>
      </c>
      <c r="J447" s="18">
        <f t="shared" si="57"/>
        <v>95323.249999999971</v>
      </c>
      <c r="K447" s="39">
        <f t="shared" si="58"/>
        <v>0.26825330139130404</v>
      </c>
      <c r="L447" s="39">
        <f t="shared" si="59"/>
        <v>-0.65354570398345668</v>
      </c>
      <c r="M447" s="39">
        <f t="shared" si="60"/>
        <v>0.27547824890823203</v>
      </c>
    </row>
    <row r="448" spans="1:13" x14ac:dyDescent="0.2">
      <c r="A448" s="17"/>
      <c r="B448" s="48" t="s">
        <v>301</v>
      </c>
      <c r="C448" s="17" t="s">
        <v>313</v>
      </c>
      <c r="D448" s="18">
        <v>221047.15</v>
      </c>
      <c r="E448" s="18">
        <v>401047.15</v>
      </c>
      <c r="F448" s="18">
        <v>274341.63</v>
      </c>
      <c r="G448" s="18">
        <v>344378.74</v>
      </c>
      <c r="H448" s="18">
        <v>113844.71</v>
      </c>
      <c r="I448" s="18">
        <f t="shared" si="56"/>
        <v>458223.45</v>
      </c>
      <c r="J448" s="18">
        <f t="shared" si="57"/>
        <v>-57176.299999999988</v>
      </c>
      <c r="K448" s="39">
        <f t="shared" si="58"/>
        <v>-0.14256752603777381</v>
      </c>
      <c r="L448" s="39">
        <f t="shared" si="59"/>
        <v>-0.31593671716654764</v>
      </c>
      <c r="M448" s="39">
        <f t="shared" si="60"/>
        <v>1.5760966509798162</v>
      </c>
    </row>
    <row r="449" spans="1:13" x14ac:dyDescent="0.2">
      <c r="A449" s="17"/>
      <c r="B449" s="48" t="s">
        <v>67</v>
      </c>
      <c r="C449" s="17" t="s">
        <v>68</v>
      </c>
      <c r="D449" s="18">
        <v>216552.47</v>
      </c>
      <c r="E449" s="18">
        <v>216552.47</v>
      </c>
      <c r="F449" s="18">
        <v>0</v>
      </c>
      <c r="G449" s="18">
        <v>0</v>
      </c>
      <c r="H449" s="18">
        <v>22493.84</v>
      </c>
      <c r="I449" s="18">
        <f t="shared" si="56"/>
        <v>22493.84</v>
      </c>
      <c r="J449" s="18">
        <f t="shared" si="57"/>
        <v>194058.63</v>
      </c>
      <c r="K449" s="39">
        <f t="shared" si="58"/>
        <v>0.89612752973909737</v>
      </c>
      <c r="L449" s="39">
        <f t="shared" si="59"/>
        <v>-1</v>
      </c>
      <c r="M449" s="39">
        <f t="shared" si="60"/>
        <v>-1</v>
      </c>
    </row>
    <row r="450" spans="1:13" x14ac:dyDescent="0.2">
      <c r="A450" s="17"/>
      <c r="B450" s="48" t="s">
        <v>71</v>
      </c>
      <c r="C450" s="17" t="s">
        <v>72</v>
      </c>
      <c r="D450" s="18">
        <v>69431.61</v>
      </c>
      <c r="E450" s="18">
        <v>69431.61</v>
      </c>
      <c r="F450" s="18">
        <v>10004</v>
      </c>
      <c r="G450" s="18">
        <v>37559</v>
      </c>
      <c r="H450" s="18">
        <v>1390.32</v>
      </c>
      <c r="I450" s="18">
        <f t="shared" si="46"/>
        <v>38949.32</v>
      </c>
      <c r="J450" s="18">
        <f t="shared" si="47"/>
        <v>30482.29</v>
      </c>
      <c r="K450" s="39">
        <f t="shared" si="48"/>
        <v>0.43902611505047917</v>
      </c>
      <c r="L450" s="39">
        <f t="shared" si="49"/>
        <v>-0.85591577092912008</v>
      </c>
      <c r="M450" s="39">
        <f t="shared" si="50"/>
        <v>0.62284872841059002</v>
      </c>
    </row>
    <row r="451" spans="1:13" x14ac:dyDescent="0.2">
      <c r="A451" s="17"/>
      <c r="B451" s="48" t="s">
        <v>356</v>
      </c>
      <c r="C451" s="17" t="s">
        <v>357</v>
      </c>
      <c r="D451" s="18">
        <v>50266.36</v>
      </c>
      <c r="E451" s="18">
        <v>50266.36</v>
      </c>
      <c r="F451" s="18">
        <v>0</v>
      </c>
      <c r="G451" s="18">
        <v>0</v>
      </c>
      <c r="H451" s="18">
        <v>0</v>
      </c>
      <c r="I451" s="18">
        <f t="shared" si="46"/>
        <v>0</v>
      </c>
      <c r="J451" s="18">
        <f t="shared" si="47"/>
        <v>50266.36</v>
      </c>
      <c r="K451" s="39">
        <f t="shared" si="48"/>
        <v>1</v>
      </c>
      <c r="L451" s="39">
        <f t="shared" si="49"/>
        <v>-1</v>
      </c>
      <c r="M451" s="39">
        <f t="shared" si="50"/>
        <v>-1</v>
      </c>
    </row>
    <row r="452" spans="1:13" x14ac:dyDescent="0.2">
      <c r="A452" s="17"/>
      <c r="B452" s="48" t="s">
        <v>73</v>
      </c>
      <c r="C452" s="17" t="s">
        <v>74</v>
      </c>
      <c r="D452" s="18">
        <v>4052.44</v>
      </c>
      <c r="E452" s="18">
        <v>4052.44</v>
      </c>
      <c r="F452" s="18">
        <v>0</v>
      </c>
      <c r="G452" s="18">
        <v>0</v>
      </c>
      <c r="H452" s="18">
        <v>0</v>
      </c>
      <c r="I452" s="18">
        <f t="shared" si="46"/>
        <v>0</v>
      </c>
      <c r="J452" s="18">
        <f t="shared" si="47"/>
        <v>4052.44</v>
      </c>
      <c r="K452" s="39">
        <f t="shared" si="48"/>
        <v>1</v>
      </c>
      <c r="L452" s="39">
        <f t="shared" si="49"/>
        <v>-1</v>
      </c>
      <c r="M452" s="39">
        <f t="shared" si="50"/>
        <v>-1</v>
      </c>
    </row>
    <row r="453" spans="1:13" x14ac:dyDescent="0.2">
      <c r="A453" s="47" t="s">
        <v>189</v>
      </c>
      <c r="B453" s="49"/>
      <c r="C453" s="47"/>
      <c r="D453" s="23">
        <v>2545325.2999999998</v>
      </c>
      <c r="E453" s="23">
        <v>2545325.2999999998</v>
      </c>
      <c r="F453" s="23">
        <v>585017.23</v>
      </c>
      <c r="G453" s="23">
        <v>891615.03</v>
      </c>
      <c r="H453" s="23">
        <v>362393.94</v>
      </c>
      <c r="I453" s="23">
        <f t="shared" si="46"/>
        <v>1254008.97</v>
      </c>
      <c r="J453" s="23">
        <f t="shared" si="47"/>
        <v>1291316.3299999998</v>
      </c>
      <c r="K453" s="43">
        <f t="shared" si="48"/>
        <v>0.50732860353841602</v>
      </c>
      <c r="L453" s="43">
        <f t="shared" si="49"/>
        <v>-0.77016013238072167</v>
      </c>
      <c r="M453" s="43">
        <f t="shared" si="50"/>
        <v>5.0885358346927319E-2</v>
      </c>
    </row>
    <row r="454" spans="1:13" x14ac:dyDescent="0.2">
      <c r="A454" s="17" t="s">
        <v>514</v>
      </c>
      <c r="B454" s="48" t="s">
        <v>41</v>
      </c>
      <c r="C454" s="17" t="s">
        <v>42</v>
      </c>
      <c r="D454" s="18">
        <v>15200</v>
      </c>
      <c r="E454" s="18">
        <v>15200</v>
      </c>
      <c r="F454" s="18">
        <v>0</v>
      </c>
      <c r="G454" s="18">
        <v>0</v>
      </c>
      <c r="H454" s="18">
        <v>0</v>
      </c>
      <c r="I454" s="18">
        <f t="shared" si="46"/>
        <v>0</v>
      </c>
      <c r="J454" s="18">
        <f t="shared" si="47"/>
        <v>15200</v>
      </c>
      <c r="K454" s="39">
        <f t="shared" si="48"/>
        <v>1</v>
      </c>
      <c r="L454" s="39">
        <f t="shared" si="49"/>
        <v>-1</v>
      </c>
      <c r="M454" s="39">
        <f t="shared" si="50"/>
        <v>-1</v>
      </c>
    </row>
    <row r="455" spans="1:13" x14ac:dyDescent="0.2">
      <c r="A455" s="17"/>
      <c r="B455" s="48" t="s">
        <v>45</v>
      </c>
      <c r="C455" s="17" t="s">
        <v>46</v>
      </c>
      <c r="D455" s="18">
        <v>2500</v>
      </c>
      <c r="E455" s="18">
        <v>2500</v>
      </c>
      <c r="F455" s="18">
        <v>0</v>
      </c>
      <c r="G455" s="18">
        <v>0</v>
      </c>
      <c r="H455" s="18">
        <v>0</v>
      </c>
      <c r="I455" s="18">
        <f t="shared" si="46"/>
        <v>0</v>
      </c>
      <c r="J455" s="18">
        <f t="shared" si="47"/>
        <v>2500</v>
      </c>
      <c r="K455" s="39">
        <f t="shared" si="48"/>
        <v>1</v>
      </c>
      <c r="L455" s="39">
        <f t="shared" si="49"/>
        <v>-1</v>
      </c>
      <c r="M455" s="39">
        <f t="shared" si="50"/>
        <v>-1</v>
      </c>
    </row>
    <row r="456" spans="1:13" x14ac:dyDescent="0.2">
      <c r="A456" s="17"/>
      <c r="B456" s="48" t="s">
        <v>53</v>
      </c>
      <c r="C456" s="17" t="s">
        <v>54</v>
      </c>
      <c r="D456" s="18">
        <v>2171.87</v>
      </c>
      <c r="E456" s="18">
        <v>2171.87</v>
      </c>
      <c r="F456" s="18">
        <v>0</v>
      </c>
      <c r="G456" s="18">
        <v>0</v>
      </c>
      <c r="H456" s="18">
        <v>0</v>
      </c>
      <c r="I456" s="18">
        <f t="shared" si="46"/>
        <v>0</v>
      </c>
      <c r="J456" s="18">
        <f t="shared" si="47"/>
        <v>2171.87</v>
      </c>
      <c r="K456" s="39">
        <f t="shared" si="48"/>
        <v>1</v>
      </c>
      <c r="L456" s="39">
        <f t="shared" si="49"/>
        <v>-1</v>
      </c>
      <c r="M456" s="39">
        <f t="shared" si="50"/>
        <v>-1</v>
      </c>
    </row>
    <row r="457" spans="1:13" x14ac:dyDescent="0.2">
      <c r="A457" s="47" t="s">
        <v>515</v>
      </c>
      <c r="B457" s="49"/>
      <c r="C457" s="47"/>
      <c r="D457" s="23">
        <v>19871.87</v>
      </c>
      <c r="E457" s="23">
        <v>19871.87</v>
      </c>
      <c r="F457" s="23">
        <v>0</v>
      </c>
      <c r="G457" s="23">
        <v>0</v>
      </c>
      <c r="H457" s="23">
        <v>0</v>
      </c>
      <c r="I457" s="23">
        <f t="shared" si="46"/>
        <v>0</v>
      </c>
      <c r="J457" s="23">
        <f t="shared" si="47"/>
        <v>19871.87</v>
      </c>
      <c r="K457" s="43">
        <f t="shared" si="48"/>
        <v>1</v>
      </c>
      <c r="L457" s="43">
        <f t="shared" si="49"/>
        <v>-1</v>
      </c>
      <c r="M457" s="43">
        <f t="shared" si="50"/>
        <v>-1</v>
      </c>
    </row>
    <row r="458" spans="1:13" x14ac:dyDescent="0.2">
      <c r="A458" s="17" t="s">
        <v>190</v>
      </c>
      <c r="B458" s="48" t="s">
        <v>29</v>
      </c>
      <c r="C458" s="17" t="s">
        <v>30</v>
      </c>
      <c r="D458" s="18">
        <v>0</v>
      </c>
      <c r="E458" s="18">
        <v>0</v>
      </c>
      <c r="F458" s="18">
        <v>0</v>
      </c>
      <c r="G458" s="18">
        <v>0</v>
      </c>
      <c r="H458" s="18">
        <v>0</v>
      </c>
      <c r="I458" s="18">
        <f t="shared" si="46"/>
        <v>0</v>
      </c>
      <c r="J458" s="18">
        <f t="shared" si="47"/>
        <v>0</v>
      </c>
      <c r="K458" s="39" t="str">
        <f t="shared" si="48"/>
        <v>NA</v>
      </c>
      <c r="L458" s="39" t="str">
        <f t="shared" si="49"/>
        <v>NA</v>
      </c>
      <c r="M458" s="39" t="str">
        <f t="shared" si="50"/>
        <v>NA</v>
      </c>
    </row>
    <row r="459" spans="1:13" x14ac:dyDescent="0.2">
      <c r="A459" s="17"/>
      <c r="B459" s="48" t="s">
        <v>39</v>
      </c>
      <c r="C459" s="17" t="s">
        <v>40</v>
      </c>
      <c r="D459" s="18">
        <v>0</v>
      </c>
      <c r="E459" s="18">
        <v>0</v>
      </c>
      <c r="F459" s="18">
        <v>0</v>
      </c>
      <c r="G459" s="18">
        <v>0</v>
      </c>
      <c r="H459" s="18">
        <v>0</v>
      </c>
      <c r="I459" s="18">
        <f t="shared" ref="I459:I473" si="61">SUM(G459:H459)</f>
        <v>0</v>
      </c>
      <c r="J459" s="18">
        <f t="shared" ref="J459:J473" si="62">E459-I459</f>
        <v>0</v>
      </c>
      <c r="K459" s="39" t="str">
        <f t="shared" ref="K459:K473" si="63">IF(E459=0,"NA",J459/E459)</f>
        <v>NA</v>
      </c>
      <c r="L459" s="39" t="str">
        <f t="shared" ref="L459:L473" si="64">IF(E459=0,"NA",(  ( F459 - (E459/$L$6)) / (E459/$L$6)))</f>
        <v>NA</v>
      </c>
      <c r="M459" s="39" t="str">
        <f t="shared" ref="M459:M473" si="65">IF(E459=0,"NA",(  ( G459 - ($M$6*(E459/12))) / ($M$6*(E459/12))))</f>
        <v>NA</v>
      </c>
    </row>
    <row r="460" spans="1:13" x14ac:dyDescent="0.2">
      <c r="A460" s="17"/>
      <c r="B460" s="48" t="s">
        <v>41</v>
      </c>
      <c r="C460" s="17" t="s">
        <v>42</v>
      </c>
      <c r="D460" s="18">
        <v>26113241.91</v>
      </c>
      <c r="E460" s="18">
        <v>10598.91</v>
      </c>
      <c r="F460" s="18">
        <v>0</v>
      </c>
      <c r="G460" s="18">
        <v>0</v>
      </c>
      <c r="H460" s="18">
        <v>0</v>
      </c>
      <c r="I460" s="18">
        <f t="shared" si="61"/>
        <v>0</v>
      </c>
      <c r="J460" s="18">
        <f t="shared" si="62"/>
        <v>10598.91</v>
      </c>
      <c r="K460" s="39">
        <f t="shared" si="63"/>
        <v>1</v>
      </c>
      <c r="L460" s="39">
        <f t="shared" si="64"/>
        <v>-1</v>
      </c>
      <c r="M460" s="39">
        <f t="shared" si="65"/>
        <v>-1</v>
      </c>
    </row>
    <row r="461" spans="1:13" x14ac:dyDescent="0.2">
      <c r="A461" s="17"/>
      <c r="B461" s="48" t="s">
        <v>194</v>
      </c>
      <c r="C461" s="17" t="s">
        <v>195</v>
      </c>
      <c r="D461" s="18">
        <v>5790672.4499999983</v>
      </c>
      <c r="E461" s="18">
        <v>5790672.4499999983</v>
      </c>
      <c r="F461" s="18">
        <v>170033.75</v>
      </c>
      <c r="G461" s="18">
        <v>519115</v>
      </c>
      <c r="H461" s="18">
        <v>2340650</v>
      </c>
      <c r="I461" s="18">
        <f t="shared" si="61"/>
        <v>2859765</v>
      </c>
      <c r="J461" s="18">
        <f t="shared" si="62"/>
        <v>2930907.4499999983</v>
      </c>
      <c r="K461" s="39">
        <f t="shared" si="63"/>
        <v>0.50614284874634885</v>
      </c>
      <c r="L461" s="39">
        <f t="shared" si="64"/>
        <v>-0.97063661406025481</v>
      </c>
      <c r="M461" s="39">
        <f t="shared" si="65"/>
        <v>-0.7310597321041703</v>
      </c>
    </row>
    <row r="462" spans="1:13" x14ac:dyDescent="0.2">
      <c r="A462" s="17"/>
      <c r="B462" s="48" t="s">
        <v>184</v>
      </c>
      <c r="C462" s="17" t="s">
        <v>185</v>
      </c>
      <c r="D462" s="18">
        <v>122546927.82999997</v>
      </c>
      <c r="E462" s="18">
        <v>109862795.42999996</v>
      </c>
      <c r="F462" s="18">
        <v>0</v>
      </c>
      <c r="G462" s="18">
        <v>0</v>
      </c>
      <c r="H462" s="18">
        <v>0</v>
      </c>
      <c r="I462" s="18">
        <f t="shared" si="61"/>
        <v>0</v>
      </c>
      <c r="J462" s="18">
        <f t="shared" si="62"/>
        <v>109862795.42999996</v>
      </c>
      <c r="K462" s="39">
        <f t="shared" si="63"/>
        <v>1</v>
      </c>
      <c r="L462" s="39">
        <f t="shared" si="64"/>
        <v>-1</v>
      </c>
      <c r="M462" s="39">
        <f t="shared" si="65"/>
        <v>-1</v>
      </c>
    </row>
    <row r="463" spans="1:13" x14ac:dyDescent="0.2">
      <c r="A463" s="17"/>
      <c r="B463" s="48" t="s">
        <v>67</v>
      </c>
      <c r="C463" s="17" t="s">
        <v>68</v>
      </c>
      <c r="D463" s="18">
        <v>4488000</v>
      </c>
      <c r="E463" s="18">
        <v>4488000</v>
      </c>
      <c r="F463" s="18">
        <v>0</v>
      </c>
      <c r="G463" s="18">
        <v>0</v>
      </c>
      <c r="H463" s="18">
        <v>0</v>
      </c>
      <c r="I463" s="18">
        <f t="shared" si="61"/>
        <v>0</v>
      </c>
      <c r="J463" s="18">
        <f t="shared" si="62"/>
        <v>4488000</v>
      </c>
      <c r="K463" s="39">
        <f t="shared" si="63"/>
        <v>1</v>
      </c>
      <c r="L463" s="39">
        <f t="shared" si="64"/>
        <v>-1</v>
      </c>
      <c r="M463" s="39">
        <f t="shared" si="65"/>
        <v>-1</v>
      </c>
    </row>
    <row r="464" spans="1:13" x14ac:dyDescent="0.2">
      <c r="A464" s="17"/>
      <c r="B464" s="48" t="s">
        <v>69</v>
      </c>
      <c r="C464" s="17" t="s">
        <v>70</v>
      </c>
      <c r="D464" s="18">
        <v>0</v>
      </c>
      <c r="E464" s="18">
        <v>0</v>
      </c>
      <c r="F464" s="18">
        <v>0</v>
      </c>
      <c r="G464" s="18">
        <v>0</v>
      </c>
      <c r="H464" s="18">
        <v>0</v>
      </c>
      <c r="I464" s="18">
        <f t="shared" si="61"/>
        <v>0</v>
      </c>
      <c r="J464" s="18">
        <f t="shared" si="62"/>
        <v>0</v>
      </c>
      <c r="K464" s="39" t="str">
        <f t="shared" si="63"/>
        <v>NA</v>
      </c>
      <c r="L464" s="39" t="str">
        <f t="shared" si="64"/>
        <v>NA</v>
      </c>
      <c r="M464" s="39" t="str">
        <f t="shared" si="65"/>
        <v>NA</v>
      </c>
    </row>
    <row r="465" spans="1:22" x14ac:dyDescent="0.2">
      <c r="A465" s="47" t="s">
        <v>191</v>
      </c>
      <c r="B465" s="49"/>
      <c r="C465" s="47"/>
      <c r="D465" s="23">
        <v>158938842.18999997</v>
      </c>
      <c r="E465" s="23">
        <v>120152066.78999996</v>
      </c>
      <c r="F465" s="23">
        <v>170033.75</v>
      </c>
      <c r="G465" s="23">
        <v>519115</v>
      </c>
      <c r="H465" s="23">
        <v>2340650</v>
      </c>
      <c r="I465" s="23">
        <f t="shared" si="61"/>
        <v>2859765</v>
      </c>
      <c r="J465" s="23">
        <f t="shared" si="62"/>
        <v>117292301.78999996</v>
      </c>
      <c r="K465" s="43">
        <f t="shared" si="63"/>
        <v>0.97619878645118729</v>
      </c>
      <c r="L465" s="43">
        <f t="shared" si="64"/>
        <v>-0.99858484540014458</v>
      </c>
      <c r="M465" s="43">
        <f t="shared" si="65"/>
        <v>-0.98703855005072938</v>
      </c>
    </row>
    <row r="466" spans="1:22" x14ac:dyDescent="0.2">
      <c r="A466" s="17" t="s">
        <v>134</v>
      </c>
      <c r="B466" s="48" t="s">
        <v>135</v>
      </c>
      <c r="C466" s="17" t="s">
        <v>136</v>
      </c>
      <c r="D466" s="18">
        <v>856345</v>
      </c>
      <c r="E466" s="18">
        <v>856345</v>
      </c>
      <c r="F466" s="18">
        <v>40637.1</v>
      </c>
      <c r="G466" s="18">
        <v>73241.099999999991</v>
      </c>
      <c r="H466" s="18">
        <v>0</v>
      </c>
      <c r="I466" s="18">
        <f t="shared" si="61"/>
        <v>73241.099999999991</v>
      </c>
      <c r="J466" s="18">
        <f t="shared" si="62"/>
        <v>783103.9</v>
      </c>
      <c r="K466" s="39">
        <f t="shared" si="63"/>
        <v>0.91447243809445966</v>
      </c>
      <c r="L466" s="39">
        <f t="shared" si="64"/>
        <v>-0.95254587812155156</v>
      </c>
      <c r="M466" s="39">
        <f t="shared" si="65"/>
        <v>-0.74341731428337887</v>
      </c>
    </row>
    <row r="467" spans="1:22" x14ac:dyDescent="0.2">
      <c r="A467" s="17"/>
      <c r="B467" s="48" t="s">
        <v>125</v>
      </c>
      <c r="C467" s="17" t="s">
        <v>126</v>
      </c>
      <c r="D467" s="18">
        <v>-12060953.58</v>
      </c>
      <c r="E467" s="18">
        <v>-12060953.58</v>
      </c>
      <c r="F467" s="18">
        <v>1713736.52</v>
      </c>
      <c r="G467" s="18">
        <v>6671021.459999999</v>
      </c>
      <c r="H467" s="18">
        <v>0</v>
      </c>
      <c r="I467" s="18">
        <f t="shared" si="61"/>
        <v>6671021.459999999</v>
      </c>
      <c r="J467" s="18">
        <f t="shared" si="62"/>
        <v>-18731975.039999999</v>
      </c>
      <c r="K467" s="39">
        <f t="shared" si="63"/>
        <v>1.553108957409651</v>
      </c>
      <c r="L467" s="39">
        <f t="shared" si="64"/>
        <v>-1.1420896373270015</v>
      </c>
      <c r="M467" s="39">
        <f t="shared" si="65"/>
        <v>-2.6593268722289531</v>
      </c>
    </row>
    <row r="468" spans="1:22" x14ac:dyDescent="0.2">
      <c r="A468" s="17"/>
      <c r="B468" s="48" t="s">
        <v>358</v>
      </c>
      <c r="C468" s="17" t="s">
        <v>359</v>
      </c>
      <c r="D468" s="18">
        <v>867000</v>
      </c>
      <c r="E468" s="18">
        <v>867000</v>
      </c>
      <c r="F468" s="18">
        <v>0</v>
      </c>
      <c r="G468" s="18">
        <v>0</v>
      </c>
      <c r="H468" s="18">
        <v>0</v>
      </c>
      <c r="I468" s="18">
        <f t="shared" si="61"/>
        <v>0</v>
      </c>
      <c r="J468" s="18">
        <f t="shared" si="62"/>
        <v>867000</v>
      </c>
      <c r="K468" s="39">
        <f t="shared" si="63"/>
        <v>1</v>
      </c>
      <c r="L468" s="39">
        <f t="shared" si="64"/>
        <v>-1</v>
      </c>
      <c r="M468" s="39">
        <f t="shared" si="65"/>
        <v>-1</v>
      </c>
    </row>
    <row r="469" spans="1:22" x14ac:dyDescent="0.2">
      <c r="A469" s="17"/>
      <c r="B469" s="48" t="s">
        <v>360</v>
      </c>
      <c r="C469" s="17" t="s">
        <v>361</v>
      </c>
      <c r="D469" s="18">
        <v>11311300.01</v>
      </c>
      <c r="E469" s="18">
        <v>11311300.01</v>
      </c>
      <c r="F469" s="18">
        <v>0</v>
      </c>
      <c r="G469" s="18">
        <v>0</v>
      </c>
      <c r="H469" s="18">
        <v>0</v>
      </c>
      <c r="I469" s="18">
        <f t="shared" si="61"/>
        <v>0</v>
      </c>
      <c r="J469" s="18">
        <f t="shared" si="62"/>
        <v>11311300.01</v>
      </c>
      <c r="K469" s="39">
        <f t="shared" si="63"/>
        <v>1</v>
      </c>
      <c r="L469" s="39">
        <f t="shared" si="64"/>
        <v>-1</v>
      </c>
      <c r="M469" s="39">
        <f t="shared" si="65"/>
        <v>-1</v>
      </c>
    </row>
    <row r="470" spans="1:22" x14ac:dyDescent="0.2">
      <c r="A470" s="17"/>
      <c r="B470" s="48" t="s">
        <v>362</v>
      </c>
      <c r="C470" s="17" t="s">
        <v>363</v>
      </c>
      <c r="D470" s="18">
        <v>5564000</v>
      </c>
      <c r="E470" s="18">
        <v>5564000</v>
      </c>
      <c r="F470" s="18">
        <v>0</v>
      </c>
      <c r="G470" s="18">
        <v>0</v>
      </c>
      <c r="H470" s="18">
        <v>0</v>
      </c>
      <c r="I470" s="18">
        <f t="shared" si="61"/>
        <v>0</v>
      </c>
      <c r="J470" s="18">
        <f t="shared" si="62"/>
        <v>5564000</v>
      </c>
      <c r="K470" s="39">
        <f t="shared" si="63"/>
        <v>1</v>
      </c>
      <c r="L470" s="39">
        <f t="shared" si="64"/>
        <v>-1</v>
      </c>
      <c r="M470" s="39">
        <f t="shared" si="65"/>
        <v>-1</v>
      </c>
    </row>
    <row r="471" spans="1:22" x14ac:dyDescent="0.2">
      <c r="A471" s="17"/>
      <c r="B471" s="48" t="s">
        <v>364</v>
      </c>
      <c r="C471" s="17" t="s">
        <v>365</v>
      </c>
      <c r="D471" s="18">
        <v>3672000</v>
      </c>
      <c r="E471" s="18">
        <v>3672000</v>
      </c>
      <c r="F471" s="18">
        <v>0</v>
      </c>
      <c r="G471" s="18">
        <v>0</v>
      </c>
      <c r="H471" s="18">
        <v>0</v>
      </c>
      <c r="I471" s="18">
        <f t="shared" si="61"/>
        <v>0</v>
      </c>
      <c r="J471" s="18">
        <f t="shared" si="62"/>
        <v>3672000</v>
      </c>
      <c r="K471" s="39">
        <f t="shared" si="63"/>
        <v>1</v>
      </c>
      <c r="L471" s="39">
        <f t="shared" si="64"/>
        <v>-1</v>
      </c>
      <c r="M471" s="39">
        <f t="shared" si="65"/>
        <v>-1</v>
      </c>
    </row>
    <row r="472" spans="1:22" x14ac:dyDescent="0.2">
      <c r="A472" s="17"/>
      <c r="B472" s="48" t="s">
        <v>366</v>
      </c>
      <c r="C472" s="17" t="s">
        <v>367</v>
      </c>
      <c r="D472" s="18">
        <v>816000</v>
      </c>
      <c r="E472" s="18">
        <v>816000</v>
      </c>
      <c r="F472" s="18">
        <v>0</v>
      </c>
      <c r="G472" s="18">
        <v>0</v>
      </c>
      <c r="H472" s="18">
        <v>0</v>
      </c>
      <c r="I472" s="18">
        <f t="shared" si="61"/>
        <v>0</v>
      </c>
      <c r="J472" s="18">
        <f t="shared" si="62"/>
        <v>816000</v>
      </c>
      <c r="K472" s="39">
        <f t="shared" si="63"/>
        <v>1</v>
      </c>
      <c r="L472" s="39">
        <f t="shared" si="64"/>
        <v>-1</v>
      </c>
      <c r="M472" s="39">
        <f t="shared" si="65"/>
        <v>-1</v>
      </c>
    </row>
    <row r="473" spans="1:22" x14ac:dyDescent="0.2">
      <c r="A473" s="47" t="s">
        <v>137</v>
      </c>
      <c r="B473" s="49"/>
      <c r="C473" s="47"/>
      <c r="D473" s="23">
        <v>11025691.43</v>
      </c>
      <c r="E473" s="23">
        <v>11025691.43</v>
      </c>
      <c r="F473" s="23">
        <v>1754373.62</v>
      </c>
      <c r="G473" s="23">
        <v>6744262.5599999987</v>
      </c>
      <c r="H473" s="23">
        <v>0</v>
      </c>
      <c r="I473" s="23">
        <f t="shared" si="61"/>
        <v>6744262.5599999987</v>
      </c>
      <c r="J473" s="23">
        <f t="shared" si="62"/>
        <v>4281428.870000001</v>
      </c>
      <c r="K473" s="43">
        <f t="shared" si="63"/>
        <v>0.38831386649825744</v>
      </c>
      <c r="L473" s="43">
        <f t="shared" si="64"/>
        <v>-0.84088312001671894</v>
      </c>
      <c r="M473" s="43">
        <f t="shared" si="65"/>
        <v>0.83505840050522773</v>
      </c>
    </row>
    <row r="474" spans="1:22" s="10" customFormat="1" x14ac:dyDescent="0.2">
      <c r="A474" s="25"/>
      <c r="B474" s="33"/>
      <c r="C474" s="25"/>
      <c r="D474" s="18"/>
      <c r="E474" s="18"/>
      <c r="F474" s="18"/>
      <c r="G474" s="18"/>
      <c r="H474" s="18"/>
      <c r="I474" s="18"/>
      <c r="J474" s="18"/>
      <c r="K474" s="39"/>
      <c r="L474" s="39"/>
      <c r="M474" s="39"/>
      <c r="N474" s="17"/>
      <c r="O474" s="17"/>
      <c r="P474" s="17"/>
      <c r="Q474" s="17"/>
      <c r="R474" s="17"/>
      <c r="S474" s="17"/>
      <c r="T474" s="17"/>
      <c r="U474" s="17"/>
      <c r="V474" s="17"/>
    </row>
    <row r="475" spans="1:22" ht="15.75" x14ac:dyDescent="0.25">
      <c r="A475" s="27" t="s">
        <v>176</v>
      </c>
      <c r="B475" s="34"/>
      <c r="C475" s="27"/>
      <c r="D475" s="6">
        <f>+D97+D142+D179+D210+D220+D253+D280+D299+D316+D342+D363+D386+D412+D428+D453+D457+D465+D473</f>
        <v>858948979.07999992</v>
      </c>
      <c r="E475" s="6">
        <f t="shared" ref="E475:J475" si="66">+E97+E142+E179+E210+E220+E253+E280+E299+E316+E342+E363+E386+E412+E428+E453+E457+E465+E473</f>
        <v>708288692.24999988</v>
      </c>
      <c r="F475" s="6">
        <f t="shared" si="66"/>
        <v>12602533.920000002</v>
      </c>
      <c r="G475" s="6">
        <f t="shared" si="66"/>
        <v>41233319.099999994</v>
      </c>
      <c r="H475" s="6">
        <f t="shared" si="66"/>
        <v>12532619.470000001</v>
      </c>
      <c r="I475" s="6">
        <f t="shared" si="66"/>
        <v>53765938.570000008</v>
      </c>
      <c r="J475" s="6">
        <f t="shared" si="66"/>
        <v>654522753.67999983</v>
      </c>
      <c r="K475" s="40">
        <f>IF(E475=0,"NA",J475/E475)</f>
        <v>0.92409036151741553</v>
      </c>
      <c r="L475" s="40">
        <f>IF(E475=0,"NA",(  ( F475 - (E475/$L$6)) / (E475/$L$6)))</f>
        <v>-0.98220706604821562</v>
      </c>
      <c r="M475" s="40">
        <f>IF(E475=0,"NA",(  ( G475 - ($M$6*(E475/12))) / ($M$6*(E475/12))))</f>
        <v>-0.82535375948605649</v>
      </c>
      <c r="N475" s="10"/>
    </row>
  </sheetData>
  <autoFilter ref="A7:M475"/>
  <mergeCells count="5">
    <mergeCell ref="A1:M1"/>
    <mergeCell ref="A3:M3"/>
    <mergeCell ref="A4:M4"/>
    <mergeCell ref="A5:M5"/>
    <mergeCell ref="A2:M2"/>
  </mergeCells>
  <printOptions horizontalCentered="1"/>
  <pageMargins left="0.25" right="0.25" top="0.25" bottom="0.5" header="0" footer="0"/>
  <pageSetup scale="60" fitToHeight="0" orientation="landscape" horizontalDpi="4294967293" verticalDpi="120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3"/>
  <sheetViews>
    <sheetView workbookViewId="0">
      <pane ySplit="7" topLeftCell="A8" activePane="bottomLeft" state="frozen"/>
      <selection activeCell="A8" sqref="A8"/>
      <selection pane="bottomLeft" activeCell="A8" sqref="A8"/>
    </sheetView>
  </sheetViews>
  <sheetFormatPr defaultRowHeight="12.75" x14ac:dyDescent="0.2"/>
  <cols>
    <col min="1" max="1" width="31.140625" style="21" bestFit="1" customWidth="1"/>
    <col min="2" max="2" width="9.140625" style="36" customWidth="1"/>
    <col min="3" max="3" width="29.42578125" style="21" bestFit="1" customWidth="1"/>
    <col min="4" max="7" width="15.140625" style="5" customWidth="1"/>
    <col min="8" max="8" width="15.85546875" style="5" customWidth="1"/>
    <col min="9" max="9" width="17.42578125" style="5" bestFit="1" customWidth="1"/>
    <col min="10" max="10" width="16.140625" style="5" bestFit="1" customWidth="1"/>
    <col min="11" max="11" width="14" style="20" customWidth="1"/>
    <col min="12" max="13" width="11.42578125" style="42" customWidth="1"/>
  </cols>
  <sheetData>
    <row r="1" spans="1:13" s="1" customFormat="1" ht="15" x14ac:dyDescent="0.25">
      <c r="A1" s="76" t="s">
        <v>0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</row>
    <row r="2" spans="1:13" s="1" customFormat="1" ht="18.75" x14ac:dyDescent="0.3">
      <c r="A2" s="77" t="s">
        <v>402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</row>
    <row r="3" spans="1:13" s="1" customFormat="1" ht="15" x14ac:dyDescent="0.25">
      <c r="A3" s="76" t="s">
        <v>1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</row>
    <row r="4" spans="1:13" s="1" customFormat="1" ht="15" x14ac:dyDescent="0.25">
      <c r="A4" s="78">
        <v>44865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</row>
    <row r="5" spans="1:13" s="1" customFormat="1" ht="15" x14ac:dyDescent="0.25">
      <c r="A5" s="76" t="s">
        <v>2</v>
      </c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</row>
    <row r="6" spans="1:13" s="1" customFormat="1" ht="15.75" thickBot="1" x14ac:dyDescent="0.3">
      <c r="A6" s="28"/>
      <c r="B6" s="29"/>
      <c r="C6" s="24"/>
      <c r="D6" s="3"/>
      <c r="E6" s="3"/>
      <c r="F6" s="3"/>
      <c r="G6" s="3"/>
      <c r="H6" s="3"/>
      <c r="I6" s="3"/>
      <c r="J6" s="3"/>
      <c r="K6" s="8"/>
      <c r="L6" s="45">
        <f>'GENERAL FUND'!L6</f>
        <v>1</v>
      </c>
      <c r="M6" s="45">
        <f>'GENERAL FUND'!M6</f>
        <v>4</v>
      </c>
    </row>
    <row r="7" spans="1:13" s="2" customFormat="1" ht="45.75" thickBot="1" x14ac:dyDescent="0.25">
      <c r="A7" s="30" t="s">
        <v>208</v>
      </c>
      <c r="B7" s="31" t="s">
        <v>9</v>
      </c>
      <c r="C7" s="31" t="s">
        <v>10</v>
      </c>
      <c r="D7" s="4" t="s">
        <v>314</v>
      </c>
      <c r="E7" s="4" t="s">
        <v>315</v>
      </c>
      <c r="F7" s="4" t="s">
        <v>3</v>
      </c>
      <c r="G7" s="4" t="s">
        <v>4</v>
      </c>
      <c r="H7" s="4" t="s">
        <v>5</v>
      </c>
      <c r="I7" s="4" t="s">
        <v>6</v>
      </c>
      <c r="J7" s="4" t="s">
        <v>7</v>
      </c>
      <c r="K7" s="9" t="s">
        <v>8</v>
      </c>
      <c r="L7" s="38" t="s">
        <v>200</v>
      </c>
      <c r="M7" s="38" t="s">
        <v>201</v>
      </c>
    </row>
    <row r="8" spans="1:13" s="17" customFormat="1" x14ac:dyDescent="0.2">
      <c r="A8" s="25" t="s">
        <v>154</v>
      </c>
      <c r="B8" s="33" t="s">
        <v>155</v>
      </c>
      <c r="C8" s="25" t="s">
        <v>156</v>
      </c>
      <c r="D8" s="18">
        <v>0</v>
      </c>
      <c r="E8" s="18">
        <v>0</v>
      </c>
      <c r="F8" s="18">
        <v>0</v>
      </c>
      <c r="G8" s="18">
        <v>0</v>
      </c>
      <c r="H8" s="18">
        <v>0</v>
      </c>
      <c r="I8" s="18">
        <f t="shared" ref="I8:I10" si="0">SUM(G8:H8)</f>
        <v>0</v>
      </c>
      <c r="J8" s="18">
        <f t="shared" ref="J8:J10" si="1">E8-I8</f>
        <v>0</v>
      </c>
      <c r="K8" s="39" t="str">
        <f>IF(E8=0,"NA",J8/E8)</f>
        <v>NA</v>
      </c>
      <c r="L8" s="39" t="str">
        <f>IF(E8=0,"NA",(  ( F8 - (E8/$L$6)) / (E8/$L$6)))</f>
        <v>NA</v>
      </c>
      <c r="M8" s="39" t="str">
        <f>IF(E8=0,"NA",(  ( G8 - ($M$6*(E8/12))) / ($M$6*(E8/12))))</f>
        <v>NA</v>
      </c>
    </row>
    <row r="9" spans="1:13" s="17" customFormat="1" x14ac:dyDescent="0.2">
      <c r="A9" s="73" t="s">
        <v>157</v>
      </c>
      <c r="B9" s="74"/>
      <c r="C9" s="73"/>
      <c r="D9" s="71">
        <v>0</v>
      </c>
      <c r="E9" s="71">
        <v>0</v>
      </c>
      <c r="F9" s="71">
        <v>0</v>
      </c>
      <c r="G9" s="71">
        <v>0</v>
      </c>
      <c r="H9" s="71">
        <v>0</v>
      </c>
      <c r="I9" s="71">
        <f t="shared" si="0"/>
        <v>0</v>
      </c>
      <c r="J9" s="71">
        <f t="shared" si="1"/>
        <v>0</v>
      </c>
      <c r="K9" s="72" t="str">
        <f t="shared" ref="K9:K21" si="2">IF(E9=0,"NA",J9/E9)</f>
        <v>NA</v>
      </c>
      <c r="L9" s="72" t="str">
        <f t="shared" ref="L9:L10" si="3">IF(E9=0,"NA",(  ( F9 - (E9/$L$6)) / (E9/$L$6)))</f>
        <v>NA</v>
      </c>
      <c r="M9" s="72" t="str">
        <f t="shared" ref="M9:M10" si="4">IF(E9=0,"NA",(  ( G9 - ($M$6*(E9/12))) / ($M$6*(E9/12))))</f>
        <v>NA</v>
      </c>
    </row>
    <row r="10" spans="1:13" s="17" customFormat="1" x14ac:dyDescent="0.2">
      <c r="A10" s="17" t="s">
        <v>170</v>
      </c>
      <c r="B10" s="48" t="s">
        <v>171</v>
      </c>
      <c r="C10" s="17" t="s">
        <v>172</v>
      </c>
      <c r="D10" s="18">
        <v>29976191</v>
      </c>
      <c r="E10" s="18">
        <v>29976191</v>
      </c>
      <c r="F10" s="18">
        <v>0</v>
      </c>
      <c r="G10" s="18">
        <v>0</v>
      </c>
      <c r="H10" s="18">
        <v>0</v>
      </c>
      <c r="I10" s="18">
        <f t="shared" si="0"/>
        <v>0</v>
      </c>
      <c r="J10" s="18">
        <f t="shared" si="1"/>
        <v>29976191</v>
      </c>
      <c r="K10" s="39">
        <f t="shared" si="2"/>
        <v>1</v>
      </c>
      <c r="L10" s="39">
        <f t="shared" si="3"/>
        <v>-1</v>
      </c>
      <c r="M10" s="39">
        <f t="shared" si="4"/>
        <v>-1</v>
      </c>
    </row>
    <row r="11" spans="1:13" s="17" customFormat="1" x14ac:dyDescent="0.2">
      <c r="A11" s="73" t="s">
        <v>173</v>
      </c>
      <c r="B11" s="74"/>
      <c r="C11" s="73"/>
      <c r="D11" s="71">
        <v>29976191</v>
      </c>
      <c r="E11" s="71">
        <v>29976191</v>
      </c>
      <c r="F11" s="71">
        <v>0</v>
      </c>
      <c r="G11" s="71">
        <v>0</v>
      </c>
      <c r="H11" s="71">
        <v>0</v>
      </c>
      <c r="I11" s="71">
        <f t="shared" ref="I11" si="5">SUM(G11:H11)</f>
        <v>0</v>
      </c>
      <c r="J11" s="71">
        <f t="shared" ref="J11" si="6">E11-I11</f>
        <v>29976191</v>
      </c>
      <c r="K11" s="72">
        <f>IF(E11=0,"NA",J11/E11)</f>
        <v>1</v>
      </c>
      <c r="L11" s="72">
        <f>IF(E11=0,"NA",(  ( F11 - (E11/$L$6)) / (E11/$L$6)))</f>
        <v>-1</v>
      </c>
      <c r="M11" s="72">
        <f>IF(E11=0,"NA",(  ( G11 - ($M$6*(E11/12))) / ($M$6*(E11/12))))</f>
        <v>-1</v>
      </c>
    </row>
    <row r="12" spans="1:13" x14ac:dyDescent="0.2">
      <c r="A12" s="32"/>
      <c r="K12" s="42"/>
    </row>
    <row r="13" spans="1:13" s="7" customFormat="1" ht="15.75" x14ac:dyDescent="0.25">
      <c r="A13" s="27" t="s">
        <v>177</v>
      </c>
      <c r="B13" s="34"/>
      <c r="C13" s="27"/>
      <c r="D13" s="6">
        <f>+D9+D11</f>
        <v>29976191</v>
      </c>
      <c r="E13" s="6">
        <f t="shared" ref="E13:J13" si="7">+E9+E11</f>
        <v>29976191</v>
      </c>
      <c r="F13" s="6">
        <f t="shared" si="7"/>
        <v>0</v>
      </c>
      <c r="G13" s="6">
        <f t="shared" si="7"/>
        <v>0</v>
      </c>
      <c r="H13" s="6">
        <f t="shared" si="7"/>
        <v>0</v>
      </c>
      <c r="I13" s="6">
        <f t="shared" si="7"/>
        <v>0</v>
      </c>
      <c r="J13" s="6">
        <f t="shared" si="7"/>
        <v>29976191</v>
      </c>
      <c r="K13" s="40">
        <f t="shared" si="2"/>
        <v>1</v>
      </c>
      <c r="L13" s="40">
        <f>IF(E13=0,"NA",(  ( F13 - (E13/$L$6)) / (E13/$L$6)))</f>
        <v>-1</v>
      </c>
      <c r="M13" s="40">
        <f>IF(E13=0,"NA",(  ( G13 - ($M$6*(E13/12))) / ($M$6*(E13/12))))</f>
        <v>-1</v>
      </c>
    </row>
    <row r="14" spans="1:13" s="17" customFormat="1" x14ac:dyDescent="0.2">
      <c r="A14" s="25"/>
      <c r="B14" s="33"/>
      <c r="C14" s="25"/>
      <c r="D14" s="18"/>
      <c r="E14" s="18"/>
      <c r="F14" s="18"/>
      <c r="G14" s="18"/>
      <c r="H14" s="18"/>
      <c r="I14" s="18"/>
      <c r="J14" s="18"/>
      <c r="K14" s="39"/>
      <c r="L14" s="39"/>
      <c r="M14" s="39"/>
    </row>
    <row r="15" spans="1:13" s="17" customFormat="1" x14ac:dyDescent="0.2">
      <c r="A15" s="25" t="s">
        <v>134</v>
      </c>
      <c r="B15" s="33" t="s">
        <v>135</v>
      </c>
      <c r="C15" s="25" t="s">
        <v>136</v>
      </c>
      <c r="D15" s="18">
        <v>0</v>
      </c>
      <c r="E15" s="18">
        <v>0</v>
      </c>
      <c r="F15" s="18">
        <v>0</v>
      </c>
      <c r="G15" s="18">
        <v>0</v>
      </c>
      <c r="H15" s="18">
        <v>0</v>
      </c>
      <c r="I15" s="18">
        <f t="shared" ref="I15:I18" si="8">SUM(G15:H15)</f>
        <v>0</v>
      </c>
      <c r="J15" s="18">
        <f t="shared" ref="J15:J18" si="9">E15-I15</f>
        <v>0</v>
      </c>
      <c r="K15" s="39" t="str">
        <f t="shared" ref="K15:K18" si="10">IF(E15=0,"NA",J15/E15)</f>
        <v>NA</v>
      </c>
      <c r="L15" s="39" t="str">
        <f t="shared" ref="L15:L18" si="11">IF(E15=0,"NA",(  ( F15 - (E15/$L$6)) / (E15/$L$6)))</f>
        <v>NA</v>
      </c>
      <c r="M15" s="39" t="str">
        <f t="shared" ref="M15:M18" si="12">IF(E15=0,"NA",(  ( G15 - ($M$6*(E15/12))) / ($M$6*(E15/12))))</f>
        <v>NA</v>
      </c>
    </row>
    <row r="16" spans="1:13" s="17" customFormat="1" x14ac:dyDescent="0.2">
      <c r="A16" s="73" t="s">
        <v>137</v>
      </c>
      <c r="B16" s="74"/>
      <c r="C16" s="73"/>
      <c r="D16" s="71">
        <v>0</v>
      </c>
      <c r="E16" s="71">
        <v>0</v>
      </c>
      <c r="F16" s="71">
        <v>0</v>
      </c>
      <c r="G16" s="71">
        <v>0</v>
      </c>
      <c r="H16" s="71">
        <v>0</v>
      </c>
      <c r="I16" s="71">
        <f t="shared" si="8"/>
        <v>0</v>
      </c>
      <c r="J16" s="71">
        <f t="shared" si="9"/>
        <v>0</v>
      </c>
      <c r="K16" s="72" t="str">
        <f t="shared" si="10"/>
        <v>NA</v>
      </c>
      <c r="L16" s="72" t="str">
        <f t="shared" si="11"/>
        <v>NA</v>
      </c>
      <c r="M16" s="72" t="str">
        <f t="shared" si="12"/>
        <v>NA</v>
      </c>
    </row>
    <row r="17" spans="1:13" s="17" customFormat="1" x14ac:dyDescent="0.2">
      <c r="A17" s="25" t="s">
        <v>138</v>
      </c>
      <c r="B17" s="33" t="s">
        <v>139</v>
      </c>
      <c r="C17" s="25" t="s">
        <v>140</v>
      </c>
      <c r="D17" s="18">
        <v>2257046</v>
      </c>
      <c r="E17" s="18">
        <v>2257046</v>
      </c>
      <c r="F17" s="18">
        <v>0</v>
      </c>
      <c r="G17" s="18">
        <v>0</v>
      </c>
      <c r="H17" s="18">
        <v>0</v>
      </c>
      <c r="I17" s="18">
        <f t="shared" si="8"/>
        <v>0</v>
      </c>
      <c r="J17" s="18">
        <f t="shared" si="9"/>
        <v>2257046</v>
      </c>
      <c r="K17" s="39">
        <f t="shared" si="10"/>
        <v>1</v>
      </c>
      <c r="L17" s="39">
        <f t="shared" si="11"/>
        <v>-1</v>
      </c>
      <c r="M17" s="39">
        <f t="shared" si="12"/>
        <v>-1</v>
      </c>
    </row>
    <row r="18" spans="1:13" s="17" customFormat="1" x14ac:dyDescent="0.2">
      <c r="A18" s="25"/>
      <c r="B18" s="33" t="s">
        <v>192</v>
      </c>
      <c r="C18" s="25" t="s">
        <v>193</v>
      </c>
      <c r="D18" s="18">
        <v>27719145</v>
      </c>
      <c r="E18" s="18">
        <v>27719145</v>
      </c>
      <c r="F18" s="18">
        <v>0</v>
      </c>
      <c r="G18" s="18">
        <v>0</v>
      </c>
      <c r="H18" s="18">
        <v>0</v>
      </c>
      <c r="I18" s="18">
        <f t="shared" si="8"/>
        <v>0</v>
      </c>
      <c r="J18" s="18">
        <f t="shared" si="9"/>
        <v>27719145</v>
      </c>
      <c r="K18" s="39">
        <f t="shared" si="10"/>
        <v>1</v>
      </c>
      <c r="L18" s="39">
        <f t="shared" si="11"/>
        <v>-1</v>
      </c>
      <c r="M18" s="39">
        <f t="shared" si="12"/>
        <v>-1</v>
      </c>
    </row>
    <row r="19" spans="1:13" s="17" customFormat="1" x14ac:dyDescent="0.2">
      <c r="A19" s="73" t="s">
        <v>141</v>
      </c>
      <c r="B19" s="74"/>
      <c r="C19" s="73"/>
      <c r="D19" s="71">
        <v>29976191</v>
      </c>
      <c r="E19" s="71">
        <v>29976191</v>
      </c>
      <c r="F19" s="71">
        <v>0</v>
      </c>
      <c r="G19" s="71">
        <v>0</v>
      </c>
      <c r="H19" s="71">
        <v>0</v>
      </c>
      <c r="I19" s="71">
        <f t="shared" ref="I19" si="13">SUM(G19:H19)</f>
        <v>0</v>
      </c>
      <c r="J19" s="71">
        <f t="shared" ref="J19" si="14">E19-I19</f>
        <v>29976191</v>
      </c>
      <c r="K19" s="72">
        <f t="shared" ref="K19" si="15">IF(E19=0,"NA",J19/E19)</f>
        <v>1</v>
      </c>
      <c r="L19" s="72">
        <f t="shared" ref="L19" si="16">IF(E19=0,"NA",(  ( F19 - (E19/$L$6)) / (E19/$L$6)))</f>
        <v>-1</v>
      </c>
      <c r="M19" s="72">
        <f t="shared" ref="M19" si="17">IF(E19=0,"NA",(  ( G19 - ($M$6*(E19/12))) / ($M$6*(E19/12))))</f>
        <v>-1</v>
      </c>
    </row>
    <row r="20" spans="1:13" x14ac:dyDescent="0.2">
      <c r="K20" s="42"/>
    </row>
    <row r="21" spans="1:13" ht="15.75" x14ac:dyDescent="0.25">
      <c r="A21" s="27" t="s">
        <v>176</v>
      </c>
      <c r="B21" s="34"/>
      <c r="C21" s="27"/>
      <c r="D21" s="6">
        <f>+D16+D19</f>
        <v>29976191</v>
      </c>
      <c r="E21" s="6">
        <f t="shared" ref="E21:J21" si="18">+E16+E19</f>
        <v>29976191</v>
      </c>
      <c r="F21" s="6">
        <f t="shared" si="18"/>
        <v>0</v>
      </c>
      <c r="G21" s="6">
        <f t="shared" si="18"/>
        <v>0</v>
      </c>
      <c r="H21" s="6">
        <f t="shared" si="18"/>
        <v>0</v>
      </c>
      <c r="I21" s="6">
        <f t="shared" si="18"/>
        <v>0</v>
      </c>
      <c r="J21" s="6">
        <f t="shared" si="18"/>
        <v>29976191</v>
      </c>
      <c r="K21" s="40">
        <f t="shared" si="2"/>
        <v>1</v>
      </c>
      <c r="L21" s="40">
        <f>IF(E21=0,"NA",(  ( F21 - (E21/$L$6)) / (E21/$L$6)))</f>
        <v>-1</v>
      </c>
      <c r="M21" s="40">
        <f>IF(E21=0,"NA",(  ( G21 - ($M$6*(E21/12))) / ($M$6*(E21/12))))</f>
        <v>-1</v>
      </c>
    </row>
    <row r="23" spans="1:13" ht="15" x14ac:dyDescent="0.2">
      <c r="A23" s="37"/>
    </row>
  </sheetData>
  <autoFilter ref="A7:M21"/>
  <mergeCells count="5">
    <mergeCell ref="A1:M1"/>
    <mergeCell ref="A3:M3"/>
    <mergeCell ref="A4:M4"/>
    <mergeCell ref="A5:M5"/>
    <mergeCell ref="A2:M2"/>
  </mergeCells>
  <printOptions horizontalCentered="1"/>
  <pageMargins left="0.25" right="0.25" top="0.25" bottom="0.5" header="0" footer="0"/>
  <pageSetup scale="68" fitToHeight="0" orientation="landscape" horizontalDpi="4294967293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04"/>
  <sheetViews>
    <sheetView workbookViewId="0">
      <pane ySplit="7" topLeftCell="A8" activePane="bottomLeft" state="frozen"/>
      <selection activeCell="A8" sqref="A8"/>
      <selection pane="bottomLeft" activeCell="A8" sqref="A8"/>
    </sheetView>
  </sheetViews>
  <sheetFormatPr defaultRowHeight="12.75" x14ac:dyDescent="0.2"/>
  <cols>
    <col min="1" max="1" width="50.42578125" style="21" bestFit="1" customWidth="1"/>
    <col min="2" max="2" width="8.5703125" style="36" customWidth="1"/>
    <col min="3" max="3" width="29.42578125" style="21" bestFit="1" customWidth="1"/>
    <col min="4" max="7" width="15.140625" style="5" customWidth="1"/>
    <col min="8" max="8" width="16.140625" style="5" customWidth="1"/>
    <col min="9" max="9" width="17.42578125" style="5" bestFit="1" customWidth="1"/>
    <col min="10" max="10" width="16.140625" style="5" bestFit="1" customWidth="1"/>
    <col min="11" max="11" width="14" style="20" customWidth="1"/>
    <col min="12" max="13" width="12.7109375" style="42" customWidth="1"/>
    <col min="14" max="14" width="12.7109375" customWidth="1"/>
  </cols>
  <sheetData>
    <row r="1" spans="1:13" s="1" customFormat="1" ht="15" x14ac:dyDescent="0.25">
      <c r="A1" s="76" t="s">
        <v>0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</row>
    <row r="2" spans="1:13" s="1" customFormat="1" ht="18.75" x14ac:dyDescent="0.3">
      <c r="A2" s="77" t="s">
        <v>403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</row>
    <row r="3" spans="1:13" s="1" customFormat="1" ht="15" x14ac:dyDescent="0.25">
      <c r="A3" s="76" t="s">
        <v>1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</row>
    <row r="4" spans="1:13" s="1" customFormat="1" ht="15" x14ac:dyDescent="0.25">
      <c r="A4" s="78">
        <v>44865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</row>
    <row r="5" spans="1:13" s="1" customFormat="1" ht="15" x14ac:dyDescent="0.25">
      <c r="A5" s="76" t="s">
        <v>2</v>
      </c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</row>
    <row r="6" spans="1:13" s="1" customFormat="1" ht="15.75" thickBot="1" x14ac:dyDescent="0.3">
      <c r="A6" s="28"/>
      <c r="B6" s="29"/>
      <c r="C6" s="24"/>
      <c r="D6" s="3"/>
      <c r="E6" s="3"/>
      <c r="F6" s="3"/>
      <c r="G6" s="3"/>
      <c r="H6" s="3"/>
      <c r="I6" s="3"/>
      <c r="J6" s="3"/>
      <c r="K6" s="8"/>
      <c r="L6" s="45">
        <f>'GENERAL FUND'!L6</f>
        <v>1</v>
      </c>
      <c r="M6" s="45">
        <f>'GENERAL FUND'!M6</f>
        <v>4</v>
      </c>
    </row>
    <row r="7" spans="1:13" s="2" customFormat="1" ht="45.75" thickBot="1" x14ac:dyDescent="0.25">
      <c r="A7" s="30" t="s">
        <v>208</v>
      </c>
      <c r="B7" s="31" t="s">
        <v>9</v>
      </c>
      <c r="C7" s="31" t="s">
        <v>10</v>
      </c>
      <c r="D7" s="4" t="s">
        <v>314</v>
      </c>
      <c r="E7" s="4" t="s">
        <v>315</v>
      </c>
      <c r="F7" s="4" t="s">
        <v>3</v>
      </c>
      <c r="G7" s="4" t="s">
        <v>4</v>
      </c>
      <c r="H7" s="4" t="s">
        <v>5</v>
      </c>
      <c r="I7" s="4" t="s">
        <v>6</v>
      </c>
      <c r="J7" s="4" t="s">
        <v>7</v>
      </c>
      <c r="K7" s="9" t="s">
        <v>8</v>
      </c>
      <c r="L7" s="38" t="s">
        <v>200</v>
      </c>
      <c r="M7" s="38" t="s">
        <v>201</v>
      </c>
    </row>
    <row r="8" spans="1:13" s="16" customFormat="1" x14ac:dyDescent="0.2">
      <c r="A8" s="17" t="s">
        <v>142</v>
      </c>
      <c r="B8" s="48" t="s">
        <v>405</v>
      </c>
      <c r="C8" s="17" t="s">
        <v>406</v>
      </c>
      <c r="D8" s="18">
        <v>429000000</v>
      </c>
      <c r="E8" s="18">
        <v>429000000</v>
      </c>
      <c r="F8" s="18">
        <v>12507284.65</v>
      </c>
      <c r="G8" s="18">
        <v>37811344.869999997</v>
      </c>
      <c r="H8" s="18">
        <v>0</v>
      </c>
      <c r="I8" s="18">
        <f t="shared" ref="I8" si="0">SUM(G8:H8)</f>
        <v>37811344.869999997</v>
      </c>
      <c r="J8" s="18">
        <f t="shared" ref="J8" si="1">E8-I8</f>
        <v>391188655.13</v>
      </c>
      <c r="K8" s="39">
        <f>IF(E8=0,"NA",J8/E8)</f>
        <v>0.91186166696969695</v>
      </c>
      <c r="L8" s="39">
        <f>IF(E8=0,"NA",(  ( F8 - (E8/$L$6)) / (E8/$L$6)))</f>
        <v>-0.97084549032634038</v>
      </c>
      <c r="M8" s="39">
        <f>IF(E8=0,"NA",(  ( G8 - ($M$6*(E8/12))) / ($M$6*(E8/12))))</f>
        <v>-0.73558500090909085</v>
      </c>
    </row>
    <row r="9" spans="1:13" s="16" customFormat="1" x14ac:dyDescent="0.2">
      <c r="A9" s="17"/>
      <c r="B9" s="48" t="s">
        <v>143</v>
      </c>
      <c r="C9" s="17" t="s">
        <v>144</v>
      </c>
      <c r="D9" s="18">
        <v>-10000</v>
      </c>
      <c r="E9" s="18">
        <v>0</v>
      </c>
      <c r="F9" s="18">
        <v>0</v>
      </c>
      <c r="G9" s="18">
        <v>0</v>
      </c>
      <c r="H9" s="18">
        <v>0</v>
      </c>
      <c r="I9" s="18">
        <f t="shared" ref="I9" si="2">SUM(G9:H9)</f>
        <v>0</v>
      </c>
      <c r="J9" s="18">
        <f t="shared" ref="J9" si="3">E9-I9</f>
        <v>0</v>
      </c>
      <c r="K9" s="39" t="str">
        <f t="shared" ref="K9" si="4">IF(E9=0,"NA",J9/E9)</f>
        <v>NA</v>
      </c>
      <c r="L9" s="39" t="str">
        <f t="shared" ref="L9" si="5">IF(E9=0,"NA",(  ( F9 - (E9/$L$6)) / (E9/$L$6)))</f>
        <v>NA</v>
      </c>
      <c r="M9" s="39" t="str">
        <f t="shared" ref="M9" si="6">IF(E9=0,"NA",(  ( G9 - ($M$6*(E9/12))) / ($M$6*(E9/12))))</f>
        <v>NA</v>
      </c>
    </row>
    <row r="10" spans="1:13" s="16" customFormat="1" x14ac:dyDescent="0.2">
      <c r="A10" s="17"/>
      <c r="B10" s="48" t="s">
        <v>149</v>
      </c>
      <c r="C10" s="17" t="s">
        <v>150</v>
      </c>
      <c r="D10" s="18">
        <v>0</v>
      </c>
      <c r="E10" s="18">
        <v>0</v>
      </c>
      <c r="F10" s="18">
        <v>0</v>
      </c>
      <c r="G10" s="18">
        <v>0</v>
      </c>
      <c r="H10" s="18">
        <v>0</v>
      </c>
      <c r="I10" s="18">
        <f t="shared" ref="I10:I21" si="7">SUM(G10:H10)</f>
        <v>0</v>
      </c>
      <c r="J10" s="18">
        <f t="shared" ref="J10:J21" si="8">E10-I10</f>
        <v>0</v>
      </c>
      <c r="K10" s="39" t="str">
        <f t="shared" ref="K10:K21" si="9">IF(E10=0,"NA",J10/E10)</f>
        <v>NA</v>
      </c>
      <c r="L10" s="39" t="str">
        <f t="shared" ref="L10:L21" si="10">IF(E10=0,"NA",(  ( F10 - (E10/$L$6)) / (E10/$L$6)))</f>
        <v>NA</v>
      </c>
      <c r="M10" s="39" t="str">
        <f t="shared" ref="M10:M21" si="11">IF(E10=0,"NA",(  ( G10 - ($M$6*(E10/12))) / ($M$6*(E10/12))))</f>
        <v>NA</v>
      </c>
    </row>
    <row r="11" spans="1:13" s="16" customFormat="1" x14ac:dyDescent="0.2">
      <c r="A11" s="17"/>
      <c r="B11" s="48" t="s">
        <v>522</v>
      </c>
      <c r="C11" s="17" t="s">
        <v>523</v>
      </c>
      <c r="D11" s="18">
        <v>0</v>
      </c>
      <c r="E11" s="18">
        <v>0</v>
      </c>
      <c r="F11" s="18">
        <v>0</v>
      </c>
      <c r="G11" s="18">
        <v>0</v>
      </c>
      <c r="H11" s="18">
        <v>0</v>
      </c>
      <c r="I11" s="18">
        <f t="shared" si="7"/>
        <v>0</v>
      </c>
      <c r="J11" s="18">
        <f t="shared" si="8"/>
        <v>0</v>
      </c>
      <c r="K11" s="39" t="str">
        <f t="shared" si="9"/>
        <v>NA</v>
      </c>
      <c r="L11" s="39" t="str">
        <f t="shared" si="10"/>
        <v>NA</v>
      </c>
      <c r="M11" s="39" t="str">
        <f t="shared" si="11"/>
        <v>NA</v>
      </c>
    </row>
    <row r="12" spans="1:13" s="16" customFormat="1" x14ac:dyDescent="0.2">
      <c r="A12" s="17"/>
      <c r="B12" s="48" t="s">
        <v>524</v>
      </c>
      <c r="C12" s="17" t="s">
        <v>525</v>
      </c>
      <c r="D12" s="18">
        <v>0</v>
      </c>
      <c r="E12" s="18">
        <v>0</v>
      </c>
      <c r="F12" s="18">
        <v>0</v>
      </c>
      <c r="G12" s="18">
        <v>0</v>
      </c>
      <c r="H12" s="18">
        <v>0</v>
      </c>
      <c r="I12" s="18">
        <f t="shared" si="7"/>
        <v>0</v>
      </c>
      <c r="J12" s="18">
        <f t="shared" si="8"/>
        <v>0</v>
      </c>
      <c r="K12" s="39" t="str">
        <f t="shared" si="9"/>
        <v>NA</v>
      </c>
      <c r="L12" s="39" t="str">
        <f t="shared" si="10"/>
        <v>NA</v>
      </c>
      <c r="M12" s="39" t="str">
        <f t="shared" si="11"/>
        <v>NA</v>
      </c>
    </row>
    <row r="13" spans="1:13" s="16" customFormat="1" x14ac:dyDescent="0.2">
      <c r="A13" s="47" t="s">
        <v>153</v>
      </c>
      <c r="B13" s="49"/>
      <c r="C13" s="47"/>
      <c r="D13" s="23">
        <v>428990000</v>
      </c>
      <c r="E13" s="23">
        <v>429000000</v>
      </c>
      <c r="F13" s="23">
        <v>12507284.65</v>
      </c>
      <c r="G13" s="23">
        <v>37811344.869999997</v>
      </c>
      <c r="H13" s="23">
        <v>0</v>
      </c>
      <c r="I13" s="23">
        <f t="shared" si="7"/>
        <v>37811344.869999997</v>
      </c>
      <c r="J13" s="23">
        <f t="shared" si="8"/>
        <v>391188655.13</v>
      </c>
      <c r="K13" s="43">
        <f t="shared" si="9"/>
        <v>0.91186166696969695</v>
      </c>
      <c r="L13" s="43">
        <f t="shared" si="10"/>
        <v>-0.97084549032634038</v>
      </c>
      <c r="M13" s="43">
        <f t="shared" si="11"/>
        <v>-0.73558500090909085</v>
      </c>
    </row>
    <row r="14" spans="1:13" s="16" customFormat="1" x14ac:dyDescent="0.2">
      <c r="A14" s="17" t="s">
        <v>154</v>
      </c>
      <c r="B14" s="48" t="s">
        <v>155</v>
      </c>
      <c r="C14" s="17" t="s">
        <v>156</v>
      </c>
      <c r="D14" s="18">
        <v>2800000</v>
      </c>
      <c r="E14" s="18">
        <v>2800000</v>
      </c>
      <c r="F14" s="18">
        <v>193778.8</v>
      </c>
      <c r="G14" s="18">
        <v>407793.02</v>
      </c>
      <c r="H14" s="18">
        <v>0</v>
      </c>
      <c r="I14" s="18">
        <f t="shared" si="7"/>
        <v>407793.02</v>
      </c>
      <c r="J14" s="18">
        <f t="shared" si="8"/>
        <v>2392206.98</v>
      </c>
      <c r="K14" s="39">
        <f t="shared" si="9"/>
        <v>0.85435963571428575</v>
      </c>
      <c r="L14" s="39">
        <f t="shared" si="10"/>
        <v>-0.93079328571428577</v>
      </c>
      <c r="M14" s="39">
        <f t="shared" si="11"/>
        <v>-0.56307890714285713</v>
      </c>
    </row>
    <row r="15" spans="1:13" s="16" customFormat="1" x14ac:dyDescent="0.2">
      <c r="A15" s="47" t="s">
        <v>157</v>
      </c>
      <c r="B15" s="49"/>
      <c r="C15" s="47"/>
      <c r="D15" s="23">
        <v>2800000</v>
      </c>
      <c r="E15" s="23">
        <v>2800000</v>
      </c>
      <c r="F15" s="23">
        <v>193778.8</v>
      </c>
      <c r="G15" s="23">
        <v>407793.02</v>
      </c>
      <c r="H15" s="23">
        <v>0</v>
      </c>
      <c r="I15" s="23">
        <f t="shared" si="7"/>
        <v>407793.02</v>
      </c>
      <c r="J15" s="23">
        <f t="shared" si="8"/>
        <v>2392206.98</v>
      </c>
      <c r="K15" s="43">
        <f t="shared" si="9"/>
        <v>0.85435963571428575</v>
      </c>
      <c r="L15" s="43">
        <f t="shared" si="10"/>
        <v>-0.93079328571428577</v>
      </c>
      <c r="M15" s="43">
        <f t="shared" si="11"/>
        <v>-0.56307890714285713</v>
      </c>
    </row>
    <row r="16" spans="1:13" s="16" customFormat="1" x14ac:dyDescent="0.2">
      <c r="A16" s="17" t="s">
        <v>158</v>
      </c>
      <c r="B16" s="48" t="s">
        <v>409</v>
      </c>
      <c r="C16" s="17" t="s">
        <v>410</v>
      </c>
      <c r="D16" s="18">
        <v>0</v>
      </c>
      <c r="E16" s="18">
        <v>0</v>
      </c>
      <c r="F16" s="18">
        <v>0</v>
      </c>
      <c r="G16" s="18">
        <v>0</v>
      </c>
      <c r="H16" s="18">
        <v>0</v>
      </c>
      <c r="I16" s="18">
        <f t="shared" si="7"/>
        <v>0</v>
      </c>
      <c r="J16" s="18">
        <f t="shared" si="8"/>
        <v>0</v>
      </c>
      <c r="K16" s="39" t="str">
        <f t="shared" si="9"/>
        <v>NA</v>
      </c>
      <c r="L16" s="39" t="str">
        <f t="shared" si="10"/>
        <v>NA</v>
      </c>
      <c r="M16" s="39" t="str">
        <f t="shared" si="11"/>
        <v>NA</v>
      </c>
    </row>
    <row r="17" spans="1:13" s="16" customFormat="1" x14ac:dyDescent="0.2">
      <c r="A17" s="17"/>
      <c r="B17" s="48" t="s">
        <v>161</v>
      </c>
      <c r="C17" s="17" t="s">
        <v>162</v>
      </c>
      <c r="D17" s="18"/>
      <c r="E17" s="18"/>
      <c r="F17" s="18">
        <v>0</v>
      </c>
      <c r="G17" s="18">
        <v>0</v>
      </c>
      <c r="H17" s="18">
        <v>0</v>
      </c>
      <c r="I17" s="18">
        <f t="shared" si="7"/>
        <v>0</v>
      </c>
      <c r="J17" s="18">
        <f t="shared" si="8"/>
        <v>0</v>
      </c>
      <c r="K17" s="39" t="str">
        <f t="shared" si="9"/>
        <v>NA</v>
      </c>
      <c r="L17" s="39" t="str">
        <f t="shared" si="10"/>
        <v>NA</v>
      </c>
      <c r="M17" s="39" t="str">
        <f t="shared" si="11"/>
        <v>NA</v>
      </c>
    </row>
    <row r="18" spans="1:13" s="16" customFormat="1" x14ac:dyDescent="0.2">
      <c r="A18" s="47" t="s">
        <v>163</v>
      </c>
      <c r="B18" s="49"/>
      <c r="C18" s="47"/>
      <c r="D18" s="23">
        <v>0</v>
      </c>
      <c r="E18" s="23">
        <v>0</v>
      </c>
      <c r="F18" s="23">
        <v>0</v>
      </c>
      <c r="G18" s="23">
        <v>0</v>
      </c>
      <c r="H18" s="23">
        <v>0</v>
      </c>
      <c r="I18" s="23">
        <f t="shared" si="7"/>
        <v>0</v>
      </c>
      <c r="J18" s="23">
        <f t="shared" si="8"/>
        <v>0</v>
      </c>
      <c r="K18" s="43" t="str">
        <f t="shared" si="9"/>
        <v>NA</v>
      </c>
      <c r="L18" s="43" t="str">
        <f t="shared" si="10"/>
        <v>NA</v>
      </c>
      <c r="M18" s="43" t="str">
        <f t="shared" si="11"/>
        <v>NA</v>
      </c>
    </row>
    <row r="19" spans="1:13" s="16" customFormat="1" x14ac:dyDescent="0.2">
      <c r="A19" s="17" t="s">
        <v>170</v>
      </c>
      <c r="B19" s="48" t="s">
        <v>171</v>
      </c>
      <c r="C19" s="17" t="s">
        <v>172</v>
      </c>
      <c r="D19" s="18">
        <v>0</v>
      </c>
      <c r="E19" s="18">
        <v>0</v>
      </c>
      <c r="F19" s="18">
        <v>0</v>
      </c>
      <c r="G19" s="18">
        <v>0</v>
      </c>
      <c r="H19" s="18">
        <v>0</v>
      </c>
      <c r="I19" s="18">
        <f t="shared" si="7"/>
        <v>0</v>
      </c>
      <c r="J19" s="18">
        <f t="shared" si="8"/>
        <v>0</v>
      </c>
      <c r="K19" s="39" t="str">
        <f t="shared" si="9"/>
        <v>NA</v>
      </c>
      <c r="L19" s="39" t="str">
        <f t="shared" si="10"/>
        <v>NA</v>
      </c>
      <c r="M19" s="39" t="str">
        <f t="shared" si="11"/>
        <v>NA</v>
      </c>
    </row>
    <row r="20" spans="1:13" s="16" customFormat="1" x14ac:dyDescent="0.2">
      <c r="A20" s="17"/>
      <c r="B20" s="48" t="s">
        <v>231</v>
      </c>
      <c r="C20" s="17" t="s">
        <v>232</v>
      </c>
      <c r="D20" s="18">
        <v>0</v>
      </c>
      <c r="E20" s="18">
        <v>0</v>
      </c>
      <c r="F20" s="18">
        <v>0</v>
      </c>
      <c r="G20" s="18">
        <v>0</v>
      </c>
      <c r="H20" s="18">
        <v>0</v>
      </c>
      <c r="I20" s="18">
        <f t="shared" si="7"/>
        <v>0</v>
      </c>
      <c r="J20" s="18">
        <f t="shared" si="8"/>
        <v>0</v>
      </c>
      <c r="K20" s="39" t="str">
        <f t="shared" si="9"/>
        <v>NA</v>
      </c>
      <c r="L20" s="39" t="str">
        <f t="shared" si="10"/>
        <v>NA</v>
      </c>
      <c r="M20" s="39" t="str">
        <f t="shared" si="11"/>
        <v>NA</v>
      </c>
    </row>
    <row r="21" spans="1:13" s="16" customFormat="1" x14ac:dyDescent="0.2">
      <c r="A21" s="17"/>
      <c r="B21" s="48" t="s">
        <v>411</v>
      </c>
      <c r="C21" s="17" t="s">
        <v>412</v>
      </c>
      <c r="D21" s="18">
        <v>0</v>
      </c>
      <c r="E21" s="18">
        <v>0</v>
      </c>
      <c r="F21" s="18">
        <v>0</v>
      </c>
      <c r="G21" s="18">
        <v>0</v>
      </c>
      <c r="H21" s="18">
        <v>0</v>
      </c>
      <c r="I21" s="18">
        <f t="shared" si="7"/>
        <v>0</v>
      </c>
      <c r="J21" s="18">
        <f t="shared" si="8"/>
        <v>0</v>
      </c>
      <c r="K21" s="39" t="str">
        <f t="shared" si="9"/>
        <v>NA</v>
      </c>
      <c r="L21" s="39" t="str">
        <f t="shared" si="10"/>
        <v>NA</v>
      </c>
      <c r="M21" s="39" t="str">
        <f t="shared" si="11"/>
        <v>NA</v>
      </c>
    </row>
    <row r="22" spans="1:13" s="16" customFormat="1" x14ac:dyDescent="0.2">
      <c r="A22" s="17"/>
      <c r="B22" s="48" t="s">
        <v>413</v>
      </c>
      <c r="C22" s="17" t="s">
        <v>414</v>
      </c>
      <c r="D22" s="18">
        <v>0</v>
      </c>
      <c r="E22" s="18">
        <v>0</v>
      </c>
      <c r="F22" s="18">
        <v>0</v>
      </c>
      <c r="G22" s="18">
        <v>0</v>
      </c>
      <c r="H22" s="18">
        <v>0</v>
      </c>
      <c r="I22" s="18">
        <f t="shared" ref="I22:I25" si="12">SUM(G22:H22)</f>
        <v>0</v>
      </c>
      <c r="J22" s="18">
        <f t="shared" ref="J22:J25" si="13">E22-I22</f>
        <v>0</v>
      </c>
      <c r="K22" s="39" t="str">
        <f t="shared" ref="K22:K25" si="14">IF(E22=0,"NA",J22/E22)</f>
        <v>NA</v>
      </c>
      <c r="L22" s="39" t="str">
        <f t="shared" ref="L22:L25" si="15">IF(E22=0,"NA",(  ( F22 - (E22/$L$6)) / (E22/$L$6)))</f>
        <v>NA</v>
      </c>
      <c r="M22" s="39" t="str">
        <f t="shared" ref="M22:M25" si="16">IF(E22=0,"NA",(  ( G22 - ($M$6*(E22/12))) / ($M$6*(E22/12))))</f>
        <v>NA</v>
      </c>
    </row>
    <row r="23" spans="1:13" s="16" customFormat="1" x14ac:dyDescent="0.2">
      <c r="A23" s="17"/>
      <c r="B23" s="48" t="s">
        <v>415</v>
      </c>
      <c r="C23" s="17" t="s">
        <v>348</v>
      </c>
      <c r="D23" s="18">
        <v>0</v>
      </c>
      <c r="E23" s="18">
        <v>0</v>
      </c>
      <c r="F23" s="18">
        <v>0</v>
      </c>
      <c r="G23" s="18">
        <v>0</v>
      </c>
      <c r="H23" s="18">
        <v>0</v>
      </c>
      <c r="I23" s="18">
        <f t="shared" si="12"/>
        <v>0</v>
      </c>
      <c r="J23" s="18">
        <f t="shared" si="13"/>
        <v>0</v>
      </c>
      <c r="K23" s="39" t="str">
        <f t="shared" si="14"/>
        <v>NA</v>
      </c>
      <c r="L23" s="39" t="str">
        <f t="shared" si="15"/>
        <v>NA</v>
      </c>
      <c r="M23" s="39" t="str">
        <f t="shared" si="16"/>
        <v>NA</v>
      </c>
    </row>
    <row r="24" spans="1:13" s="16" customFormat="1" x14ac:dyDescent="0.2">
      <c r="A24" s="17"/>
      <c r="B24" s="48" t="s">
        <v>416</v>
      </c>
      <c r="C24" s="17" t="s">
        <v>417</v>
      </c>
      <c r="D24" s="18">
        <v>0</v>
      </c>
      <c r="E24" s="18">
        <v>0</v>
      </c>
      <c r="F24" s="18">
        <v>0</v>
      </c>
      <c r="G24" s="18">
        <v>0</v>
      </c>
      <c r="H24" s="18">
        <v>0</v>
      </c>
      <c r="I24" s="18">
        <f t="shared" si="12"/>
        <v>0</v>
      </c>
      <c r="J24" s="18">
        <f t="shared" si="13"/>
        <v>0</v>
      </c>
      <c r="K24" s="39" t="str">
        <f t="shared" si="14"/>
        <v>NA</v>
      </c>
      <c r="L24" s="39" t="str">
        <f t="shared" si="15"/>
        <v>NA</v>
      </c>
      <c r="M24" s="39" t="str">
        <f t="shared" si="16"/>
        <v>NA</v>
      </c>
    </row>
    <row r="25" spans="1:13" s="16" customFormat="1" x14ac:dyDescent="0.2">
      <c r="A25" s="47" t="s">
        <v>173</v>
      </c>
      <c r="B25" s="49"/>
      <c r="C25" s="47"/>
      <c r="D25" s="23">
        <v>0</v>
      </c>
      <c r="E25" s="23">
        <v>0</v>
      </c>
      <c r="F25" s="23">
        <v>0</v>
      </c>
      <c r="G25" s="23">
        <v>0</v>
      </c>
      <c r="H25" s="23">
        <v>0</v>
      </c>
      <c r="I25" s="23">
        <f t="shared" si="12"/>
        <v>0</v>
      </c>
      <c r="J25" s="23">
        <f t="shared" si="13"/>
        <v>0</v>
      </c>
      <c r="K25" s="43" t="str">
        <f t="shared" si="14"/>
        <v>NA</v>
      </c>
      <c r="L25" s="43" t="str">
        <f t="shared" si="15"/>
        <v>NA</v>
      </c>
      <c r="M25" s="43" t="str">
        <f t="shared" si="16"/>
        <v>NA</v>
      </c>
    </row>
    <row r="26" spans="1:13" s="17" customFormat="1" x14ac:dyDescent="0.2">
      <c r="A26" s="50"/>
      <c r="B26" s="51"/>
      <c r="C26" s="50"/>
      <c r="D26" s="52"/>
      <c r="E26" s="52"/>
      <c r="F26" s="52"/>
      <c r="G26" s="52"/>
      <c r="H26" s="52"/>
      <c r="I26" s="52"/>
      <c r="J26" s="52"/>
      <c r="K26" s="44"/>
      <c r="L26" s="44"/>
      <c r="M26" s="44"/>
    </row>
    <row r="27" spans="1:13" s="17" customFormat="1" ht="15.75" x14ac:dyDescent="0.25">
      <c r="A27" s="27" t="s">
        <v>177</v>
      </c>
      <c r="B27" s="34"/>
      <c r="C27" s="27"/>
      <c r="D27" s="6">
        <f>+D13+D15+D18+D25</f>
        <v>431790000</v>
      </c>
      <c r="E27" s="6">
        <f t="shared" ref="E27:J27" si="17">+E13+E15+E18+E25</f>
        <v>431800000</v>
      </c>
      <c r="F27" s="6">
        <f t="shared" si="17"/>
        <v>12701063.450000001</v>
      </c>
      <c r="G27" s="6">
        <f t="shared" si="17"/>
        <v>38219137.890000001</v>
      </c>
      <c r="H27" s="6">
        <f t="shared" si="17"/>
        <v>0</v>
      </c>
      <c r="I27" s="6">
        <f t="shared" si="17"/>
        <v>38219137.890000001</v>
      </c>
      <c r="J27" s="6">
        <f t="shared" si="17"/>
        <v>393580862.11000001</v>
      </c>
      <c r="K27" s="40">
        <f t="shared" ref="K27" si="18">IF(E27=0,"NA",J27/E27)</f>
        <v>0.91148879599351551</v>
      </c>
      <c r="L27" s="40">
        <f t="shared" ref="L27" si="19">IF(E27=0,"NA",(  ( F27 - (E27/$L$6)) / (E27/$L$6)))</f>
        <v>-0.97058577246410382</v>
      </c>
      <c r="M27" s="40">
        <f t="shared" ref="M27" si="20">IF(E27=0,"NA",(  ( G27 - ($M$6*(E27/12))) / ($M$6*(E27/12))))</f>
        <v>-0.73446638798054653</v>
      </c>
    </row>
    <row r="28" spans="1:13" s="16" customFormat="1" x14ac:dyDescent="0.2">
      <c r="A28" s="17"/>
      <c r="B28" s="48"/>
      <c r="C28" s="17"/>
      <c r="D28" s="18"/>
      <c r="E28" s="18"/>
      <c r="F28" s="18"/>
      <c r="G28" s="18"/>
      <c r="H28" s="18"/>
      <c r="I28" s="18"/>
      <c r="J28" s="18"/>
      <c r="K28" s="39"/>
      <c r="L28" s="39"/>
      <c r="M28" s="39"/>
    </row>
    <row r="29" spans="1:13" s="16" customFormat="1" x14ac:dyDescent="0.2">
      <c r="A29" s="17" t="s">
        <v>11</v>
      </c>
      <c r="B29" s="48" t="s">
        <v>12</v>
      </c>
      <c r="C29" s="17" t="s">
        <v>13</v>
      </c>
      <c r="D29" s="18"/>
      <c r="E29" s="18"/>
      <c r="F29" s="18">
        <v>0</v>
      </c>
      <c r="G29" s="18">
        <v>0</v>
      </c>
      <c r="H29" s="18">
        <v>0</v>
      </c>
      <c r="I29" s="18">
        <f t="shared" ref="I29:I48" si="21">SUM(G29:H29)</f>
        <v>0</v>
      </c>
      <c r="J29" s="18">
        <f t="shared" ref="J29:J51" si="22">E29-I29</f>
        <v>0</v>
      </c>
      <c r="K29" s="39" t="str">
        <f t="shared" ref="K29:K51" si="23">IF(E29=0,"NA",J29/E29)</f>
        <v>NA</v>
      </c>
      <c r="L29" s="39" t="str">
        <f t="shared" ref="L29:L51" si="24">IF(E29=0,"NA",(  ( F29 - (E29/$L$6)) / (E29/$L$6)))</f>
        <v>NA</v>
      </c>
      <c r="M29" s="39" t="str">
        <f t="shared" ref="M29:M51" si="25">IF(E29=0,"NA",(  ( G29 - ($M$6*(E29/12))) / ($M$6*(E29/12))))</f>
        <v>NA</v>
      </c>
    </row>
    <row r="30" spans="1:13" s="16" customFormat="1" x14ac:dyDescent="0.2">
      <c r="A30" s="17"/>
      <c r="B30" s="48" t="s">
        <v>39</v>
      </c>
      <c r="C30" s="17" t="s">
        <v>40</v>
      </c>
      <c r="D30" s="18"/>
      <c r="E30" s="18"/>
      <c r="F30" s="18">
        <v>0</v>
      </c>
      <c r="G30" s="18">
        <v>0</v>
      </c>
      <c r="H30" s="18">
        <v>0</v>
      </c>
      <c r="I30" s="18">
        <f t="shared" ref="I30:I33" si="26">SUM(G30:H30)</f>
        <v>0</v>
      </c>
      <c r="J30" s="18">
        <f t="shared" ref="J30:J47" si="27">E30-I30</f>
        <v>0</v>
      </c>
      <c r="K30" s="39" t="str">
        <f t="shared" ref="K30:K47" si="28">IF(E30=0,"NA",J30/E30)</f>
        <v>NA</v>
      </c>
      <c r="L30" s="39" t="str">
        <f t="shared" ref="L30:L47" si="29">IF(E30=0,"NA",(  ( F30 - (E30/$L$6)) / (E30/$L$6)))</f>
        <v>NA</v>
      </c>
      <c r="M30" s="39" t="str">
        <f t="shared" ref="M30:M47" si="30">IF(E30=0,"NA",(  ( G30 - ($M$6*(E30/12))) / ($M$6*(E30/12))))</f>
        <v>NA</v>
      </c>
    </row>
    <row r="31" spans="1:13" s="16" customFormat="1" x14ac:dyDescent="0.2">
      <c r="A31" s="17"/>
      <c r="B31" s="48" t="s">
        <v>41</v>
      </c>
      <c r="C31" s="17" t="s">
        <v>42</v>
      </c>
      <c r="D31" s="18">
        <v>5000</v>
      </c>
      <c r="E31" s="18">
        <v>5000</v>
      </c>
      <c r="F31" s="18">
        <v>0</v>
      </c>
      <c r="G31" s="18">
        <v>0</v>
      </c>
      <c r="H31" s="18">
        <v>0</v>
      </c>
      <c r="I31" s="18">
        <f t="shared" si="26"/>
        <v>0</v>
      </c>
      <c r="J31" s="18">
        <f t="shared" si="27"/>
        <v>5000</v>
      </c>
      <c r="K31" s="39">
        <f t="shared" si="28"/>
        <v>1</v>
      </c>
      <c r="L31" s="39">
        <f t="shared" si="29"/>
        <v>-1</v>
      </c>
      <c r="M31" s="39">
        <f t="shared" si="30"/>
        <v>-1</v>
      </c>
    </row>
    <row r="32" spans="1:13" s="16" customFormat="1" x14ac:dyDescent="0.2">
      <c r="A32" s="17"/>
      <c r="B32" s="48" t="s">
        <v>53</v>
      </c>
      <c r="C32" s="17" t="s">
        <v>54</v>
      </c>
      <c r="D32" s="18"/>
      <c r="E32" s="18"/>
      <c r="F32" s="18">
        <v>0</v>
      </c>
      <c r="G32" s="18">
        <v>0</v>
      </c>
      <c r="H32" s="18">
        <v>0</v>
      </c>
      <c r="I32" s="18">
        <f t="shared" si="26"/>
        <v>0</v>
      </c>
      <c r="J32" s="18">
        <f t="shared" si="27"/>
        <v>0</v>
      </c>
      <c r="K32" s="39" t="str">
        <f t="shared" si="28"/>
        <v>NA</v>
      </c>
      <c r="L32" s="39" t="str">
        <f t="shared" si="29"/>
        <v>NA</v>
      </c>
      <c r="M32" s="39" t="str">
        <f t="shared" si="30"/>
        <v>NA</v>
      </c>
    </row>
    <row r="33" spans="1:13" s="16" customFormat="1" x14ac:dyDescent="0.2">
      <c r="A33" s="17"/>
      <c r="B33" s="48" t="s">
        <v>57</v>
      </c>
      <c r="C33" s="17" t="s">
        <v>58</v>
      </c>
      <c r="D33" s="18"/>
      <c r="E33" s="18"/>
      <c r="F33" s="18">
        <v>0</v>
      </c>
      <c r="G33" s="18">
        <v>0</v>
      </c>
      <c r="H33" s="18">
        <v>0</v>
      </c>
      <c r="I33" s="18">
        <f t="shared" si="26"/>
        <v>0</v>
      </c>
      <c r="J33" s="18">
        <f t="shared" si="27"/>
        <v>0</v>
      </c>
      <c r="K33" s="39" t="str">
        <f t="shared" si="28"/>
        <v>NA</v>
      </c>
      <c r="L33" s="39" t="str">
        <f t="shared" si="29"/>
        <v>NA</v>
      </c>
      <c r="M33" s="39" t="str">
        <f t="shared" si="30"/>
        <v>NA</v>
      </c>
    </row>
    <row r="34" spans="1:13" s="16" customFormat="1" x14ac:dyDescent="0.2">
      <c r="A34" s="17"/>
      <c r="B34" s="48" t="s">
        <v>59</v>
      </c>
      <c r="C34" s="17" t="s">
        <v>60</v>
      </c>
      <c r="D34" s="18">
        <v>0</v>
      </c>
      <c r="E34" s="18">
        <v>-960000</v>
      </c>
      <c r="F34" s="18">
        <v>120551.08</v>
      </c>
      <c r="G34" s="18">
        <v>288286.2</v>
      </c>
      <c r="H34" s="18">
        <v>2249415.91</v>
      </c>
      <c r="I34" s="18">
        <f t="shared" ref="I34:I42" si="31">SUM(G34:H34)</f>
        <v>2537702.1100000003</v>
      </c>
      <c r="J34" s="18">
        <f t="shared" ref="J34:J42" si="32">E34-I34</f>
        <v>-3497702.1100000003</v>
      </c>
      <c r="K34" s="39">
        <f t="shared" ref="K34:K42" si="33">IF(E34=0,"NA",J34/E34)</f>
        <v>3.643439697916667</v>
      </c>
      <c r="L34" s="39">
        <f t="shared" ref="L34:L42" si="34">IF(E34=0,"NA",(  ( F34 - (E34/$L$6)) / (E34/$L$6)))</f>
        <v>-1.1255740416666666</v>
      </c>
      <c r="M34" s="39">
        <f t="shared" ref="M34:M42" si="35">IF(E34=0,"NA",(  ( G34 - ($M$6*(E34/12))) / ($M$6*(E34/12))))</f>
        <v>-1.9008943749999998</v>
      </c>
    </row>
    <row r="35" spans="1:13" s="16" customFormat="1" x14ac:dyDescent="0.2">
      <c r="A35" s="17"/>
      <c r="B35" s="48" t="s">
        <v>61</v>
      </c>
      <c r="C35" s="17" t="s">
        <v>62</v>
      </c>
      <c r="D35" s="18"/>
      <c r="E35" s="18"/>
      <c r="F35" s="18">
        <v>0</v>
      </c>
      <c r="G35" s="18">
        <v>0</v>
      </c>
      <c r="H35" s="18">
        <v>0</v>
      </c>
      <c r="I35" s="18">
        <f t="shared" si="31"/>
        <v>0</v>
      </c>
      <c r="J35" s="18">
        <f t="shared" si="32"/>
        <v>0</v>
      </c>
      <c r="K35" s="39" t="str">
        <f t="shared" si="33"/>
        <v>NA</v>
      </c>
      <c r="L35" s="39" t="str">
        <f t="shared" si="34"/>
        <v>NA</v>
      </c>
      <c r="M35" s="39" t="str">
        <f t="shared" si="35"/>
        <v>NA</v>
      </c>
    </row>
    <row r="36" spans="1:13" s="13" customFormat="1" ht="15.75" x14ac:dyDescent="0.25">
      <c r="A36" s="17"/>
      <c r="B36" s="48" t="s">
        <v>67</v>
      </c>
      <c r="C36" s="17" t="s">
        <v>68</v>
      </c>
      <c r="D36" s="18">
        <v>0</v>
      </c>
      <c r="E36" s="18">
        <v>960000</v>
      </c>
      <c r="F36" s="18">
        <v>16910</v>
      </c>
      <c r="G36" s="18">
        <v>51097</v>
      </c>
      <c r="H36" s="18">
        <v>787010.84</v>
      </c>
      <c r="I36" s="18">
        <f t="shared" si="31"/>
        <v>838107.84</v>
      </c>
      <c r="J36" s="18">
        <f t="shared" si="32"/>
        <v>121892.16000000003</v>
      </c>
      <c r="K36" s="39">
        <f t="shared" si="33"/>
        <v>0.12697100000000003</v>
      </c>
      <c r="L36" s="39">
        <f t="shared" si="34"/>
        <v>-0.98238541666666668</v>
      </c>
      <c r="M36" s="39">
        <f t="shared" si="35"/>
        <v>-0.840321875</v>
      </c>
    </row>
    <row r="37" spans="1:13" s="16" customFormat="1" x14ac:dyDescent="0.2">
      <c r="B37" s="48" t="s">
        <v>69</v>
      </c>
      <c r="C37" s="17" t="s">
        <v>70</v>
      </c>
      <c r="D37" s="18">
        <v>0</v>
      </c>
      <c r="E37" s="18">
        <v>0</v>
      </c>
      <c r="F37" s="18">
        <v>0</v>
      </c>
      <c r="G37" s="18">
        <v>0</v>
      </c>
      <c r="H37" s="18">
        <v>0</v>
      </c>
      <c r="I37" s="18">
        <f t="shared" si="31"/>
        <v>0</v>
      </c>
      <c r="J37" s="18">
        <f t="shared" si="32"/>
        <v>0</v>
      </c>
      <c r="K37" s="39" t="str">
        <f t="shared" si="33"/>
        <v>NA</v>
      </c>
      <c r="L37" s="39" t="str">
        <f t="shared" si="34"/>
        <v>NA</v>
      </c>
      <c r="M37" s="39" t="str">
        <f t="shared" si="35"/>
        <v>NA</v>
      </c>
    </row>
    <row r="38" spans="1:13" s="16" customFormat="1" x14ac:dyDescent="0.2">
      <c r="A38" s="17"/>
      <c r="B38" s="48" t="s">
        <v>540</v>
      </c>
      <c r="C38" s="17" t="s">
        <v>541</v>
      </c>
      <c r="D38" s="18"/>
      <c r="E38" s="18"/>
      <c r="F38" s="18">
        <v>0</v>
      </c>
      <c r="G38" s="18">
        <v>0</v>
      </c>
      <c r="H38" s="18">
        <v>0</v>
      </c>
      <c r="I38" s="18">
        <f t="shared" si="31"/>
        <v>0</v>
      </c>
      <c r="J38" s="18">
        <f t="shared" si="32"/>
        <v>0</v>
      </c>
      <c r="K38" s="39" t="str">
        <f t="shared" si="33"/>
        <v>NA</v>
      </c>
      <c r="L38" s="39" t="str">
        <f t="shared" si="34"/>
        <v>NA</v>
      </c>
      <c r="M38" s="39" t="str">
        <f t="shared" si="35"/>
        <v>NA</v>
      </c>
    </row>
    <row r="39" spans="1:13" s="13" customFormat="1" ht="15.75" x14ac:dyDescent="0.25">
      <c r="A39" s="17"/>
      <c r="B39" s="48" t="s">
        <v>542</v>
      </c>
      <c r="C39" s="17" t="s">
        <v>543</v>
      </c>
      <c r="D39" s="18">
        <v>0</v>
      </c>
      <c r="E39" s="18">
        <v>0</v>
      </c>
      <c r="F39" s="18">
        <v>0</v>
      </c>
      <c r="G39" s="18">
        <v>0</v>
      </c>
      <c r="H39" s="18">
        <v>0</v>
      </c>
      <c r="I39" s="18">
        <f t="shared" si="31"/>
        <v>0</v>
      </c>
      <c r="J39" s="18">
        <f t="shared" si="32"/>
        <v>0</v>
      </c>
      <c r="K39" s="39" t="str">
        <f t="shared" si="33"/>
        <v>NA</v>
      </c>
      <c r="L39" s="39" t="str">
        <f t="shared" si="34"/>
        <v>NA</v>
      </c>
      <c r="M39" s="39" t="str">
        <f t="shared" si="35"/>
        <v>NA</v>
      </c>
    </row>
    <row r="40" spans="1:13" s="16" customFormat="1" x14ac:dyDescent="0.2">
      <c r="A40" s="17"/>
      <c r="B40" s="48" t="s">
        <v>544</v>
      </c>
      <c r="C40" s="17" t="s">
        <v>545</v>
      </c>
      <c r="D40" s="18">
        <v>0</v>
      </c>
      <c r="E40" s="18">
        <v>0</v>
      </c>
      <c r="F40" s="18">
        <v>0</v>
      </c>
      <c r="G40" s="18">
        <v>0</v>
      </c>
      <c r="H40" s="18">
        <v>0</v>
      </c>
      <c r="I40" s="18">
        <f t="shared" si="31"/>
        <v>0</v>
      </c>
      <c r="J40" s="18">
        <f t="shared" si="32"/>
        <v>0</v>
      </c>
      <c r="K40" s="39" t="str">
        <f t="shared" si="33"/>
        <v>NA</v>
      </c>
      <c r="L40" s="39" t="str">
        <f t="shared" si="34"/>
        <v>NA</v>
      </c>
      <c r="M40" s="39" t="str">
        <f t="shared" si="35"/>
        <v>NA</v>
      </c>
    </row>
    <row r="41" spans="1:13" s="13" customFormat="1" ht="15.75" x14ac:dyDescent="0.25">
      <c r="A41" s="17"/>
      <c r="B41" s="48" t="s">
        <v>546</v>
      </c>
      <c r="C41" s="17" t="s">
        <v>547</v>
      </c>
      <c r="D41" s="18">
        <v>0</v>
      </c>
      <c r="E41" s="18">
        <v>0</v>
      </c>
      <c r="F41" s="18">
        <v>0</v>
      </c>
      <c r="G41" s="18">
        <v>0</v>
      </c>
      <c r="H41" s="18">
        <v>0</v>
      </c>
      <c r="I41" s="18">
        <f t="shared" si="31"/>
        <v>0</v>
      </c>
      <c r="J41" s="18">
        <f t="shared" si="32"/>
        <v>0</v>
      </c>
      <c r="K41" s="39" t="str">
        <f t="shared" si="33"/>
        <v>NA</v>
      </c>
      <c r="L41" s="39" t="str">
        <f t="shared" si="34"/>
        <v>NA</v>
      </c>
      <c r="M41" s="39" t="str">
        <f t="shared" si="35"/>
        <v>NA</v>
      </c>
    </row>
    <row r="42" spans="1:13" s="16" customFormat="1" x14ac:dyDescent="0.2">
      <c r="A42" s="47" t="s">
        <v>75</v>
      </c>
      <c r="B42" s="49"/>
      <c r="C42" s="47"/>
      <c r="D42" s="23">
        <v>5000</v>
      </c>
      <c r="E42" s="23">
        <v>5000</v>
      </c>
      <c r="F42" s="23">
        <v>137461.08000000002</v>
      </c>
      <c r="G42" s="23">
        <v>339383.2</v>
      </c>
      <c r="H42" s="23">
        <v>3036426.75</v>
      </c>
      <c r="I42" s="23">
        <f t="shared" si="31"/>
        <v>3375809.95</v>
      </c>
      <c r="J42" s="23">
        <f t="shared" si="32"/>
        <v>-3370809.95</v>
      </c>
      <c r="K42" s="43">
        <f t="shared" si="33"/>
        <v>-674.16199000000006</v>
      </c>
      <c r="L42" s="43">
        <f t="shared" si="34"/>
        <v>26.492216000000003</v>
      </c>
      <c r="M42" s="43">
        <f t="shared" si="35"/>
        <v>202.62992</v>
      </c>
    </row>
    <row r="43" spans="1:13" s="13" customFormat="1" ht="15.75" x14ac:dyDescent="0.25">
      <c r="A43" s="17" t="s">
        <v>76</v>
      </c>
      <c r="B43" s="48" t="s">
        <v>29</v>
      </c>
      <c r="C43" s="17" t="s">
        <v>30</v>
      </c>
      <c r="D43" s="18">
        <v>0</v>
      </c>
      <c r="E43" s="18">
        <v>1000</v>
      </c>
      <c r="F43" s="18">
        <v>0</v>
      </c>
      <c r="G43" s="18">
        <v>0</v>
      </c>
      <c r="H43" s="18">
        <v>0</v>
      </c>
      <c r="I43" s="18">
        <f t="shared" ref="I43:I47" si="36">SUM(G43:H43)</f>
        <v>0</v>
      </c>
      <c r="J43" s="18">
        <f t="shared" si="27"/>
        <v>1000</v>
      </c>
      <c r="K43" s="39">
        <f t="shared" si="28"/>
        <v>1</v>
      </c>
      <c r="L43" s="39">
        <f t="shared" si="29"/>
        <v>-1</v>
      </c>
      <c r="M43" s="39">
        <f t="shared" si="30"/>
        <v>-1</v>
      </c>
    </row>
    <row r="44" spans="1:13" s="16" customFormat="1" x14ac:dyDescent="0.2">
      <c r="A44" s="17"/>
      <c r="B44" s="48" t="s">
        <v>39</v>
      </c>
      <c r="C44" s="17" t="s">
        <v>40</v>
      </c>
      <c r="D44" s="18">
        <v>0</v>
      </c>
      <c r="E44" s="18">
        <v>1250</v>
      </c>
      <c r="F44" s="18">
        <v>0</v>
      </c>
      <c r="G44" s="18">
        <v>0</v>
      </c>
      <c r="H44" s="18">
        <v>0</v>
      </c>
      <c r="I44" s="18">
        <f t="shared" si="36"/>
        <v>0</v>
      </c>
      <c r="J44" s="18">
        <f t="shared" si="27"/>
        <v>1250</v>
      </c>
      <c r="K44" s="39">
        <f t="shared" si="28"/>
        <v>1</v>
      </c>
      <c r="L44" s="39">
        <f t="shared" si="29"/>
        <v>-1</v>
      </c>
      <c r="M44" s="39">
        <f t="shared" si="30"/>
        <v>-1</v>
      </c>
    </row>
    <row r="45" spans="1:13" s="13" customFormat="1" ht="15.75" x14ac:dyDescent="0.25">
      <c r="A45" s="17"/>
      <c r="B45" s="48" t="s">
        <v>47</v>
      </c>
      <c r="C45" s="17" t="s">
        <v>48</v>
      </c>
      <c r="D45" s="18">
        <v>0</v>
      </c>
      <c r="E45" s="18">
        <v>1250</v>
      </c>
      <c r="F45" s="18">
        <v>0</v>
      </c>
      <c r="G45" s="18">
        <v>0</v>
      </c>
      <c r="H45" s="18">
        <v>0</v>
      </c>
      <c r="I45" s="18">
        <f t="shared" si="36"/>
        <v>0</v>
      </c>
      <c r="J45" s="18">
        <f t="shared" si="27"/>
        <v>1250</v>
      </c>
      <c r="K45" s="39">
        <f t="shared" si="28"/>
        <v>1</v>
      </c>
      <c r="L45" s="39">
        <f t="shared" si="29"/>
        <v>-1</v>
      </c>
      <c r="M45" s="39">
        <f t="shared" si="30"/>
        <v>-1</v>
      </c>
    </row>
    <row r="46" spans="1:13" s="16" customFormat="1" x14ac:dyDescent="0.2">
      <c r="A46" s="17"/>
      <c r="B46" s="48" t="s">
        <v>53</v>
      </c>
      <c r="C46" s="17" t="s">
        <v>54</v>
      </c>
      <c r="D46" s="18">
        <v>0</v>
      </c>
      <c r="E46" s="18">
        <v>3500</v>
      </c>
      <c r="F46" s="18">
        <v>0</v>
      </c>
      <c r="G46" s="18">
        <v>0</v>
      </c>
      <c r="H46" s="18">
        <v>0</v>
      </c>
      <c r="I46" s="18">
        <f t="shared" si="36"/>
        <v>0</v>
      </c>
      <c r="J46" s="18">
        <f t="shared" si="27"/>
        <v>3500</v>
      </c>
      <c r="K46" s="39">
        <f t="shared" si="28"/>
        <v>1</v>
      </c>
      <c r="L46" s="39">
        <f t="shared" si="29"/>
        <v>-1</v>
      </c>
      <c r="M46" s="39">
        <f t="shared" si="30"/>
        <v>-1</v>
      </c>
    </row>
    <row r="47" spans="1:13" s="13" customFormat="1" ht="15.75" x14ac:dyDescent="0.25">
      <c r="A47" s="17"/>
      <c r="B47" s="48" t="s">
        <v>540</v>
      </c>
      <c r="C47" s="17" t="s">
        <v>541</v>
      </c>
      <c r="D47" s="18">
        <v>0</v>
      </c>
      <c r="E47" s="18">
        <v>0</v>
      </c>
      <c r="F47" s="18">
        <v>0</v>
      </c>
      <c r="G47" s="18">
        <v>0</v>
      </c>
      <c r="H47" s="18">
        <v>0</v>
      </c>
      <c r="I47" s="18">
        <f t="shared" si="36"/>
        <v>0</v>
      </c>
      <c r="J47" s="18">
        <f t="shared" si="27"/>
        <v>0</v>
      </c>
      <c r="K47" s="39" t="str">
        <f t="shared" si="28"/>
        <v>NA</v>
      </c>
      <c r="L47" s="39" t="str">
        <f t="shared" si="29"/>
        <v>NA</v>
      </c>
      <c r="M47" s="39" t="str">
        <f t="shared" si="30"/>
        <v>NA</v>
      </c>
    </row>
    <row r="48" spans="1:13" s="16" customFormat="1" x14ac:dyDescent="0.2">
      <c r="A48" s="17"/>
      <c r="B48" s="48" t="s">
        <v>544</v>
      </c>
      <c r="C48" s="17" t="s">
        <v>545</v>
      </c>
      <c r="D48" s="18">
        <v>0</v>
      </c>
      <c r="E48" s="18">
        <v>0</v>
      </c>
      <c r="F48" s="18">
        <v>0</v>
      </c>
      <c r="G48" s="18">
        <v>0</v>
      </c>
      <c r="H48" s="18">
        <v>0</v>
      </c>
      <c r="I48" s="18">
        <f t="shared" si="21"/>
        <v>0</v>
      </c>
      <c r="J48" s="18">
        <f t="shared" si="22"/>
        <v>0</v>
      </c>
      <c r="K48" s="39" t="str">
        <f t="shared" si="23"/>
        <v>NA</v>
      </c>
      <c r="L48" s="39" t="str">
        <f t="shared" si="24"/>
        <v>NA</v>
      </c>
      <c r="M48" s="39" t="str">
        <f t="shared" si="25"/>
        <v>NA</v>
      </c>
    </row>
    <row r="49" spans="1:13" s="16" customFormat="1" x14ac:dyDescent="0.2">
      <c r="A49" s="17"/>
      <c r="B49" s="48" t="s">
        <v>546</v>
      </c>
      <c r="C49" s="17" t="s">
        <v>547</v>
      </c>
      <c r="D49" s="18">
        <v>0</v>
      </c>
      <c r="E49" s="18">
        <v>0</v>
      </c>
      <c r="F49" s="18">
        <v>0</v>
      </c>
      <c r="G49" s="18">
        <v>0</v>
      </c>
      <c r="H49" s="18">
        <v>0</v>
      </c>
      <c r="I49" s="18">
        <f t="shared" ref="I49" si="37">SUM(G49:H49)</f>
        <v>0</v>
      </c>
      <c r="J49" s="18">
        <f t="shared" si="22"/>
        <v>0</v>
      </c>
      <c r="K49" s="39" t="str">
        <f t="shared" si="23"/>
        <v>NA</v>
      </c>
      <c r="L49" s="39" t="str">
        <f t="shared" si="24"/>
        <v>NA</v>
      </c>
      <c r="M49" s="39" t="str">
        <f t="shared" si="25"/>
        <v>NA</v>
      </c>
    </row>
    <row r="50" spans="1:13" s="16" customFormat="1" x14ac:dyDescent="0.2">
      <c r="A50" s="17"/>
      <c r="B50" s="48" t="s">
        <v>71</v>
      </c>
      <c r="C50" s="17" t="s">
        <v>72</v>
      </c>
      <c r="D50" s="18">
        <v>0</v>
      </c>
      <c r="E50" s="18">
        <v>3000</v>
      </c>
      <c r="F50" s="18">
        <v>0</v>
      </c>
      <c r="G50" s="18">
        <v>0</v>
      </c>
      <c r="H50" s="18">
        <v>0</v>
      </c>
      <c r="I50" s="18">
        <f t="shared" ref="I50:I51" si="38">SUM(G50:H50)</f>
        <v>0</v>
      </c>
      <c r="J50" s="18">
        <f t="shared" si="22"/>
        <v>3000</v>
      </c>
      <c r="K50" s="39">
        <f t="shared" si="23"/>
        <v>1</v>
      </c>
      <c r="L50" s="39">
        <f t="shared" si="24"/>
        <v>-1</v>
      </c>
      <c r="M50" s="39">
        <f t="shared" si="25"/>
        <v>-1</v>
      </c>
    </row>
    <row r="51" spans="1:13" s="16" customFormat="1" x14ac:dyDescent="0.2">
      <c r="A51" s="47" t="s">
        <v>95</v>
      </c>
      <c r="B51" s="49"/>
      <c r="C51" s="47"/>
      <c r="D51" s="23">
        <v>0</v>
      </c>
      <c r="E51" s="23">
        <v>10000</v>
      </c>
      <c r="F51" s="23">
        <v>0</v>
      </c>
      <c r="G51" s="23">
        <v>0</v>
      </c>
      <c r="H51" s="23">
        <v>0</v>
      </c>
      <c r="I51" s="23">
        <f t="shared" si="38"/>
        <v>0</v>
      </c>
      <c r="J51" s="23">
        <f t="shared" si="22"/>
        <v>10000</v>
      </c>
      <c r="K51" s="43">
        <f t="shared" si="23"/>
        <v>1</v>
      </c>
      <c r="L51" s="43">
        <f t="shared" si="24"/>
        <v>-1</v>
      </c>
      <c r="M51" s="43">
        <f t="shared" si="25"/>
        <v>-1</v>
      </c>
    </row>
    <row r="52" spans="1:13" x14ac:dyDescent="0.2">
      <c r="A52" s="25" t="s">
        <v>114</v>
      </c>
      <c r="B52" s="33" t="s">
        <v>27</v>
      </c>
      <c r="C52" s="25" t="s">
        <v>28</v>
      </c>
      <c r="D52" s="18">
        <v>0</v>
      </c>
      <c r="E52" s="18">
        <v>0</v>
      </c>
      <c r="F52" s="18">
        <v>0</v>
      </c>
      <c r="G52" s="18">
        <v>60002.92</v>
      </c>
      <c r="H52" s="18">
        <v>0</v>
      </c>
      <c r="I52" s="18">
        <f t="shared" ref="I52:I102" si="39">SUM(G52:H52)</f>
        <v>60002.92</v>
      </c>
      <c r="J52" s="18">
        <f t="shared" ref="J52:J102" si="40">E52-I52</f>
        <v>-60002.92</v>
      </c>
      <c r="K52" s="39" t="str">
        <f t="shared" ref="K52:K102" si="41">IF(E52=0,"NA",J52/E52)</f>
        <v>NA</v>
      </c>
      <c r="L52" s="39" t="str">
        <f t="shared" ref="L52:L102" si="42">IF(E52=0,"NA",(  ( F52 - (E52/$L$6)) / (E52/$L$6)))</f>
        <v>NA</v>
      </c>
      <c r="M52" s="39" t="str">
        <f t="shared" ref="M52:M102" si="43">IF(E52=0,"NA",(  ( G52 - ($M$6*(E52/12))) / ($M$6*(E52/12))))</f>
        <v>NA</v>
      </c>
    </row>
    <row r="53" spans="1:13" x14ac:dyDescent="0.2">
      <c r="A53" s="25"/>
      <c r="B53" s="33" t="s">
        <v>29</v>
      </c>
      <c r="C53" s="25" t="s">
        <v>30</v>
      </c>
      <c r="D53" s="18">
        <v>0</v>
      </c>
      <c r="E53" s="18">
        <v>0</v>
      </c>
      <c r="F53" s="18">
        <v>0</v>
      </c>
      <c r="G53" s="18">
        <v>0</v>
      </c>
      <c r="H53" s="18">
        <v>0</v>
      </c>
      <c r="I53" s="18">
        <f t="shared" si="39"/>
        <v>0</v>
      </c>
      <c r="J53" s="18">
        <f t="shared" si="40"/>
        <v>0</v>
      </c>
      <c r="K53" s="39" t="str">
        <f t="shared" si="41"/>
        <v>NA</v>
      </c>
      <c r="L53" s="39" t="str">
        <f t="shared" si="42"/>
        <v>NA</v>
      </c>
      <c r="M53" s="39" t="str">
        <f t="shared" si="43"/>
        <v>NA</v>
      </c>
    </row>
    <row r="54" spans="1:13" x14ac:dyDescent="0.2">
      <c r="A54" s="25"/>
      <c r="B54" s="33" t="s">
        <v>31</v>
      </c>
      <c r="C54" s="25" t="s">
        <v>32</v>
      </c>
      <c r="D54" s="18">
        <v>0</v>
      </c>
      <c r="E54" s="18">
        <v>0</v>
      </c>
      <c r="F54" s="18">
        <v>0</v>
      </c>
      <c r="G54" s="18">
        <v>7488.27</v>
      </c>
      <c r="H54" s="18">
        <v>0</v>
      </c>
      <c r="I54" s="18">
        <f t="shared" si="39"/>
        <v>7488.27</v>
      </c>
      <c r="J54" s="18">
        <f t="shared" si="40"/>
        <v>-7488.27</v>
      </c>
      <c r="K54" s="39" t="str">
        <f t="shared" si="41"/>
        <v>NA</v>
      </c>
      <c r="L54" s="39" t="str">
        <f t="shared" si="42"/>
        <v>NA</v>
      </c>
      <c r="M54" s="39" t="str">
        <f t="shared" si="43"/>
        <v>NA</v>
      </c>
    </row>
    <row r="55" spans="1:13" x14ac:dyDescent="0.2">
      <c r="A55" s="25"/>
      <c r="B55" s="33" t="s">
        <v>33</v>
      </c>
      <c r="C55" s="25" t="s">
        <v>34</v>
      </c>
      <c r="D55" s="18">
        <v>0</v>
      </c>
      <c r="E55" s="18">
        <v>0</v>
      </c>
      <c r="F55" s="18">
        <v>0</v>
      </c>
      <c r="G55" s="18">
        <v>11985.18</v>
      </c>
      <c r="H55" s="18">
        <v>0</v>
      </c>
      <c r="I55" s="18">
        <f t="shared" si="39"/>
        <v>11985.18</v>
      </c>
      <c r="J55" s="18">
        <f t="shared" si="40"/>
        <v>-11985.18</v>
      </c>
      <c r="K55" s="39" t="str">
        <f t="shared" si="41"/>
        <v>NA</v>
      </c>
      <c r="L55" s="39" t="str">
        <f t="shared" si="42"/>
        <v>NA</v>
      </c>
      <c r="M55" s="39" t="str">
        <f t="shared" si="43"/>
        <v>NA</v>
      </c>
    </row>
    <row r="56" spans="1:13" x14ac:dyDescent="0.2">
      <c r="A56" s="25"/>
      <c r="B56" s="33" t="s">
        <v>39</v>
      </c>
      <c r="C56" s="25" t="s">
        <v>40</v>
      </c>
      <c r="D56" s="18">
        <v>0</v>
      </c>
      <c r="E56" s="18">
        <v>0</v>
      </c>
      <c r="F56" s="18">
        <v>0</v>
      </c>
      <c r="G56" s="18">
        <v>2107.7600000000002</v>
      </c>
      <c r="H56" s="18">
        <v>0</v>
      </c>
      <c r="I56" s="18">
        <f t="shared" si="39"/>
        <v>2107.7600000000002</v>
      </c>
      <c r="J56" s="18">
        <f t="shared" si="40"/>
        <v>-2107.7600000000002</v>
      </c>
      <c r="K56" s="39" t="str">
        <f t="shared" si="41"/>
        <v>NA</v>
      </c>
      <c r="L56" s="39" t="str">
        <f t="shared" si="42"/>
        <v>NA</v>
      </c>
      <c r="M56" s="39" t="str">
        <f t="shared" si="43"/>
        <v>NA</v>
      </c>
    </row>
    <row r="57" spans="1:13" x14ac:dyDescent="0.2">
      <c r="A57" s="25"/>
      <c r="B57" s="33" t="s">
        <v>41</v>
      </c>
      <c r="C57" s="25" t="s">
        <v>42</v>
      </c>
      <c r="D57" s="18">
        <v>5294.12</v>
      </c>
      <c r="E57" s="18">
        <v>90000.02</v>
      </c>
      <c r="F57" s="18">
        <v>0</v>
      </c>
      <c r="G57" s="18">
        <v>0</v>
      </c>
      <c r="H57" s="18">
        <v>0</v>
      </c>
      <c r="I57" s="18">
        <f t="shared" si="39"/>
        <v>0</v>
      </c>
      <c r="J57" s="18">
        <f t="shared" si="40"/>
        <v>90000.02</v>
      </c>
      <c r="K57" s="39">
        <f t="shared" si="41"/>
        <v>1</v>
      </c>
      <c r="L57" s="39">
        <f t="shared" si="42"/>
        <v>-1</v>
      </c>
      <c r="M57" s="39">
        <f t="shared" si="43"/>
        <v>-1</v>
      </c>
    </row>
    <row r="58" spans="1:13" x14ac:dyDescent="0.2">
      <c r="A58" s="25"/>
      <c r="B58" s="33" t="s">
        <v>43</v>
      </c>
      <c r="C58" s="25" t="s">
        <v>44</v>
      </c>
      <c r="D58" s="18">
        <v>0</v>
      </c>
      <c r="E58" s="18">
        <v>2279</v>
      </c>
      <c r="F58" s="18">
        <v>0</v>
      </c>
      <c r="G58" s="18">
        <v>0</v>
      </c>
      <c r="H58" s="18">
        <v>0</v>
      </c>
      <c r="I58" s="18">
        <f t="shared" si="39"/>
        <v>0</v>
      </c>
      <c r="J58" s="18">
        <f t="shared" si="40"/>
        <v>2279</v>
      </c>
      <c r="K58" s="39">
        <f t="shared" si="41"/>
        <v>1</v>
      </c>
      <c r="L58" s="39">
        <f t="shared" si="42"/>
        <v>-1</v>
      </c>
      <c r="M58" s="39">
        <f t="shared" si="43"/>
        <v>-1</v>
      </c>
    </row>
    <row r="59" spans="1:13" x14ac:dyDescent="0.2">
      <c r="A59" s="25"/>
      <c r="B59" s="33" t="s">
        <v>378</v>
      </c>
      <c r="C59" s="25" t="s">
        <v>379</v>
      </c>
      <c r="D59" s="18">
        <v>30000.069999999989</v>
      </c>
      <c r="E59" s="18">
        <v>1110000.0400000003</v>
      </c>
      <c r="F59" s="18">
        <v>0</v>
      </c>
      <c r="G59" s="18">
        <v>0</v>
      </c>
      <c r="H59" s="18">
        <v>0</v>
      </c>
      <c r="I59" s="18">
        <f t="shared" si="39"/>
        <v>0</v>
      </c>
      <c r="J59" s="18">
        <f t="shared" si="40"/>
        <v>1110000.0400000003</v>
      </c>
      <c r="K59" s="39">
        <f t="shared" si="41"/>
        <v>1</v>
      </c>
      <c r="L59" s="39">
        <f t="shared" si="42"/>
        <v>-1</v>
      </c>
      <c r="M59" s="39">
        <f t="shared" si="43"/>
        <v>-1</v>
      </c>
    </row>
    <row r="60" spans="1:13" x14ac:dyDescent="0.2">
      <c r="A60" s="25"/>
      <c r="B60" s="33" t="s">
        <v>67</v>
      </c>
      <c r="C60" s="25" t="s">
        <v>68</v>
      </c>
      <c r="D60" s="18">
        <v>10588.24</v>
      </c>
      <c r="E60" s="18">
        <v>0</v>
      </c>
      <c r="F60" s="18">
        <v>0</v>
      </c>
      <c r="G60" s="18">
        <v>0</v>
      </c>
      <c r="H60" s="18">
        <v>0</v>
      </c>
      <c r="I60" s="18">
        <f t="shared" si="39"/>
        <v>0</v>
      </c>
      <c r="J60" s="18">
        <f t="shared" si="40"/>
        <v>0</v>
      </c>
      <c r="K60" s="39" t="str">
        <f t="shared" si="41"/>
        <v>NA</v>
      </c>
      <c r="L60" s="39" t="str">
        <f t="shared" si="42"/>
        <v>NA</v>
      </c>
      <c r="M60" s="39" t="str">
        <f t="shared" si="43"/>
        <v>NA</v>
      </c>
    </row>
    <row r="61" spans="1:13" x14ac:dyDescent="0.2">
      <c r="A61" s="25"/>
      <c r="B61" s="33" t="s">
        <v>540</v>
      </c>
      <c r="C61" s="25" t="s">
        <v>541</v>
      </c>
      <c r="D61" s="18">
        <v>0</v>
      </c>
      <c r="E61" s="18">
        <v>0</v>
      </c>
      <c r="F61" s="18">
        <v>0</v>
      </c>
      <c r="G61" s="18">
        <v>0</v>
      </c>
      <c r="H61" s="18">
        <v>0</v>
      </c>
      <c r="I61" s="18">
        <f t="shared" si="39"/>
        <v>0</v>
      </c>
      <c r="J61" s="18">
        <f t="shared" si="40"/>
        <v>0</v>
      </c>
      <c r="K61" s="39" t="str">
        <f t="shared" si="41"/>
        <v>NA</v>
      </c>
      <c r="L61" s="39" t="str">
        <f t="shared" si="42"/>
        <v>NA</v>
      </c>
      <c r="M61" s="39" t="str">
        <f t="shared" si="43"/>
        <v>NA</v>
      </c>
    </row>
    <row r="62" spans="1:13" s="16" customFormat="1" x14ac:dyDescent="0.2">
      <c r="A62" s="17"/>
      <c r="B62" s="48" t="s">
        <v>542</v>
      </c>
      <c r="C62" s="17" t="s">
        <v>543</v>
      </c>
      <c r="D62" s="18">
        <v>0</v>
      </c>
      <c r="E62" s="18">
        <v>0</v>
      </c>
      <c r="F62" s="18">
        <v>0</v>
      </c>
      <c r="G62" s="18">
        <v>0</v>
      </c>
      <c r="H62" s="18">
        <v>0</v>
      </c>
      <c r="I62" s="18">
        <f t="shared" ref="I62:I70" si="44">SUM(G62:H62)</f>
        <v>0</v>
      </c>
      <c r="J62" s="18">
        <f t="shared" si="40"/>
        <v>0</v>
      </c>
      <c r="K62" s="39" t="str">
        <f t="shared" si="41"/>
        <v>NA</v>
      </c>
      <c r="L62" s="39" t="str">
        <f t="shared" si="42"/>
        <v>NA</v>
      </c>
      <c r="M62" s="39" t="str">
        <f t="shared" si="43"/>
        <v>NA</v>
      </c>
    </row>
    <row r="63" spans="1:13" s="13" customFormat="1" ht="15.75" x14ac:dyDescent="0.25">
      <c r="A63" s="17"/>
      <c r="B63" s="48" t="s">
        <v>544</v>
      </c>
      <c r="C63" s="17" t="s">
        <v>545</v>
      </c>
      <c r="D63" s="18">
        <v>0</v>
      </c>
      <c r="E63" s="18">
        <v>0</v>
      </c>
      <c r="F63" s="18">
        <v>0</v>
      </c>
      <c r="G63" s="18">
        <v>0</v>
      </c>
      <c r="H63" s="18">
        <v>0</v>
      </c>
      <c r="I63" s="18">
        <f t="shared" si="44"/>
        <v>0</v>
      </c>
      <c r="J63" s="18">
        <f t="shared" si="40"/>
        <v>0</v>
      </c>
      <c r="K63" s="39" t="str">
        <f t="shared" si="41"/>
        <v>NA</v>
      </c>
      <c r="L63" s="39" t="str">
        <f t="shared" si="42"/>
        <v>NA</v>
      </c>
      <c r="M63" s="39" t="str">
        <f t="shared" si="43"/>
        <v>NA</v>
      </c>
    </row>
    <row r="64" spans="1:13" s="16" customFormat="1" x14ac:dyDescent="0.2">
      <c r="A64" s="47" t="s">
        <v>121</v>
      </c>
      <c r="B64" s="49"/>
      <c r="C64" s="47"/>
      <c r="D64" s="23">
        <v>45882.429999999986</v>
      </c>
      <c r="E64" s="23">
        <v>1202279.0600000003</v>
      </c>
      <c r="F64" s="23">
        <v>0</v>
      </c>
      <c r="G64" s="23">
        <v>81584.12999999999</v>
      </c>
      <c r="H64" s="23">
        <v>0</v>
      </c>
      <c r="I64" s="23">
        <f t="shared" si="44"/>
        <v>81584.12999999999</v>
      </c>
      <c r="J64" s="23">
        <f t="shared" si="40"/>
        <v>1120694.9300000004</v>
      </c>
      <c r="K64" s="43">
        <f t="shared" si="41"/>
        <v>0.93214210185112945</v>
      </c>
      <c r="L64" s="43">
        <f t="shared" si="42"/>
        <v>-1</v>
      </c>
      <c r="M64" s="43">
        <f t="shared" si="43"/>
        <v>-0.796426305553388</v>
      </c>
    </row>
    <row r="65" spans="1:13" s="13" customFormat="1" ht="15.75" x14ac:dyDescent="0.25">
      <c r="A65" s="17" t="s">
        <v>122</v>
      </c>
      <c r="B65" s="48" t="s">
        <v>67</v>
      </c>
      <c r="C65" s="17" t="s">
        <v>68</v>
      </c>
      <c r="D65" s="18">
        <v>0</v>
      </c>
      <c r="E65" s="18">
        <v>0</v>
      </c>
      <c r="F65" s="18">
        <v>0</v>
      </c>
      <c r="G65" s="18">
        <v>0</v>
      </c>
      <c r="H65" s="18">
        <v>0</v>
      </c>
      <c r="I65" s="18">
        <f t="shared" si="44"/>
        <v>0</v>
      </c>
      <c r="J65" s="18">
        <f t="shared" si="40"/>
        <v>0</v>
      </c>
      <c r="K65" s="39" t="str">
        <f t="shared" si="41"/>
        <v>NA</v>
      </c>
      <c r="L65" s="39" t="str">
        <f t="shared" si="42"/>
        <v>NA</v>
      </c>
      <c r="M65" s="39" t="str">
        <f t="shared" si="43"/>
        <v>NA</v>
      </c>
    </row>
    <row r="66" spans="1:13" s="16" customFormat="1" x14ac:dyDescent="0.2">
      <c r="A66" s="17"/>
      <c r="B66" s="48" t="s">
        <v>186</v>
      </c>
      <c r="C66" s="17" t="s">
        <v>187</v>
      </c>
      <c r="D66" s="18">
        <v>1000000</v>
      </c>
      <c r="E66" s="18">
        <v>1000000</v>
      </c>
      <c r="F66" s="18">
        <v>0</v>
      </c>
      <c r="G66" s="18">
        <v>0</v>
      </c>
      <c r="H66" s="18">
        <v>0</v>
      </c>
      <c r="I66" s="18">
        <f t="shared" si="44"/>
        <v>0</v>
      </c>
      <c r="J66" s="18">
        <f t="shared" si="40"/>
        <v>1000000</v>
      </c>
      <c r="K66" s="39">
        <f t="shared" si="41"/>
        <v>1</v>
      </c>
      <c r="L66" s="39">
        <f t="shared" si="42"/>
        <v>-1</v>
      </c>
      <c r="M66" s="39">
        <f t="shared" si="43"/>
        <v>-1</v>
      </c>
    </row>
    <row r="67" spans="1:13" s="13" customFormat="1" ht="15.75" x14ac:dyDescent="0.25">
      <c r="A67" s="17"/>
      <c r="B67" s="48" t="s">
        <v>544</v>
      </c>
      <c r="C67" s="17" t="s">
        <v>545</v>
      </c>
      <c r="D67" s="18">
        <v>0</v>
      </c>
      <c r="E67" s="18">
        <v>0</v>
      </c>
      <c r="F67" s="18">
        <v>0</v>
      </c>
      <c r="G67" s="18">
        <v>0</v>
      </c>
      <c r="H67" s="18">
        <v>0</v>
      </c>
      <c r="I67" s="18">
        <f t="shared" si="44"/>
        <v>0</v>
      </c>
      <c r="J67" s="18">
        <f t="shared" si="40"/>
        <v>0</v>
      </c>
      <c r="K67" s="39" t="str">
        <f t="shared" si="41"/>
        <v>NA</v>
      </c>
      <c r="L67" s="39" t="str">
        <f t="shared" si="42"/>
        <v>NA</v>
      </c>
      <c r="M67" s="39" t="str">
        <f t="shared" si="43"/>
        <v>NA</v>
      </c>
    </row>
    <row r="68" spans="1:13" s="16" customFormat="1" x14ac:dyDescent="0.2">
      <c r="A68" s="17"/>
      <c r="B68" s="48" t="s">
        <v>548</v>
      </c>
      <c r="C68" s="17" t="s">
        <v>549</v>
      </c>
      <c r="D68" s="18">
        <v>0</v>
      </c>
      <c r="E68" s="18">
        <v>0</v>
      </c>
      <c r="F68" s="18">
        <v>0</v>
      </c>
      <c r="G68" s="18">
        <v>0</v>
      </c>
      <c r="H68" s="18">
        <v>0</v>
      </c>
      <c r="I68" s="18">
        <f t="shared" si="44"/>
        <v>0</v>
      </c>
      <c r="J68" s="18">
        <f t="shared" si="40"/>
        <v>0</v>
      </c>
      <c r="K68" s="39" t="str">
        <f t="shared" si="41"/>
        <v>NA</v>
      </c>
      <c r="L68" s="39" t="str">
        <f t="shared" si="42"/>
        <v>NA</v>
      </c>
      <c r="M68" s="39" t="str">
        <f t="shared" si="43"/>
        <v>NA</v>
      </c>
    </row>
    <row r="69" spans="1:13" s="13" customFormat="1" ht="15.75" x14ac:dyDescent="0.25">
      <c r="A69" s="17"/>
      <c r="B69" s="48" t="s">
        <v>546</v>
      </c>
      <c r="C69" s="17" t="s">
        <v>547</v>
      </c>
      <c r="D69" s="18">
        <v>0</v>
      </c>
      <c r="E69" s="18">
        <v>0</v>
      </c>
      <c r="F69" s="18">
        <v>0</v>
      </c>
      <c r="G69" s="18">
        <v>0</v>
      </c>
      <c r="H69" s="18">
        <v>0</v>
      </c>
      <c r="I69" s="18">
        <f t="shared" si="44"/>
        <v>0</v>
      </c>
      <c r="J69" s="18">
        <f t="shared" si="40"/>
        <v>0</v>
      </c>
      <c r="K69" s="39" t="str">
        <f t="shared" si="41"/>
        <v>NA</v>
      </c>
      <c r="L69" s="39" t="str">
        <f t="shared" si="42"/>
        <v>NA</v>
      </c>
      <c r="M69" s="39" t="str">
        <f t="shared" si="43"/>
        <v>NA</v>
      </c>
    </row>
    <row r="70" spans="1:13" s="16" customFormat="1" x14ac:dyDescent="0.2">
      <c r="A70" s="47" t="s">
        <v>127</v>
      </c>
      <c r="B70" s="49"/>
      <c r="C70" s="47"/>
      <c r="D70" s="23">
        <v>1000000</v>
      </c>
      <c r="E70" s="23">
        <v>1000000</v>
      </c>
      <c r="F70" s="23">
        <v>0</v>
      </c>
      <c r="G70" s="23">
        <v>0</v>
      </c>
      <c r="H70" s="23">
        <v>0</v>
      </c>
      <c r="I70" s="23">
        <f t="shared" si="44"/>
        <v>0</v>
      </c>
      <c r="J70" s="23">
        <f t="shared" si="40"/>
        <v>1000000</v>
      </c>
      <c r="K70" s="43">
        <f t="shared" si="41"/>
        <v>1</v>
      </c>
      <c r="L70" s="43">
        <f t="shared" si="42"/>
        <v>-1</v>
      </c>
      <c r="M70" s="43">
        <f t="shared" si="43"/>
        <v>-1</v>
      </c>
    </row>
    <row r="71" spans="1:13" s="16" customFormat="1" x14ac:dyDescent="0.2">
      <c r="A71" s="17" t="s">
        <v>190</v>
      </c>
      <c r="B71" s="48" t="s">
        <v>77</v>
      </c>
      <c r="C71" s="17" t="s">
        <v>78</v>
      </c>
      <c r="D71" s="18">
        <v>39562.400000000001</v>
      </c>
      <c r="E71" s="18">
        <v>39562.400000000001</v>
      </c>
      <c r="F71" s="18">
        <v>0</v>
      </c>
      <c r="G71" s="18">
        <v>0</v>
      </c>
      <c r="H71" s="18">
        <v>0</v>
      </c>
      <c r="I71" s="18">
        <f t="shared" ref="I71:I72" si="45">SUM(G71:H71)</f>
        <v>0</v>
      </c>
      <c r="J71" s="18">
        <f t="shared" si="40"/>
        <v>39562.400000000001</v>
      </c>
      <c r="K71" s="39">
        <f t="shared" si="41"/>
        <v>1</v>
      </c>
      <c r="L71" s="39">
        <f t="shared" si="42"/>
        <v>-1</v>
      </c>
      <c r="M71" s="39">
        <f t="shared" si="43"/>
        <v>-1</v>
      </c>
    </row>
    <row r="72" spans="1:13" s="13" customFormat="1" ht="15.75" x14ac:dyDescent="0.25">
      <c r="A72" s="17"/>
      <c r="B72" s="48" t="s">
        <v>272</v>
      </c>
      <c r="C72" s="17" t="s">
        <v>273</v>
      </c>
      <c r="D72" s="18">
        <v>19837.5</v>
      </c>
      <c r="E72" s="18">
        <v>19837.5</v>
      </c>
      <c r="F72" s="18">
        <v>0</v>
      </c>
      <c r="G72" s="18">
        <v>0</v>
      </c>
      <c r="H72" s="18">
        <v>0</v>
      </c>
      <c r="I72" s="18">
        <f t="shared" si="45"/>
        <v>0</v>
      </c>
      <c r="J72" s="18">
        <f t="shared" si="40"/>
        <v>19837.5</v>
      </c>
      <c r="K72" s="39">
        <f t="shared" si="41"/>
        <v>1</v>
      </c>
      <c r="L72" s="39">
        <f t="shared" si="42"/>
        <v>-1</v>
      </c>
      <c r="M72" s="39">
        <f t="shared" si="43"/>
        <v>-1</v>
      </c>
    </row>
    <row r="73" spans="1:13" s="16" customFormat="1" x14ac:dyDescent="0.2">
      <c r="A73" s="17"/>
      <c r="B73" s="48" t="s">
        <v>27</v>
      </c>
      <c r="C73" s="17" t="s">
        <v>28</v>
      </c>
      <c r="D73" s="18">
        <v>4912961.76</v>
      </c>
      <c r="E73" s="18">
        <v>4912961.76</v>
      </c>
      <c r="F73" s="18">
        <v>60221.34</v>
      </c>
      <c r="G73" s="18">
        <v>189484.91999999998</v>
      </c>
      <c r="H73" s="18">
        <v>0</v>
      </c>
      <c r="I73" s="18">
        <f t="shared" ref="I73" si="46">SUM(G73:H73)</f>
        <v>189484.91999999998</v>
      </c>
      <c r="J73" s="18">
        <f t="shared" si="40"/>
        <v>4723476.84</v>
      </c>
      <c r="K73" s="39">
        <f t="shared" si="41"/>
        <v>0.96143163141575116</v>
      </c>
      <c r="L73" s="39">
        <f t="shared" si="42"/>
        <v>-0.98774235523461518</v>
      </c>
      <c r="M73" s="39">
        <f t="shared" si="43"/>
        <v>-0.88429489424725349</v>
      </c>
    </row>
    <row r="74" spans="1:13" s="16" customFormat="1" x14ac:dyDescent="0.2">
      <c r="A74" s="17"/>
      <c r="B74" s="48" t="s">
        <v>31</v>
      </c>
      <c r="C74" s="17" t="s">
        <v>32</v>
      </c>
      <c r="D74" s="18">
        <v>467208</v>
      </c>
      <c r="E74" s="18">
        <v>467208</v>
      </c>
      <c r="F74" s="18">
        <v>7560</v>
      </c>
      <c r="G74" s="18">
        <v>24428.25</v>
      </c>
      <c r="H74" s="18">
        <v>0</v>
      </c>
      <c r="I74" s="18">
        <f t="shared" ref="I74:I90" si="47">SUM(G74:H74)</f>
        <v>24428.25</v>
      </c>
      <c r="J74" s="18">
        <f t="shared" ref="J74:J90" si="48">E74-I74</f>
        <v>442779.75</v>
      </c>
      <c r="K74" s="39">
        <f t="shared" ref="K74:K90" si="49">IF(E74=0,"NA",J74/E74)</f>
        <v>0.94771440129449835</v>
      </c>
      <c r="L74" s="39">
        <f t="shared" ref="L74:L90" si="50">IF(E74=0,"NA",(  ( F74 - (E74/$L$6)) / (E74/$L$6)))</f>
        <v>-0.98381877022653719</v>
      </c>
      <c r="M74" s="39">
        <f t="shared" ref="M74:M90" si="51">IF(E74=0,"NA",(  ( G74 - ($M$6*(E74/12))) / ($M$6*(E74/12))))</f>
        <v>-0.84314320388349517</v>
      </c>
    </row>
    <row r="75" spans="1:13" s="16" customFormat="1" x14ac:dyDescent="0.2">
      <c r="A75" s="17"/>
      <c r="B75" s="48" t="s">
        <v>33</v>
      </c>
      <c r="C75" s="17" t="s">
        <v>34</v>
      </c>
      <c r="D75" s="18">
        <v>743475</v>
      </c>
      <c r="E75" s="18">
        <v>743475</v>
      </c>
      <c r="F75" s="18">
        <v>11988.58</v>
      </c>
      <c r="G75" s="18">
        <v>37778.18</v>
      </c>
      <c r="H75" s="18">
        <v>0</v>
      </c>
      <c r="I75" s="18">
        <f t="shared" si="47"/>
        <v>37778.18</v>
      </c>
      <c r="J75" s="18">
        <f t="shared" si="48"/>
        <v>705696.82</v>
      </c>
      <c r="K75" s="39">
        <f t="shared" si="49"/>
        <v>0.94918702041090819</v>
      </c>
      <c r="L75" s="39">
        <f t="shared" si="50"/>
        <v>-0.98387493863277187</v>
      </c>
      <c r="M75" s="39">
        <f t="shared" si="51"/>
        <v>-0.84756106123272479</v>
      </c>
    </row>
    <row r="76" spans="1:13" s="16" customFormat="1" x14ac:dyDescent="0.2">
      <c r="A76" s="17"/>
      <c r="B76" s="48" t="s">
        <v>39</v>
      </c>
      <c r="C76" s="17" t="s">
        <v>40</v>
      </c>
      <c r="D76" s="18">
        <v>99677</v>
      </c>
      <c r="E76" s="18">
        <v>99677</v>
      </c>
      <c r="F76" s="18">
        <v>2136.42</v>
      </c>
      <c r="G76" s="18">
        <v>6586.12</v>
      </c>
      <c r="H76" s="18">
        <v>0</v>
      </c>
      <c r="I76" s="18">
        <f t="shared" si="47"/>
        <v>6586.12</v>
      </c>
      <c r="J76" s="18">
        <f t="shared" si="48"/>
        <v>93090.880000000005</v>
      </c>
      <c r="K76" s="39">
        <f t="shared" si="49"/>
        <v>0.93392537897408634</v>
      </c>
      <c r="L76" s="39">
        <f t="shared" si="50"/>
        <v>-0.97856657002116842</v>
      </c>
      <c r="M76" s="39">
        <f t="shared" si="51"/>
        <v>-0.80177613692225891</v>
      </c>
    </row>
    <row r="77" spans="1:13" x14ac:dyDescent="0.2">
      <c r="A77" s="25"/>
      <c r="B77" s="33" t="s">
        <v>41</v>
      </c>
      <c r="C77" s="25" t="s">
        <v>42</v>
      </c>
      <c r="D77" s="75">
        <v>2538975.1100000003</v>
      </c>
      <c r="E77" s="18">
        <v>451137.65999999922</v>
      </c>
      <c r="F77" s="18">
        <v>117220.55</v>
      </c>
      <c r="G77" s="18">
        <v>476083.17</v>
      </c>
      <c r="H77" s="18">
        <v>13820</v>
      </c>
      <c r="I77" s="18">
        <f t="shared" si="47"/>
        <v>489903.17</v>
      </c>
      <c r="J77" s="18">
        <f t="shared" si="48"/>
        <v>-38765.510000000766</v>
      </c>
      <c r="K77" s="39">
        <f t="shared" si="49"/>
        <v>-8.5928339478466134E-2</v>
      </c>
      <c r="L77" s="39">
        <f t="shared" si="50"/>
        <v>-0.74016678190865248</v>
      </c>
      <c r="M77" s="39">
        <f t="shared" si="51"/>
        <v>2.1658840230718099</v>
      </c>
    </row>
    <row r="78" spans="1:13" x14ac:dyDescent="0.2">
      <c r="A78" s="25"/>
      <c r="B78" s="33" t="s">
        <v>194</v>
      </c>
      <c r="C78" s="25" t="s">
        <v>195</v>
      </c>
      <c r="D78" s="18">
        <v>8318081.9900000002</v>
      </c>
      <c r="E78" s="18">
        <v>35690761.219999999</v>
      </c>
      <c r="F78" s="18">
        <v>658385.50999999989</v>
      </c>
      <c r="G78" s="18">
        <v>1200756.82</v>
      </c>
      <c r="H78" s="18">
        <v>3768367.6799999997</v>
      </c>
      <c r="I78" s="18">
        <f t="shared" si="47"/>
        <v>4969124.5</v>
      </c>
      <c r="J78" s="18">
        <f t="shared" si="48"/>
        <v>30721636.719999999</v>
      </c>
      <c r="K78" s="39">
        <f t="shared" si="49"/>
        <v>0.8607728070194407</v>
      </c>
      <c r="L78" s="39">
        <f t="shared" si="50"/>
        <v>-0.98155305497852319</v>
      </c>
      <c r="M78" s="39">
        <f t="shared" si="51"/>
        <v>-0.89906994592254874</v>
      </c>
    </row>
    <row r="79" spans="1:13" x14ac:dyDescent="0.2">
      <c r="A79" s="25"/>
      <c r="B79" s="33" t="s">
        <v>239</v>
      </c>
      <c r="C79" s="25" t="s">
        <v>240</v>
      </c>
      <c r="D79" s="18">
        <v>0</v>
      </c>
      <c r="E79" s="18">
        <v>237168.95</v>
      </c>
      <c r="F79" s="18">
        <v>0</v>
      </c>
      <c r="G79" s="18">
        <v>0</v>
      </c>
      <c r="H79" s="18">
        <v>0</v>
      </c>
      <c r="I79" s="18">
        <f t="shared" si="47"/>
        <v>0</v>
      </c>
      <c r="J79" s="18">
        <f t="shared" si="48"/>
        <v>237168.95</v>
      </c>
      <c r="K79" s="39">
        <f t="shared" si="49"/>
        <v>1</v>
      </c>
      <c r="L79" s="39">
        <f t="shared" si="50"/>
        <v>-1</v>
      </c>
      <c r="M79" s="39">
        <f t="shared" si="51"/>
        <v>-1</v>
      </c>
    </row>
    <row r="80" spans="1:13" x14ac:dyDescent="0.2">
      <c r="A80" s="25"/>
      <c r="B80" s="33" t="s">
        <v>49</v>
      </c>
      <c r="C80" s="25" t="s">
        <v>50</v>
      </c>
      <c r="D80" s="18">
        <v>0</v>
      </c>
      <c r="E80" s="18">
        <v>0</v>
      </c>
      <c r="F80" s="18">
        <v>0</v>
      </c>
      <c r="G80" s="18">
        <v>0</v>
      </c>
      <c r="H80" s="18">
        <v>0</v>
      </c>
      <c r="I80" s="18">
        <f t="shared" si="47"/>
        <v>0</v>
      </c>
      <c r="J80" s="18">
        <f t="shared" si="48"/>
        <v>0</v>
      </c>
      <c r="K80" s="39" t="str">
        <f t="shared" si="49"/>
        <v>NA</v>
      </c>
      <c r="L80" s="39" t="str">
        <f t="shared" si="50"/>
        <v>NA</v>
      </c>
      <c r="M80" s="39" t="str">
        <f t="shared" si="51"/>
        <v>NA</v>
      </c>
    </row>
    <row r="81" spans="1:13" x14ac:dyDescent="0.2">
      <c r="A81" s="25"/>
      <c r="B81" s="33" t="s">
        <v>59</v>
      </c>
      <c r="C81" s="25" t="s">
        <v>60</v>
      </c>
      <c r="D81" s="18">
        <v>-8575</v>
      </c>
      <c r="E81" s="18">
        <v>2688282.17</v>
      </c>
      <c r="F81" s="18">
        <v>1061.25</v>
      </c>
      <c r="G81" s="18">
        <v>17540.39</v>
      </c>
      <c r="H81" s="18">
        <v>46525.509999999995</v>
      </c>
      <c r="I81" s="18">
        <f t="shared" si="47"/>
        <v>64065.899999999994</v>
      </c>
      <c r="J81" s="18">
        <f t="shared" si="48"/>
        <v>2624216.27</v>
      </c>
      <c r="K81" s="39">
        <f t="shared" si="49"/>
        <v>0.97616846151235681</v>
      </c>
      <c r="L81" s="39">
        <f t="shared" si="50"/>
        <v>-0.99960523117258926</v>
      </c>
      <c r="M81" s="39">
        <f t="shared" si="51"/>
        <v>-0.98042572666395356</v>
      </c>
    </row>
    <row r="82" spans="1:13" x14ac:dyDescent="0.2">
      <c r="A82" s="25"/>
      <c r="B82" s="33" t="s">
        <v>61</v>
      </c>
      <c r="C82" s="25" t="s">
        <v>62</v>
      </c>
      <c r="D82" s="18">
        <v>3259000</v>
      </c>
      <c r="E82" s="18">
        <v>6221874.7300000004</v>
      </c>
      <c r="F82" s="18">
        <v>0</v>
      </c>
      <c r="G82" s="18">
        <v>1357899.25</v>
      </c>
      <c r="H82" s="18">
        <v>735.9</v>
      </c>
      <c r="I82" s="18">
        <f t="shared" si="47"/>
        <v>1358635.15</v>
      </c>
      <c r="J82" s="18">
        <f t="shared" si="48"/>
        <v>4863239.58</v>
      </c>
      <c r="K82" s="39">
        <f t="shared" si="49"/>
        <v>0.781635727339692</v>
      </c>
      <c r="L82" s="39">
        <f t="shared" si="50"/>
        <v>-1</v>
      </c>
      <c r="M82" s="39">
        <f t="shared" si="51"/>
        <v>-0.34526201076375579</v>
      </c>
    </row>
    <row r="83" spans="1:13" x14ac:dyDescent="0.2">
      <c r="A83" s="25"/>
      <c r="B83" s="33" t="s">
        <v>407</v>
      </c>
      <c r="C83" s="25" t="s">
        <v>408</v>
      </c>
      <c r="D83" s="18">
        <v>18422211.73</v>
      </c>
      <c r="E83" s="18">
        <v>19333318.390000001</v>
      </c>
      <c r="F83" s="18">
        <v>0</v>
      </c>
      <c r="G83" s="18">
        <v>0</v>
      </c>
      <c r="H83" s="18">
        <v>0</v>
      </c>
      <c r="I83" s="18">
        <f t="shared" si="47"/>
        <v>0</v>
      </c>
      <c r="J83" s="18">
        <f t="shared" si="48"/>
        <v>19333318.390000001</v>
      </c>
      <c r="K83" s="39">
        <f t="shared" si="49"/>
        <v>1</v>
      </c>
      <c r="L83" s="39">
        <f t="shared" si="50"/>
        <v>-1</v>
      </c>
      <c r="M83" s="39">
        <f t="shared" si="51"/>
        <v>-1</v>
      </c>
    </row>
    <row r="84" spans="1:13" x14ac:dyDescent="0.2">
      <c r="A84" s="25"/>
      <c r="B84" s="33" t="s">
        <v>378</v>
      </c>
      <c r="C84" s="25" t="s">
        <v>379</v>
      </c>
      <c r="D84" s="18">
        <v>19893</v>
      </c>
      <c r="E84" s="18">
        <v>0</v>
      </c>
      <c r="F84" s="18">
        <v>0</v>
      </c>
      <c r="G84" s="18">
        <v>0</v>
      </c>
      <c r="H84" s="18">
        <v>0</v>
      </c>
      <c r="I84" s="18">
        <f t="shared" si="47"/>
        <v>0</v>
      </c>
      <c r="J84" s="18">
        <f t="shared" si="48"/>
        <v>0</v>
      </c>
      <c r="K84" s="39" t="str">
        <f t="shared" si="49"/>
        <v>NA</v>
      </c>
      <c r="L84" s="39" t="str">
        <f t="shared" si="50"/>
        <v>NA</v>
      </c>
      <c r="M84" s="39" t="str">
        <f t="shared" si="51"/>
        <v>NA</v>
      </c>
    </row>
    <row r="85" spans="1:13" x14ac:dyDescent="0.2">
      <c r="A85" s="25"/>
      <c r="B85" s="33" t="s">
        <v>184</v>
      </c>
      <c r="C85" s="25" t="s">
        <v>185</v>
      </c>
      <c r="D85" s="18">
        <v>694936550.00999999</v>
      </c>
      <c r="E85" s="18">
        <v>373383557.97999996</v>
      </c>
      <c r="F85" s="18">
        <v>2168569.0299999998</v>
      </c>
      <c r="G85" s="18">
        <v>9072131.6999999993</v>
      </c>
      <c r="H85" s="18">
        <v>42286944.20000001</v>
      </c>
      <c r="I85" s="18">
        <f t="shared" si="47"/>
        <v>51359075.900000006</v>
      </c>
      <c r="J85" s="18">
        <f t="shared" si="48"/>
        <v>322024482.07999992</v>
      </c>
      <c r="K85" s="39">
        <f t="shared" si="49"/>
        <v>0.86244955140003499</v>
      </c>
      <c r="L85" s="39">
        <f t="shared" si="50"/>
        <v>-0.99419211429198462</v>
      </c>
      <c r="M85" s="39">
        <f t="shared" si="51"/>
        <v>-0.92710874777871755</v>
      </c>
    </row>
    <row r="86" spans="1:13" x14ac:dyDescent="0.2">
      <c r="A86" s="25"/>
      <c r="B86" s="33" t="s">
        <v>67</v>
      </c>
      <c r="C86" s="25" t="s">
        <v>68</v>
      </c>
      <c r="D86" s="18">
        <v>-2208498</v>
      </c>
      <c r="E86" s="18">
        <v>5040149.51</v>
      </c>
      <c r="F86" s="18">
        <v>0</v>
      </c>
      <c r="G86" s="18">
        <v>0</v>
      </c>
      <c r="H86" s="18">
        <v>59062.86</v>
      </c>
      <c r="I86" s="18">
        <f t="shared" si="47"/>
        <v>59062.86</v>
      </c>
      <c r="J86" s="18">
        <f t="shared" si="48"/>
        <v>4981086.6499999994</v>
      </c>
      <c r="K86" s="39">
        <f t="shared" si="49"/>
        <v>0.98828152619623377</v>
      </c>
      <c r="L86" s="39">
        <f t="shared" si="50"/>
        <v>-1</v>
      </c>
      <c r="M86" s="39">
        <f t="shared" si="51"/>
        <v>-1</v>
      </c>
    </row>
    <row r="87" spans="1:13" x14ac:dyDescent="0.2">
      <c r="A87" s="25"/>
      <c r="B87" s="33" t="s">
        <v>186</v>
      </c>
      <c r="C87" s="25" t="s">
        <v>187</v>
      </c>
      <c r="D87" s="18">
        <v>101832.5</v>
      </c>
      <c r="E87" s="18">
        <v>101832.5</v>
      </c>
      <c r="F87" s="18">
        <v>0</v>
      </c>
      <c r="G87" s="18">
        <v>0</v>
      </c>
      <c r="H87" s="18">
        <v>0</v>
      </c>
      <c r="I87" s="18">
        <f t="shared" si="47"/>
        <v>0</v>
      </c>
      <c r="J87" s="18">
        <f t="shared" si="48"/>
        <v>101832.5</v>
      </c>
      <c r="K87" s="39">
        <f t="shared" si="49"/>
        <v>1</v>
      </c>
      <c r="L87" s="39">
        <f t="shared" si="50"/>
        <v>-1</v>
      </c>
      <c r="M87" s="39">
        <f t="shared" si="51"/>
        <v>-1</v>
      </c>
    </row>
    <row r="88" spans="1:13" x14ac:dyDescent="0.2">
      <c r="A88" s="25"/>
      <c r="B88" s="33" t="s">
        <v>69</v>
      </c>
      <c r="C88" s="25" t="s">
        <v>70</v>
      </c>
      <c r="D88" s="18">
        <v>-2339143.3600000003</v>
      </c>
      <c r="E88" s="18">
        <v>4293161.3899999997</v>
      </c>
      <c r="F88" s="18">
        <v>7129</v>
      </c>
      <c r="G88" s="18">
        <v>161453.29999999999</v>
      </c>
      <c r="H88" s="18">
        <v>1299834.1000000001</v>
      </c>
      <c r="I88" s="18">
        <f t="shared" si="47"/>
        <v>1461287.4000000001</v>
      </c>
      <c r="J88" s="18">
        <f t="shared" si="48"/>
        <v>2831873.9899999993</v>
      </c>
      <c r="K88" s="39">
        <f t="shared" si="49"/>
        <v>0.65962439627735481</v>
      </c>
      <c r="L88" s="39">
        <f t="shared" si="50"/>
        <v>-0.99833945213040309</v>
      </c>
      <c r="M88" s="39">
        <f t="shared" si="51"/>
        <v>-0.88717873473654807</v>
      </c>
    </row>
    <row r="89" spans="1:13" x14ac:dyDescent="0.2">
      <c r="A89" s="25"/>
      <c r="B89" s="33" t="s">
        <v>540</v>
      </c>
      <c r="C89" s="25" t="s">
        <v>541</v>
      </c>
      <c r="D89" s="18">
        <v>0</v>
      </c>
      <c r="E89" s="18">
        <v>0</v>
      </c>
      <c r="F89" s="18">
        <v>0</v>
      </c>
      <c r="G89" s="18">
        <v>0</v>
      </c>
      <c r="H89" s="18">
        <v>0</v>
      </c>
      <c r="I89" s="18">
        <f t="shared" si="47"/>
        <v>0</v>
      </c>
      <c r="J89" s="18">
        <f t="shared" si="48"/>
        <v>0</v>
      </c>
      <c r="K89" s="39" t="str">
        <f t="shared" si="49"/>
        <v>NA</v>
      </c>
      <c r="L89" s="39" t="str">
        <f t="shared" si="50"/>
        <v>NA</v>
      </c>
      <c r="M89" s="39" t="str">
        <f t="shared" si="51"/>
        <v>NA</v>
      </c>
    </row>
    <row r="90" spans="1:13" x14ac:dyDescent="0.2">
      <c r="A90" s="25"/>
      <c r="B90" s="33" t="s">
        <v>542</v>
      </c>
      <c r="C90" s="25" t="s">
        <v>543</v>
      </c>
      <c r="D90" s="18">
        <v>0</v>
      </c>
      <c r="E90" s="18">
        <v>0</v>
      </c>
      <c r="F90" s="18">
        <v>0</v>
      </c>
      <c r="G90" s="18">
        <v>0</v>
      </c>
      <c r="H90" s="18">
        <v>0</v>
      </c>
      <c r="I90" s="18">
        <f t="shared" si="47"/>
        <v>0</v>
      </c>
      <c r="J90" s="18">
        <f t="shared" si="48"/>
        <v>0</v>
      </c>
      <c r="K90" s="39" t="str">
        <f t="shared" si="49"/>
        <v>NA</v>
      </c>
      <c r="L90" s="39" t="str">
        <f t="shared" si="50"/>
        <v>NA</v>
      </c>
      <c r="M90" s="39" t="str">
        <f t="shared" si="51"/>
        <v>NA</v>
      </c>
    </row>
    <row r="91" spans="1:13" x14ac:dyDescent="0.2">
      <c r="A91" s="25"/>
      <c r="B91" s="33" t="s">
        <v>544</v>
      </c>
      <c r="C91" s="25" t="s">
        <v>545</v>
      </c>
      <c r="D91" s="18">
        <v>0</v>
      </c>
      <c r="E91" s="18">
        <v>0</v>
      </c>
      <c r="F91" s="18">
        <v>0</v>
      </c>
      <c r="G91" s="18">
        <v>0</v>
      </c>
      <c r="H91" s="18">
        <v>0</v>
      </c>
      <c r="I91" s="18">
        <f t="shared" si="39"/>
        <v>0</v>
      </c>
      <c r="J91" s="18">
        <f t="shared" si="40"/>
        <v>0</v>
      </c>
      <c r="K91" s="39" t="str">
        <f t="shared" si="41"/>
        <v>NA</v>
      </c>
      <c r="L91" s="39" t="str">
        <f t="shared" si="42"/>
        <v>NA</v>
      </c>
      <c r="M91" s="39" t="str">
        <f t="shared" si="43"/>
        <v>NA</v>
      </c>
    </row>
    <row r="92" spans="1:13" x14ac:dyDescent="0.2">
      <c r="A92" s="25"/>
      <c r="B92" s="33" t="s">
        <v>548</v>
      </c>
      <c r="C92" s="25" t="s">
        <v>549</v>
      </c>
      <c r="D92" s="18">
        <v>0</v>
      </c>
      <c r="E92" s="18">
        <v>0</v>
      </c>
      <c r="F92" s="18">
        <v>0</v>
      </c>
      <c r="G92" s="18">
        <v>0</v>
      </c>
      <c r="H92" s="18">
        <v>0</v>
      </c>
      <c r="I92" s="18">
        <f t="shared" si="39"/>
        <v>0</v>
      </c>
      <c r="J92" s="18">
        <f t="shared" si="40"/>
        <v>0</v>
      </c>
      <c r="K92" s="39" t="str">
        <f t="shared" si="41"/>
        <v>NA</v>
      </c>
      <c r="L92" s="39" t="str">
        <f t="shared" si="42"/>
        <v>NA</v>
      </c>
      <c r="M92" s="39" t="str">
        <f t="shared" si="43"/>
        <v>NA</v>
      </c>
    </row>
    <row r="93" spans="1:13" x14ac:dyDescent="0.2">
      <c r="A93" s="25"/>
      <c r="B93" s="33" t="s">
        <v>546</v>
      </c>
      <c r="C93" s="25" t="s">
        <v>547</v>
      </c>
      <c r="D93" s="18">
        <v>0</v>
      </c>
      <c r="E93" s="18">
        <v>0</v>
      </c>
      <c r="F93" s="18">
        <v>0</v>
      </c>
      <c r="G93" s="18">
        <v>0</v>
      </c>
      <c r="H93" s="18">
        <v>0</v>
      </c>
      <c r="I93" s="18">
        <f t="shared" si="39"/>
        <v>0</v>
      </c>
      <c r="J93" s="18">
        <f t="shared" si="40"/>
        <v>0</v>
      </c>
      <c r="K93" s="39" t="str">
        <f t="shared" si="41"/>
        <v>NA</v>
      </c>
      <c r="L93" s="39" t="str">
        <f t="shared" si="42"/>
        <v>NA</v>
      </c>
      <c r="M93" s="39" t="str">
        <f t="shared" si="43"/>
        <v>NA</v>
      </c>
    </row>
    <row r="94" spans="1:13" x14ac:dyDescent="0.2">
      <c r="A94" s="25"/>
      <c r="B94" s="33" t="s">
        <v>71</v>
      </c>
      <c r="C94" s="25" t="s">
        <v>72</v>
      </c>
      <c r="D94" s="18">
        <v>0</v>
      </c>
      <c r="E94" s="18">
        <v>0</v>
      </c>
      <c r="F94" s="18">
        <v>0</v>
      </c>
      <c r="G94" s="18">
        <v>0</v>
      </c>
      <c r="H94" s="18">
        <v>0</v>
      </c>
      <c r="I94" s="18">
        <f t="shared" si="39"/>
        <v>0</v>
      </c>
      <c r="J94" s="18">
        <f t="shared" si="40"/>
        <v>0</v>
      </c>
      <c r="K94" s="39" t="str">
        <f t="shared" si="41"/>
        <v>NA</v>
      </c>
      <c r="L94" s="39" t="str">
        <f t="shared" si="42"/>
        <v>NA</v>
      </c>
      <c r="M94" s="39" t="str">
        <f t="shared" si="43"/>
        <v>NA</v>
      </c>
    </row>
    <row r="95" spans="1:13" x14ac:dyDescent="0.2">
      <c r="A95" s="25"/>
      <c r="B95" s="33" t="s">
        <v>73</v>
      </c>
      <c r="C95" s="25" t="s">
        <v>74</v>
      </c>
      <c r="D95" s="18">
        <v>0</v>
      </c>
      <c r="E95" s="18">
        <v>0</v>
      </c>
      <c r="F95" s="18">
        <v>0</v>
      </c>
      <c r="G95" s="18">
        <v>0</v>
      </c>
      <c r="H95" s="18">
        <v>0</v>
      </c>
      <c r="I95" s="18">
        <f t="shared" si="39"/>
        <v>0</v>
      </c>
      <c r="J95" s="18">
        <f t="shared" si="40"/>
        <v>0</v>
      </c>
      <c r="K95" s="39" t="str">
        <f t="shared" si="41"/>
        <v>NA</v>
      </c>
      <c r="L95" s="39" t="str">
        <f t="shared" si="42"/>
        <v>NA</v>
      </c>
      <c r="M95" s="39" t="str">
        <f t="shared" si="43"/>
        <v>NA</v>
      </c>
    </row>
    <row r="96" spans="1:13" x14ac:dyDescent="0.2">
      <c r="A96" s="22" t="s">
        <v>191</v>
      </c>
      <c r="B96" s="46"/>
      <c r="C96" s="22"/>
      <c r="D96" s="23">
        <v>729323049.63999999</v>
      </c>
      <c r="E96" s="23">
        <v>453723966.15999997</v>
      </c>
      <c r="F96" s="23">
        <v>3034271.6799999997</v>
      </c>
      <c r="G96" s="23">
        <v>12544142.1</v>
      </c>
      <c r="H96" s="23">
        <v>47475290.250000007</v>
      </c>
      <c r="I96" s="23">
        <f t="shared" si="39"/>
        <v>60019432.350000009</v>
      </c>
      <c r="J96" s="23">
        <f t="shared" si="40"/>
        <v>393704533.80999994</v>
      </c>
      <c r="K96" s="43">
        <f t="shared" si="41"/>
        <v>0.86771817927546957</v>
      </c>
      <c r="L96" s="43">
        <f t="shared" si="42"/>
        <v>-0.99331251618538041</v>
      </c>
      <c r="M96" s="43">
        <f t="shared" si="43"/>
        <v>-0.91705876456451196</v>
      </c>
    </row>
    <row r="97" spans="1:13" x14ac:dyDescent="0.2">
      <c r="A97" s="25" t="s">
        <v>134</v>
      </c>
      <c r="B97" s="33" t="s">
        <v>135</v>
      </c>
      <c r="C97" s="25" t="s">
        <v>136</v>
      </c>
      <c r="D97" s="18">
        <v>83403442</v>
      </c>
      <c r="E97" s="18">
        <v>83403442</v>
      </c>
      <c r="F97" s="18">
        <v>0</v>
      </c>
      <c r="G97" s="18">
        <v>0</v>
      </c>
      <c r="H97" s="18">
        <v>0</v>
      </c>
      <c r="I97" s="18">
        <f t="shared" si="39"/>
        <v>0</v>
      </c>
      <c r="J97" s="18">
        <f t="shared" si="40"/>
        <v>83403442</v>
      </c>
      <c r="K97" s="39">
        <f t="shared" si="41"/>
        <v>1</v>
      </c>
      <c r="L97" s="39">
        <f t="shared" si="42"/>
        <v>-1</v>
      </c>
      <c r="M97" s="39">
        <f t="shared" si="43"/>
        <v>-1</v>
      </c>
    </row>
    <row r="98" spans="1:13" x14ac:dyDescent="0.2">
      <c r="A98" s="22" t="s">
        <v>137</v>
      </c>
      <c r="B98" s="46"/>
      <c r="C98" s="22"/>
      <c r="D98" s="23">
        <v>83403442</v>
      </c>
      <c r="E98" s="23">
        <v>83403442</v>
      </c>
      <c r="F98" s="23">
        <v>0</v>
      </c>
      <c r="G98" s="23">
        <v>0</v>
      </c>
      <c r="H98" s="23">
        <v>0</v>
      </c>
      <c r="I98" s="23">
        <f t="shared" si="39"/>
        <v>0</v>
      </c>
      <c r="J98" s="23">
        <f t="shared" si="40"/>
        <v>83403442</v>
      </c>
      <c r="K98" s="43">
        <f t="shared" si="41"/>
        <v>1</v>
      </c>
      <c r="L98" s="43">
        <f t="shared" si="42"/>
        <v>-1</v>
      </c>
      <c r="M98" s="43">
        <f t="shared" si="43"/>
        <v>-1</v>
      </c>
    </row>
    <row r="99" spans="1:13" x14ac:dyDescent="0.2">
      <c r="A99" s="25" t="s">
        <v>138</v>
      </c>
      <c r="B99" s="33" t="s">
        <v>71</v>
      </c>
      <c r="C99" s="25" t="s">
        <v>72</v>
      </c>
      <c r="D99" s="18">
        <v>0</v>
      </c>
      <c r="E99" s="18">
        <v>0</v>
      </c>
      <c r="F99" s="18">
        <v>0</v>
      </c>
      <c r="G99" s="18">
        <v>0</v>
      </c>
      <c r="H99" s="18">
        <v>0</v>
      </c>
      <c r="I99" s="18">
        <f t="shared" si="39"/>
        <v>0</v>
      </c>
      <c r="J99" s="18">
        <f t="shared" si="40"/>
        <v>0</v>
      </c>
      <c r="K99" s="39" t="str">
        <f t="shared" si="41"/>
        <v>NA</v>
      </c>
      <c r="L99" s="39" t="str">
        <f t="shared" si="42"/>
        <v>NA</v>
      </c>
      <c r="M99" s="39" t="str">
        <f t="shared" si="43"/>
        <v>NA</v>
      </c>
    </row>
    <row r="100" spans="1:13" x14ac:dyDescent="0.2">
      <c r="A100" s="25"/>
      <c r="B100" s="33" t="s">
        <v>139</v>
      </c>
      <c r="C100" s="25" t="s">
        <v>140</v>
      </c>
      <c r="D100" s="18">
        <v>0</v>
      </c>
      <c r="E100" s="18">
        <v>0</v>
      </c>
      <c r="F100" s="18">
        <v>0</v>
      </c>
      <c r="G100" s="18">
        <v>0</v>
      </c>
      <c r="H100" s="18">
        <v>0</v>
      </c>
      <c r="I100" s="18">
        <f t="shared" si="39"/>
        <v>0</v>
      </c>
      <c r="J100" s="18">
        <f t="shared" si="40"/>
        <v>0</v>
      </c>
      <c r="K100" s="39" t="str">
        <f t="shared" si="41"/>
        <v>NA</v>
      </c>
      <c r="L100" s="39" t="str">
        <f t="shared" si="42"/>
        <v>NA</v>
      </c>
      <c r="M100" s="39" t="str">
        <f t="shared" si="43"/>
        <v>NA</v>
      </c>
    </row>
    <row r="101" spans="1:13" x14ac:dyDescent="0.2">
      <c r="A101" s="25"/>
      <c r="B101" s="33" t="s">
        <v>192</v>
      </c>
      <c r="C101" s="25" t="s">
        <v>193</v>
      </c>
      <c r="D101" s="18">
        <v>5572080</v>
      </c>
      <c r="E101" s="18">
        <v>5572080</v>
      </c>
      <c r="F101" s="18">
        <v>0</v>
      </c>
      <c r="G101" s="18">
        <v>0</v>
      </c>
      <c r="H101" s="18">
        <v>0</v>
      </c>
      <c r="I101" s="18">
        <f t="shared" si="39"/>
        <v>0</v>
      </c>
      <c r="J101" s="18">
        <f t="shared" si="40"/>
        <v>5572080</v>
      </c>
      <c r="K101" s="39">
        <f t="shared" si="41"/>
        <v>1</v>
      </c>
      <c r="L101" s="39">
        <f t="shared" si="42"/>
        <v>-1</v>
      </c>
      <c r="M101" s="39">
        <f t="shared" si="43"/>
        <v>-1</v>
      </c>
    </row>
    <row r="102" spans="1:13" x14ac:dyDescent="0.2">
      <c r="A102" s="22" t="s">
        <v>141</v>
      </c>
      <c r="B102" s="46"/>
      <c r="C102" s="22"/>
      <c r="D102" s="23">
        <v>5572080</v>
      </c>
      <c r="E102" s="23">
        <v>5572080</v>
      </c>
      <c r="F102" s="23">
        <v>0</v>
      </c>
      <c r="G102" s="23">
        <v>0</v>
      </c>
      <c r="H102" s="23">
        <v>0</v>
      </c>
      <c r="I102" s="23">
        <f t="shared" si="39"/>
        <v>0</v>
      </c>
      <c r="J102" s="23">
        <f t="shared" si="40"/>
        <v>5572080</v>
      </c>
      <c r="K102" s="43">
        <f t="shared" si="41"/>
        <v>1</v>
      </c>
      <c r="L102" s="43">
        <f t="shared" si="42"/>
        <v>-1</v>
      </c>
      <c r="M102" s="43">
        <f t="shared" si="43"/>
        <v>-1</v>
      </c>
    </row>
    <row r="104" spans="1:13" s="17" customFormat="1" ht="15.75" x14ac:dyDescent="0.25">
      <c r="A104" s="27" t="s">
        <v>176</v>
      </c>
      <c r="B104" s="34"/>
      <c r="C104" s="27"/>
      <c r="D104" s="6">
        <f>+D42+D51+D64+D70+D96+D98+D102</f>
        <v>819349454.06999993</v>
      </c>
      <c r="E104" s="6">
        <f t="shared" ref="E104:J104" si="52">+E42+E51+E64+E70+E96+E98+E102</f>
        <v>544916767.22000003</v>
      </c>
      <c r="F104" s="6">
        <f t="shared" si="52"/>
        <v>3171732.76</v>
      </c>
      <c r="G104" s="6">
        <f t="shared" si="52"/>
        <v>12965109.43</v>
      </c>
      <c r="H104" s="6">
        <f t="shared" si="52"/>
        <v>50511717.000000007</v>
      </c>
      <c r="I104" s="6">
        <f t="shared" si="52"/>
        <v>63476826.430000007</v>
      </c>
      <c r="J104" s="6">
        <f t="shared" si="52"/>
        <v>481439940.78999996</v>
      </c>
      <c r="K104" s="40">
        <f t="shared" ref="K104" si="53">IF(E104=0,"NA",J104/E104)</f>
        <v>0.88351096855793299</v>
      </c>
      <c r="L104" s="40">
        <f t="shared" ref="L104" si="54">IF(E104=0,"NA",(  ( F104 - (E104/$L$6)) / (E104/$L$6)))</f>
        <v>-0.99417941793903464</v>
      </c>
      <c r="M104" s="40">
        <f t="shared" ref="M104" si="55">IF(E104=0,"NA",(  ( G104 - ($M$6*(E104/12))) / ($M$6*(E104/12))))</f>
        <v>-0.92862152418536836</v>
      </c>
    </row>
  </sheetData>
  <autoFilter ref="A7:M104"/>
  <mergeCells count="5">
    <mergeCell ref="A1:M1"/>
    <mergeCell ref="A2:M2"/>
    <mergeCell ref="A3:M3"/>
    <mergeCell ref="A4:M4"/>
    <mergeCell ref="A5:M5"/>
  </mergeCells>
  <printOptions horizontalCentered="1"/>
  <pageMargins left="0.25" right="0.25" top="0.25" bottom="0.5" header="0" footer="0"/>
  <pageSetup scale="62" fitToHeight="0" orientation="landscape" horizontalDpi="4294967293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96"/>
  <sheetViews>
    <sheetView workbookViewId="0">
      <pane ySplit="7" topLeftCell="A8" activePane="bottomLeft" state="frozen"/>
      <selection activeCell="A8" sqref="A8"/>
      <selection pane="bottomLeft" activeCell="A8" sqref="A8"/>
    </sheetView>
  </sheetViews>
  <sheetFormatPr defaultRowHeight="12.75" x14ac:dyDescent="0.2"/>
  <cols>
    <col min="1" max="1" width="31.28515625" style="21" bestFit="1" customWidth="1"/>
    <col min="2" max="2" width="9" style="36" customWidth="1"/>
    <col min="3" max="3" width="29.42578125" style="21" bestFit="1" customWidth="1"/>
    <col min="4" max="7" width="15.140625" style="5" customWidth="1"/>
    <col min="8" max="8" width="16.140625" style="5" customWidth="1"/>
    <col min="9" max="9" width="17.42578125" style="5" bestFit="1" customWidth="1"/>
    <col min="10" max="10" width="16.140625" style="5" bestFit="1" customWidth="1"/>
    <col min="11" max="11" width="14" style="20" customWidth="1"/>
    <col min="12" max="13" width="12.28515625" style="42" customWidth="1"/>
    <col min="15" max="15" width="31.140625" style="10" bestFit="1" customWidth="1"/>
    <col min="16" max="16" width="7" style="10" bestFit="1" customWidth="1"/>
    <col min="17" max="17" width="29.42578125" style="10" bestFit="1" customWidth="1"/>
    <col min="18" max="19" width="14.5703125" style="10" bestFit="1" customWidth="1"/>
    <col min="20" max="20" width="14" style="10" bestFit="1" customWidth="1"/>
    <col min="21" max="21" width="14.5703125" style="10" bestFit="1" customWidth="1"/>
    <col min="22" max="22" width="5" style="10" bestFit="1" customWidth="1"/>
    <col min="23" max="38" width="9.140625" style="10"/>
  </cols>
  <sheetData>
    <row r="1" spans="1:38" s="1" customFormat="1" ht="15" x14ac:dyDescent="0.25">
      <c r="A1" s="76" t="s">
        <v>0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</row>
    <row r="2" spans="1:38" s="1" customFormat="1" ht="18.75" x14ac:dyDescent="0.3">
      <c r="A2" s="77" t="s">
        <v>404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</row>
    <row r="3" spans="1:38" s="1" customFormat="1" ht="15" x14ac:dyDescent="0.25">
      <c r="A3" s="76" t="s">
        <v>1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</row>
    <row r="4" spans="1:38" s="1" customFormat="1" ht="15" x14ac:dyDescent="0.25">
      <c r="A4" s="78">
        <v>44865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</row>
    <row r="5" spans="1:38" s="1" customFormat="1" ht="15" x14ac:dyDescent="0.25">
      <c r="A5" s="76" t="s">
        <v>2</v>
      </c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</row>
    <row r="6" spans="1:38" s="1" customFormat="1" ht="15.75" thickBot="1" x14ac:dyDescent="0.3">
      <c r="A6" s="28"/>
      <c r="B6" s="29"/>
      <c r="C6" s="24"/>
      <c r="D6" s="3"/>
      <c r="E6" s="3"/>
      <c r="F6" s="3"/>
      <c r="G6" s="3"/>
      <c r="H6" s="3"/>
      <c r="I6" s="3"/>
      <c r="J6" s="3"/>
      <c r="K6" s="8"/>
      <c r="L6" s="45">
        <f>'GENERAL FUND'!L6</f>
        <v>1</v>
      </c>
      <c r="M6" s="45">
        <f>'GENERAL FUND'!M6</f>
        <v>4</v>
      </c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</row>
    <row r="7" spans="1:38" s="2" customFormat="1" ht="45.75" thickBot="1" x14ac:dyDescent="0.25">
      <c r="A7" s="30" t="s">
        <v>208</v>
      </c>
      <c r="B7" s="31" t="s">
        <v>9</v>
      </c>
      <c r="C7" s="31" t="s">
        <v>10</v>
      </c>
      <c r="D7" s="4" t="s">
        <v>314</v>
      </c>
      <c r="E7" s="4" t="s">
        <v>315</v>
      </c>
      <c r="F7" s="4" t="s">
        <v>3</v>
      </c>
      <c r="G7" s="4" t="s">
        <v>4</v>
      </c>
      <c r="H7" s="4" t="s">
        <v>5</v>
      </c>
      <c r="I7" s="4" t="s">
        <v>6</v>
      </c>
      <c r="J7" s="4" t="s">
        <v>7</v>
      </c>
      <c r="K7" s="9" t="s">
        <v>8</v>
      </c>
      <c r="L7" s="38" t="s">
        <v>200</v>
      </c>
      <c r="M7" s="38" t="s">
        <v>201</v>
      </c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</row>
    <row r="8" spans="1:38" s="16" customFormat="1" x14ac:dyDescent="0.2">
      <c r="A8" s="16" t="s">
        <v>142</v>
      </c>
      <c r="B8" s="16" t="s">
        <v>420</v>
      </c>
      <c r="C8" s="16" t="s">
        <v>421</v>
      </c>
      <c r="D8" s="52">
        <v>6280875</v>
      </c>
      <c r="E8" s="52">
        <v>6280875</v>
      </c>
      <c r="F8" s="52">
        <v>23268.740000000005</v>
      </c>
      <c r="G8" s="52">
        <v>76312.94</v>
      </c>
      <c r="H8" s="52">
        <v>0</v>
      </c>
      <c r="I8" s="52">
        <f t="shared" ref="I8" si="0">SUM(G8:H8)</f>
        <v>76312.94</v>
      </c>
      <c r="J8" s="52">
        <f t="shared" ref="J8" si="1">E8-I8</f>
        <v>6204562.0599999996</v>
      </c>
      <c r="K8" s="44">
        <f t="shared" ref="K8" si="2">IF(E8=0,"NA",J8/E8)</f>
        <v>0.98784995084283633</v>
      </c>
      <c r="L8" s="44">
        <f t="shared" ref="L8" si="3">IF(E8=0,"NA",(  ( F8 - (E8/$L$6)) / (E8/$L$6)))</f>
        <v>-0.99629530280414746</v>
      </c>
      <c r="M8" s="44">
        <f t="shared" ref="M8" si="4">IF(E8=0,"NA",(  ( G8 - ($M$6*(E8/12))) / ($M$6*(E8/12))))</f>
        <v>-0.96354985252850922</v>
      </c>
      <c r="R8" s="50"/>
      <c r="S8" s="50"/>
      <c r="T8" s="50"/>
      <c r="U8" s="50"/>
      <c r="V8" s="50"/>
    </row>
    <row r="9" spans="1:38" s="16" customFormat="1" x14ac:dyDescent="0.2">
      <c r="B9" s="16" t="s">
        <v>422</v>
      </c>
      <c r="C9" s="16" t="s">
        <v>423</v>
      </c>
      <c r="D9" s="52">
        <v>3371803</v>
      </c>
      <c r="E9" s="52">
        <v>3371803</v>
      </c>
      <c r="F9" s="52">
        <v>118.14999999999999</v>
      </c>
      <c r="G9" s="52">
        <v>327.37000000000006</v>
      </c>
      <c r="H9" s="52">
        <v>0</v>
      </c>
      <c r="I9" s="52">
        <f t="shared" ref="I9:I39" si="5">SUM(G9:H9)</f>
        <v>327.37000000000006</v>
      </c>
      <c r="J9" s="52">
        <f t="shared" ref="J9:J39" si="6">E9-I9</f>
        <v>3371475.63</v>
      </c>
      <c r="K9" s="44">
        <f t="shared" ref="K9:K39" si="7">IF(E9=0,"NA",J9/E9)</f>
        <v>0.99990290951161731</v>
      </c>
      <c r="L9" s="44">
        <f t="shared" ref="L9:L39" si="8">IF(E9=0,"NA",(  ( F9 - (E9/$L$6)) / (E9/$L$6)))</f>
        <v>-0.99996495940005992</v>
      </c>
      <c r="M9" s="44">
        <f t="shared" ref="M9:M39" si="9">IF(E9=0,"NA",(  ( G9 - ($M$6*(E9/12))) / ($M$6*(E9/12))))</f>
        <v>-0.99970872853485204</v>
      </c>
      <c r="R9" s="50"/>
      <c r="S9" s="50"/>
      <c r="T9" s="50"/>
      <c r="U9" s="50"/>
      <c r="V9" s="50"/>
    </row>
    <row r="10" spans="1:38" s="16" customFormat="1" x14ac:dyDescent="0.2">
      <c r="B10" s="16" t="s">
        <v>424</v>
      </c>
      <c r="C10" s="16" t="s">
        <v>425</v>
      </c>
      <c r="D10" s="52">
        <v>803709</v>
      </c>
      <c r="E10" s="52">
        <v>803709</v>
      </c>
      <c r="F10" s="52">
        <v>0</v>
      </c>
      <c r="G10" s="52">
        <v>292.2</v>
      </c>
      <c r="H10" s="52">
        <v>0</v>
      </c>
      <c r="I10" s="52">
        <f t="shared" ref="I10:I29" si="10">SUM(G10:H10)</f>
        <v>292.2</v>
      </c>
      <c r="J10" s="52">
        <f t="shared" ref="J10:J29" si="11">E10-I10</f>
        <v>803416.8</v>
      </c>
      <c r="K10" s="44">
        <f t="shared" ref="K10:K29" si="12">IF(E10=0,"NA",J10/E10)</f>
        <v>0.99963643557556281</v>
      </c>
      <c r="L10" s="44">
        <f t="shared" ref="L10:L29" si="13">IF(E10=0,"NA",(  ( F10 - (E10/$L$6)) / (E10/$L$6)))</f>
        <v>-1</v>
      </c>
      <c r="M10" s="44">
        <f t="shared" ref="M10:M29" si="14">IF(E10=0,"NA",(  ( G10 - ($M$6*(E10/12))) / ($M$6*(E10/12))))</f>
        <v>-0.99890930672668832</v>
      </c>
      <c r="R10" s="50"/>
      <c r="S10" s="50"/>
      <c r="T10" s="50"/>
      <c r="U10" s="50"/>
      <c r="V10" s="50"/>
    </row>
    <row r="11" spans="1:38" s="16" customFormat="1" x14ac:dyDescent="0.2">
      <c r="B11" s="16" t="s">
        <v>426</v>
      </c>
      <c r="C11" s="16" t="s">
        <v>427</v>
      </c>
      <c r="D11" s="52">
        <v>401855</v>
      </c>
      <c r="E11" s="52">
        <v>401855</v>
      </c>
      <c r="F11" s="52">
        <v>4243.2699999999995</v>
      </c>
      <c r="G11" s="52">
        <v>12118.24</v>
      </c>
      <c r="H11" s="52">
        <v>0</v>
      </c>
      <c r="I11" s="52">
        <f t="shared" si="10"/>
        <v>12118.24</v>
      </c>
      <c r="J11" s="52">
        <f t="shared" si="11"/>
        <v>389736.76</v>
      </c>
      <c r="K11" s="44">
        <f t="shared" si="12"/>
        <v>0.96984424730313179</v>
      </c>
      <c r="L11" s="44">
        <f t="shared" si="13"/>
        <v>-0.9894407933209739</v>
      </c>
      <c r="M11" s="44">
        <f t="shared" si="14"/>
        <v>-0.90953274190939515</v>
      </c>
      <c r="R11" s="50"/>
      <c r="S11" s="50"/>
      <c r="T11" s="50"/>
      <c r="U11" s="50"/>
      <c r="V11" s="50"/>
    </row>
    <row r="12" spans="1:38" s="16" customFormat="1" x14ac:dyDescent="0.2">
      <c r="B12" s="16" t="s">
        <v>149</v>
      </c>
      <c r="C12" s="16" t="s">
        <v>150</v>
      </c>
      <c r="D12" s="52">
        <v>836203.88</v>
      </c>
      <c r="E12" s="52">
        <v>836203.88</v>
      </c>
      <c r="F12" s="52">
        <v>302639.78000000003</v>
      </c>
      <c r="G12" s="52">
        <v>899259.28999999992</v>
      </c>
      <c r="H12" s="52">
        <v>0</v>
      </c>
      <c r="I12" s="52">
        <f t="shared" si="10"/>
        <v>899259.28999999992</v>
      </c>
      <c r="J12" s="52">
        <f t="shared" si="11"/>
        <v>-63055.409999999916</v>
      </c>
      <c r="K12" s="44">
        <f t="shared" si="12"/>
        <v>-7.5406741714711872E-2</v>
      </c>
      <c r="L12" s="44">
        <f t="shared" si="13"/>
        <v>-0.63807895749060617</v>
      </c>
      <c r="M12" s="44">
        <f t="shared" si="14"/>
        <v>2.2262202251441359</v>
      </c>
      <c r="R12" s="50"/>
      <c r="S12" s="50"/>
      <c r="T12" s="50"/>
      <c r="U12" s="50"/>
      <c r="V12" s="50"/>
    </row>
    <row r="13" spans="1:38" s="16" customFormat="1" x14ac:dyDescent="0.2">
      <c r="B13" s="16" t="s">
        <v>428</v>
      </c>
      <c r="C13" s="16" t="s">
        <v>429</v>
      </c>
      <c r="D13" s="52">
        <v>0</v>
      </c>
      <c r="E13" s="52">
        <v>0</v>
      </c>
      <c r="F13" s="52">
        <v>0</v>
      </c>
      <c r="G13" s="52">
        <v>0</v>
      </c>
      <c r="H13" s="52">
        <v>0</v>
      </c>
      <c r="I13" s="52">
        <f t="shared" si="10"/>
        <v>0</v>
      </c>
      <c r="J13" s="52">
        <f t="shared" si="11"/>
        <v>0</v>
      </c>
      <c r="K13" s="44" t="str">
        <f t="shared" si="12"/>
        <v>NA</v>
      </c>
      <c r="L13" s="44" t="str">
        <f t="shared" si="13"/>
        <v>NA</v>
      </c>
      <c r="M13" s="44" t="str">
        <f t="shared" si="14"/>
        <v>NA</v>
      </c>
      <c r="R13" s="50"/>
      <c r="S13" s="50"/>
      <c r="T13" s="50"/>
      <c r="U13" s="50"/>
      <c r="V13" s="50"/>
    </row>
    <row r="14" spans="1:38" s="16" customFormat="1" x14ac:dyDescent="0.2">
      <c r="A14" s="68" t="s">
        <v>153</v>
      </c>
      <c r="B14" s="68"/>
      <c r="C14" s="68"/>
      <c r="D14" s="69">
        <v>11694445.880000001</v>
      </c>
      <c r="E14" s="69">
        <v>11694445.880000001</v>
      </c>
      <c r="F14" s="69">
        <v>330269.94000000006</v>
      </c>
      <c r="G14" s="69">
        <v>988310.03999999992</v>
      </c>
      <c r="H14" s="69">
        <v>0</v>
      </c>
      <c r="I14" s="69">
        <f t="shared" si="10"/>
        <v>988310.03999999992</v>
      </c>
      <c r="J14" s="69">
        <f t="shared" si="11"/>
        <v>10706135.840000002</v>
      </c>
      <c r="K14" s="70">
        <f t="shared" si="12"/>
        <v>0.91548893807014664</v>
      </c>
      <c r="L14" s="70">
        <f t="shared" si="13"/>
        <v>-0.97175839339554926</v>
      </c>
      <c r="M14" s="70">
        <f t="shared" si="14"/>
        <v>-0.74646681421043959</v>
      </c>
      <c r="R14" s="50"/>
      <c r="S14" s="50"/>
      <c r="T14" s="50"/>
      <c r="U14" s="50"/>
      <c r="V14" s="50"/>
    </row>
    <row r="15" spans="1:38" s="16" customFormat="1" x14ac:dyDescent="0.2">
      <c r="A15" s="16" t="s">
        <v>154</v>
      </c>
      <c r="B15" s="16" t="s">
        <v>155</v>
      </c>
      <c r="C15" s="16" t="s">
        <v>156</v>
      </c>
      <c r="D15" s="52">
        <v>0</v>
      </c>
      <c r="E15" s="52">
        <v>0</v>
      </c>
      <c r="F15" s="52">
        <v>12105.38</v>
      </c>
      <c r="G15" s="52">
        <v>37045.81</v>
      </c>
      <c r="H15" s="52">
        <v>0</v>
      </c>
      <c r="I15" s="52">
        <f t="shared" si="10"/>
        <v>37045.81</v>
      </c>
      <c r="J15" s="52">
        <f t="shared" si="11"/>
        <v>-37045.81</v>
      </c>
      <c r="K15" s="44" t="str">
        <f t="shared" si="12"/>
        <v>NA</v>
      </c>
      <c r="L15" s="44" t="str">
        <f t="shared" si="13"/>
        <v>NA</v>
      </c>
      <c r="M15" s="44" t="str">
        <f t="shared" si="14"/>
        <v>NA</v>
      </c>
      <c r="R15" s="50"/>
      <c r="S15" s="50"/>
      <c r="T15" s="50"/>
      <c r="U15" s="50"/>
      <c r="V15" s="50"/>
    </row>
    <row r="16" spans="1:38" s="16" customFormat="1" x14ac:dyDescent="0.2">
      <c r="A16" s="68" t="s">
        <v>157</v>
      </c>
      <c r="B16" s="68"/>
      <c r="C16" s="68"/>
      <c r="D16" s="69">
        <v>0</v>
      </c>
      <c r="E16" s="69">
        <v>0</v>
      </c>
      <c r="F16" s="69">
        <v>12105.38</v>
      </c>
      <c r="G16" s="69">
        <v>37045.81</v>
      </c>
      <c r="H16" s="69">
        <v>0</v>
      </c>
      <c r="I16" s="69">
        <f t="shared" si="10"/>
        <v>37045.81</v>
      </c>
      <c r="J16" s="69">
        <f t="shared" si="11"/>
        <v>-37045.81</v>
      </c>
      <c r="K16" s="70" t="str">
        <f t="shared" si="12"/>
        <v>NA</v>
      </c>
      <c r="L16" s="70" t="str">
        <f t="shared" si="13"/>
        <v>NA</v>
      </c>
      <c r="M16" s="70" t="str">
        <f t="shared" si="14"/>
        <v>NA</v>
      </c>
      <c r="R16" s="50"/>
      <c r="S16" s="50"/>
      <c r="T16" s="50"/>
      <c r="U16" s="50"/>
      <c r="V16" s="50"/>
    </row>
    <row r="17" spans="1:22" s="16" customFormat="1" x14ac:dyDescent="0.2">
      <c r="A17" s="16" t="s">
        <v>158</v>
      </c>
      <c r="B17" s="16" t="s">
        <v>174</v>
      </c>
      <c r="C17" s="16" t="s">
        <v>175</v>
      </c>
      <c r="D17" s="52">
        <v>0</v>
      </c>
      <c r="E17" s="52">
        <v>0</v>
      </c>
      <c r="F17" s="52">
        <v>0</v>
      </c>
      <c r="G17" s="52">
        <v>0</v>
      </c>
      <c r="H17" s="52">
        <v>0</v>
      </c>
      <c r="I17" s="52">
        <f t="shared" si="10"/>
        <v>0</v>
      </c>
      <c r="J17" s="52">
        <f t="shared" si="11"/>
        <v>0</v>
      </c>
      <c r="K17" s="44" t="str">
        <f t="shared" si="12"/>
        <v>NA</v>
      </c>
      <c r="L17" s="44" t="str">
        <f t="shared" si="13"/>
        <v>NA</v>
      </c>
      <c r="M17" s="44" t="str">
        <f t="shared" si="14"/>
        <v>NA</v>
      </c>
      <c r="R17" s="50"/>
      <c r="S17" s="50"/>
      <c r="T17" s="50"/>
      <c r="U17" s="50"/>
      <c r="V17" s="50"/>
    </row>
    <row r="18" spans="1:22" s="16" customFormat="1" x14ac:dyDescent="0.2">
      <c r="B18" s="16" t="s">
        <v>430</v>
      </c>
      <c r="C18" s="16" t="s">
        <v>431</v>
      </c>
      <c r="D18" s="52">
        <v>1214494</v>
      </c>
      <c r="E18" s="52">
        <v>1214494</v>
      </c>
      <c r="F18" s="52">
        <v>60627.999999999978</v>
      </c>
      <c r="G18" s="52">
        <v>444595.99999999994</v>
      </c>
      <c r="H18" s="52">
        <v>0</v>
      </c>
      <c r="I18" s="52">
        <f t="shared" si="10"/>
        <v>444595.99999999994</v>
      </c>
      <c r="J18" s="52">
        <f t="shared" si="11"/>
        <v>769898</v>
      </c>
      <c r="K18" s="44">
        <f t="shared" si="12"/>
        <v>0.63392491029185816</v>
      </c>
      <c r="L18" s="44">
        <f t="shared" si="13"/>
        <v>-0.95007962163666515</v>
      </c>
      <c r="M18" s="44">
        <f t="shared" si="14"/>
        <v>9.8225269124425391E-2</v>
      </c>
      <c r="R18" s="50"/>
      <c r="S18" s="50"/>
      <c r="T18" s="50"/>
      <c r="U18" s="50"/>
      <c r="V18" s="50"/>
    </row>
    <row r="19" spans="1:22" s="16" customFormat="1" x14ac:dyDescent="0.2">
      <c r="A19" s="68" t="s">
        <v>163</v>
      </c>
      <c r="B19" s="68"/>
      <c r="C19" s="68"/>
      <c r="D19" s="69">
        <v>1214494</v>
      </c>
      <c r="E19" s="69">
        <v>1214494</v>
      </c>
      <c r="F19" s="69">
        <v>60627.999999999978</v>
      </c>
      <c r="G19" s="69">
        <v>444595.99999999994</v>
      </c>
      <c r="H19" s="69">
        <v>0</v>
      </c>
      <c r="I19" s="69">
        <f t="shared" si="10"/>
        <v>444595.99999999994</v>
      </c>
      <c r="J19" s="69">
        <f t="shared" si="11"/>
        <v>769898</v>
      </c>
      <c r="K19" s="70">
        <f t="shared" si="12"/>
        <v>0.63392491029185816</v>
      </c>
      <c r="L19" s="70">
        <f t="shared" si="13"/>
        <v>-0.95007962163666515</v>
      </c>
      <c r="M19" s="70">
        <f t="shared" si="14"/>
        <v>9.8225269124425391E-2</v>
      </c>
      <c r="R19" s="50"/>
      <c r="S19" s="50"/>
      <c r="T19" s="50"/>
      <c r="U19" s="50"/>
      <c r="V19" s="50"/>
    </row>
    <row r="20" spans="1:22" s="16" customFormat="1" x14ac:dyDescent="0.2">
      <c r="A20" s="16" t="s">
        <v>164</v>
      </c>
      <c r="B20" s="16" t="s">
        <v>432</v>
      </c>
      <c r="C20" s="16" t="s">
        <v>433</v>
      </c>
      <c r="D20" s="52">
        <v>26631649.120000001</v>
      </c>
      <c r="E20" s="52">
        <v>26631649.120000001</v>
      </c>
      <c r="F20" s="52">
        <v>3914149.0500000017</v>
      </c>
      <c r="G20" s="52">
        <v>11803701.180000003</v>
      </c>
      <c r="H20" s="52">
        <v>0</v>
      </c>
      <c r="I20" s="52">
        <f t="shared" si="10"/>
        <v>11803701.180000003</v>
      </c>
      <c r="J20" s="52">
        <f t="shared" si="11"/>
        <v>14827947.939999998</v>
      </c>
      <c r="K20" s="44">
        <f t="shared" si="12"/>
        <v>0.55677918679337113</v>
      </c>
      <c r="L20" s="44">
        <f t="shared" si="13"/>
        <v>-0.85302641108092214</v>
      </c>
      <c r="M20" s="44">
        <f t="shared" si="14"/>
        <v>0.32966243961988678</v>
      </c>
      <c r="R20" s="50"/>
      <c r="S20" s="50"/>
      <c r="T20" s="50"/>
      <c r="U20" s="50"/>
      <c r="V20" s="50"/>
    </row>
    <row r="21" spans="1:22" s="16" customFormat="1" x14ac:dyDescent="0.2">
      <c r="B21" s="16" t="s">
        <v>434</v>
      </c>
      <c r="C21" s="16" t="s">
        <v>435</v>
      </c>
      <c r="D21" s="52">
        <v>19423204</v>
      </c>
      <c r="E21" s="52">
        <v>19423204</v>
      </c>
      <c r="F21" s="52">
        <v>1292681.0799999996</v>
      </c>
      <c r="G21" s="52">
        <v>3933607.919999999</v>
      </c>
      <c r="H21" s="52">
        <v>0</v>
      </c>
      <c r="I21" s="52">
        <f t="shared" si="10"/>
        <v>3933607.919999999</v>
      </c>
      <c r="J21" s="52">
        <f t="shared" si="11"/>
        <v>15489596.080000002</v>
      </c>
      <c r="K21" s="44">
        <f t="shared" si="12"/>
        <v>0.7974789370486971</v>
      </c>
      <c r="L21" s="44">
        <f t="shared" si="13"/>
        <v>-0.93344655804469756</v>
      </c>
      <c r="M21" s="44">
        <f t="shared" si="14"/>
        <v>-0.39243681114609114</v>
      </c>
      <c r="R21" s="50"/>
      <c r="S21" s="50"/>
      <c r="T21" s="50"/>
      <c r="U21" s="50"/>
      <c r="V21" s="50"/>
    </row>
    <row r="22" spans="1:22" s="16" customFormat="1" x14ac:dyDescent="0.2">
      <c r="B22" s="16" t="s">
        <v>436</v>
      </c>
      <c r="C22" s="16" t="s">
        <v>437</v>
      </c>
      <c r="D22" s="52">
        <v>0</v>
      </c>
      <c r="E22" s="52">
        <v>0</v>
      </c>
      <c r="F22" s="52">
        <v>0</v>
      </c>
      <c r="G22" s="52">
        <v>0</v>
      </c>
      <c r="H22" s="52">
        <v>0</v>
      </c>
      <c r="I22" s="52">
        <f t="shared" si="10"/>
        <v>0</v>
      </c>
      <c r="J22" s="52">
        <f t="shared" si="11"/>
        <v>0</v>
      </c>
      <c r="K22" s="44" t="str">
        <f t="shared" si="12"/>
        <v>NA</v>
      </c>
      <c r="L22" s="44" t="str">
        <f t="shared" si="13"/>
        <v>NA</v>
      </c>
      <c r="M22" s="44" t="str">
        <f t="shared" si="14"/>
        <v>NA</v>
      </c>
      <c r="R22" s="50"/>
      <c r="S22" s="50"/>
      <c r="T22" s="50"/>
      <c r="U22" s="50"/>
      <c r="V22" s="50"/>
    </row>
    <row r="23" spans="1:22" s="16" customFormat="1" x14ac:dyDescent="0.2">
      <c r="B23" s="16" t="s">
        <v>438</v>
      </c>
      <c r="C23" s="16" t="s">
        <v>439</v>
      </c>
      <c r="D23" s="52">
        <v>366134</v>
      </c>
      <c r="E23" s="52">
        <v>366134</v>
      </c>
      <c r="F23" s="52">
        <v>43936.199999999983</v>
      </c>
      <c r="G23" s="52">
        <v>131874.57</v>
      </c>
      <c r="H23" s="52">
        <v>0</v>
      </c>
      <c r="I23" s="52">
        <f t="shared" si="10"/>
        <v>131874.57</v>
      </c>
      <c r="J23" s="52">
        <f t="shared" si="11"/>
        <v>234259.43</v>
      </c>
      <c r="K23" s="44">
        <f t="shared" si="12"/>
        <v>0.63981883681930662</v>
      </c>
      <c r="L23" s="44">
        <f t="shared" si="13"/>
        <v>-0.87999967225114317</v>
      </c>
      <c r="M23" s="44">
        <f t="shared" si="14"/>
        <v>8.0543489542080238E-2</v>
      </c>
      <c r="R23" s="50"/>
      <c r="S23" s="50"/>
      <c r="T23" s="50"/>
      <c r="U23" s="50"/>
      <c r="V23" s="50"/>
    </row>
    <row r="24" spans="1:22" s="16" customFormat="1" x14ac:dyDescent="0.2">
      <c r="B24" s="16" t="s">
        <v>165</v>
      </c>
      <c r="C24" s="16" t="s">
        <v>166</v>
      </c>
      <c r="D24" s="52">
        <v>50000</v>
      </c>
      <c r="E24" s="52">
        <v>50000</v>
      </c>
      <c r="F24" s="52">
        <v>0</v>
      </c>
      <c r="G24" s="52">
        <v>0</v>
      </c>
      <c r="H24" s="52">
        <v>0</v>
      </c>
      <c r="I24" s="52">
        <f t="shared" si="10"/>
        <v>0</v>
      </c>
      <c r="J24" s="52">
        <f t="shared" si="11"/>
        <v>50000</v>
      </c>
      <c r="K24" s="44">
        <f t="shared" si="12"/>
        <v>1</v>
      </c>
      <c r="L24" s="44">
        <f t="shared" si="13"/>
        <v>-1</v>
      </c>
      <c r="M24" s="44">
        <f t="shared" si="14"/>
        <v>-1</v>
      </c>
      <c r="R24" s="50"/>
      <c r="S24" s="50"/>
      <c r="T24" s="50"/>
      <c r="U24" s="50"/>
      <c r="V24" s="50"/>
    </row>
    <row r="25" spans="1:22" s="16" customFormat="1" x14ac:dyDescent="0.2">
      <c r="B25" s="16" t="s">
        <v>302</v>
      </c>
      <c r="C25" s="16" t="s">
        <v>303</v>
      </c>
      <c r="D25" s="52">
        <v>0</v>
      </c>
      <c r="E25" s="52">
        <v>0</v>
      </c>
      <c r="F25" s="52">
        <v>0</v>
      </c>
      <c r="G25" s="52">
        <v>1707369.34</v>
      </c>
      <c r="H25" s="52">
        <v>0</v>
      </c>
      <c r="I25" s="52">
        <f t="shared" si="10"/>
        <v>1707369.34</v>
      </c>
      <c r="J25" s="52">
        <f t="shared" si="11"/>
        <v>-1707369.34</v>
      </c>
      <c r="K25" s="44" t="str">
        <f t="shared" si="12"/>
        <v>NA</v>
      </c>
      <c r="L25" s="44" t="str">
        <f t="shared" si="13"/>
        <v>NA</v>
      </c>
      <c r="M25" s="44" t="str">
        <f t="shared" si="14"/>
        <v>NA</v>
      </c>
      <c r="R25" s="50"/>
      <c r="S25" s="50"/>
      <c r="T25" s="50"/>
      <c r="U25" s="50"/>
      <c r="V25" s="50"/>
    </row>
    <row r="26" spans="1:22" s="16" customFormat="1" x14ac:dyDescent="0.2">
      <c r="B26" s="16" t="s">
        <v>440</v>
      </c>
      <c r="C26" s="16" t="s">
        <v>441</v>
      </c>
      <c r="D26" s="52">
        <v>6920828</v>
      </c>
      <c r="E26" s="52">
        <v>6920828</v>
      </c>
      <c r="F26" s="52">
        <v>-1110203.31</v>
      </c>
      <c r="G26" s="52">
        <v>144104.15999999968</v>
      </c>
      <c r="H26" s="52">
        <v>0</v>
      </c>
      <c r="I26" s="52">
        <f t="shared" si="10"/>
        <v>144104.15999999968</v>
      </c>
      <c r="J26" s="52">
        <f t="shared" si="11"/>
        <v>6776723.8399999999</v>
      </c>
      <c r="K26" s="44">
        <f t="shared" si="12"/>
        <v>0.97917819081763047</v>
      </c>
      <c r="L26" s="44">
        <f t="shared" si="13"/>
        <v>-1.1604148101932312</v>
      </c>
      <c r="M26" s="44">
        <f t="shared" si="14"/>
        <v>-0.93753457245289162</v>
      </c>
      <c r="R26" s="50"/>
      <c r="S26" s="50"/>
      <c r="T26" s="50"/>
      <c r="U26" s="50"/>
      <c r="V26" s="50"/>
    </row>
    <row r="27" spans="1:22" s="16" customFormat="1" x14ac:dyDescent="0.2">
      <c r="B27" s="16" t="s">
        <v>552</v>
      </c>
      <c r="C27" s="16" t="s">
        <v>553</v>
      </c>
      <c r="D27" s="52">
        <v>0</v>
      </c>
      <c r="E27" s="52">
        <v>0</v>
      </c>
      <c r="F27" s="52">
        <v>0</v>
      </c>
      <c r="G27" s="52">
        <v>0</v>
      </c>
      <c r="H27" s="52">
        <v>0</v>
      </c>
      <c r="I27" s="52">
        <f t="shared" si="10"/>
        <v>0</v>
      </c>
      <c r="J27" s="52">
        <f t="shared" si="11"/>
        <v>0</v>
      </c>
      <c r="K27" s="44" t="str">
        <f t="shared" si="12"/>
        <v>NA</v>
      </c>
      <c r="L27" s="44" t="str">
        <f t="shared" si="13"/>
        <v>NA</v>
      </c>
      <c r="M27" s="44" t="str">
        <f t="shared" si="14"/>
        <v>NA</v>
      </c>
      <c r="R27" s="50"/>
      <c r="S27" s="50"/>
      <c r="T27" s="50"/>
      <c r="U27" s="50"/>
      <c r="V27" s="50"/>
    </row>
    <row r="28" spans="1:22" s="16" customFormat="1" x14ac:dyDescent="0.2">
      <c r="B28" s="16" t="s">
        <v>554</v>
      </c>
      <c r="C28" s="16" t="s">
        <v>555</v>
      </c>
      <c r="D28" s="52">
        <v>0</v>
      </c>
      <c r="E28" s="52">
        <v>0</v>
      </c>
      <c r="F28" s="52">
        <v>0</v>
      </c>
      <c r="G28" s="52">
        <v>0</v>
      </c>
      <c r="H28" s="52">
        <v>0</v>
      </c>
      <c r="I28" s="52">
        <f t="shared" si="10"/>
        <v>0</v>
      </c>
      <c r="J28" s="52">
        <f t="shared" si="11"/>
        <v>0</v>
      </c>
      <c r="K28" s="44" t="str">
        <f t="shared" si="12"/>
        <v>NA</v>
      </c>
      <c r="L28" s="44" t="str">
        <f t="shared" si="13"/>
        <v>NA</v>
      </c>
      <c r="M28" s="44" t="str">
        <f t="shared" si="14"/>
        <v>NA</v>
      </c>
      <c r="R28" s="50"/>
      <c r="S28" s="50"/>
      <c r="T28" s="50"/>
      <c r="U28" s="50"/>
      <c r="V28" s="50"/>
    </row>
    <row r="29" spans="1:22" s="16" customFormat="1" x14ac:dyDescent="0.2">
      <c r="B29" s="16" t="s">
        <v>556</v>
      </c>
      <c r="C29" s="16" t="s">
        <v>557</v>
      </c>
      <c r="D29" s="52">
        <v>0</v>
      </c>
      <c r="E29" s="52">
        <v>0</v>
      </c>
      <c r="F29" s="52">
        <v>0</v>
      </c>
      <c r="G29" s="52">
        <v>0</v>
      </c>
      <c r="H29" s="52">
        <v>0</v>
      </c>
      <c r="I29" s="52">
        <f t="shared" si="10"/>
        <v>0</v>
      </c>
      <c r="J29" s="52">
        <f t="shared" si="11"/>
        <v>0</v>
      </c>
      <c r="K29" s="44" t="str">
        <f t="shared" si="12"/>
        <v>NA</v>
      </c>
      <c r="L29" s="44" t="str">
        <f t="shared" si="13"/>
        <v>NA</v>
      </c>
      <c r="M29" s="44" t="str">
        <f t="shared" si="14"/>
        <v>NA</v>
      </c>
      <c r="R29" s="50"/>
      <c r="S29" s="50"/>
      <c r="T29" s="50"/>
      <c r="U29" s="50"/>
      <c r="V29" s="50"/>
    </row>
    <row r="30" spans="1:22" s="16" customFormat="1" x14ac:dyDescent="0.2">
      <c r="B30" s="16" t="s">
        <v>558</v>
      </c>
      <c r="C30" s="16" t="s">
        <v>559</v>
      </c>
      <c r="D30" s="52">
        <v>0</v>
      </c>
      <c r="E30" s="52">
        <v>0</v>
      </c>
      <c r="F30" s="52">
        <v>0</v>
      </c>
      <c r="G30" s="52">
        <v>0</v>
      </c>
      <c r="H30" s="52">
        <v>0</v>
      </c>
      <c r="I30" s="52">
        <f t="shared" si="5"/>
        <v>0</v>
      </c>
      <c r="J30" s="52">
        <f t="shared" si="6"/>
        <v>0</v>
      </c>
      <c r="K30" s="44" t="str">
        <f t="shared" si="7"/>
        <v>NA</v>
      </c>
      <c r="L30" s="44" t="str">
        <f t="shared" si="8"/>
        <v>NA</v>
      </c>
      <c r="M30" s="44" t="str">
        <f t="shared" si="9"/>
        <v>NA</v>
      </c>
      <c r="R30" s="50"/>
      <c r="S30" s="50"/>
      <c r="T30" s="50"/>
      <c r="U30" s="50"/>
      <c r="V30" s="50"/>
    </row>
    <row r="31" spans="1:22" s="16" customFormat="1" x14ac:dyDescent="0.2">
      <c r="B31" s="16" t="s">
        <v>560</v>
      </c>
      <c r="C31" s="16" t="s">
        <v>561</v>
      </c>
      <c r="D31" s="52">
        <v>0</v>
      </c>
      <c r="E31" s="52">
        <v>0</v>
      </c>
      <c r="F31" s="52">
        <v>0</v>
      </c>
      <c r="G31" s="52">
        <v>0</v>
      </c>
      <c r="H31" s="52">
        <v>0</v>
      </c>
      <c r="I31" s="52">
        <f t="shared" si="5"/>
        <v>0</v>
      </c>
      <c r="J31" s="52">
        <f t="shared" si="6"/>
        <v>0</v>
      </c>
      <c r="K31" s="44" t="str">
        <f t="shared" si="7"/>
        <v>NA</v>
      </c>
      <c r="L31" s="44" t="str">
        <f t="shared" si="8"/>
        <v>NA</v>
      </c>
      <c r="M31" s="44" t="str">
        <f t="shared" si="9"/>
        <v>NA</v>
      </c>
      <c r="R31" s="50"/>
      <c r="S31" s="50"/>
      <c r="T31" s="50"/>
      <c r="U31" s="50"/>
      <c r="V31" s="50"/>
    </row>
    <row r="32" spans="1:22" s="16" customFormat="1" x14ac:dyDescent="0.2">
      <c r="B32" s="16" t="s">
        <v>562</v>
      </c>
      <c r="C32" s="16" t="s">
        <v>563</v>
      </c>
      <c r="D32" s="52">
        <v>0</v>
      </c>
      <c r="E32" s="52">
        <v>0</v>
      </c>
      <c r="F32" s="52">
        <v>0</v>
      </c>
      <c r="G32" s="52">
        <v>0</v>
      </c>
      <c r="H32" s="52">
        <v>0</v>
      </c>
      <c r="I32" s="52">
        <f t="shared" si="5"/>
        <v>0</v>
      </c>
      <c r="J32" s="52">
        <f t="shared" si="6"/>
        <v>0</v>
      </c>
      <c r="K32" s="44" t="str">
        <f t="shared" si="7"/>
        <v>NA</v>
      </c>
      <c r="L32" s="44" t="str">
        <f t="shared" si="8"/>
        <v>NA</v>
      </c>
      <c r="M32" s="44" t="str">
        <f t="shared" si="9"/>
        <v>NA</v>
      </c>
      <c r="R32" s="50"/>
      <c r="S32" s="50"/>
      <c r="T32" s="50"/>
      <c r="U32" s="50"/>
      <c r="V32" s="50"/>
    </row>
    <row r="33" spans="1:38" s="16" customFormat="1" x14ac:dyDescent="0.2">
      <c r="B33" s="16" t="s">
        <v>564</v>
      </c>
      <c r="C33" s="16" t="s">
        <v>565</v>
      </c>
      <c r="D33" s="52">
        <v>0</v>
      </c>
      <c r="E33" s="52">
        <v>0</v>
      </c>
      <c r="F33" s="52">
        <v>0</v>
      </c>
      <c r="G33" s="52">
        <v>0</v>
      </c>
      <c r="H33" s="52">
        <v>0</v>
      </c>
      <c r="I33" s="52">
        <f t="shared" si="5"/>
        <v>0</v>
      </c>
      <c r="J33" s="52">
        <f t="shared" si="6"/>
        <v>0</v>
      </c>
      <c r="K33" s="44" t="str">
        <f t="shared" si="7"/>
        <v>NA</v>
      </c>
      <c r="L33" s="44" t="str">
        <f t="shared" si="8"/>
        <v>NA</v>
      </c>
      <c r="M33" s="44" t="str">
        <f t="shared" si="9"/>
        <v>NA</v>
      </c>
      <c r="R33" s="50"/>
      <c r="S33" s="50"/>
      <c r="T33" s="50"/>
      <c r="U33" s="50"/>
      <c r="V33" s="50"/>
    </row>
    <row r="34" spans="1:38" s="16" customFormat="1" x14ac:dyDescent="0.2">
      <c r="B34" s="16" t="s">
        <v>566</v>
      </c>
      <c r="C34" s="16" t="s">
        <v>567</v>
      </c>
      <c r="D34" s="52">
        <v>0</v>
      </c>
      <c r="E34" s="52">
        <v>0</v>
      </c>
      <c r="F34" s="52">
        <v>0</v>
      </c>
      <c r="G34" s="52">
        <v>0</v>
      </c>
      <c r="H34" s="52">
        <v>0</v>
      </c>
      <c r="I34" s="52">
        <f t="shared" si="5"/>
        <v>0</v>
      </c>
      <c r="J34" s="52">
        <f t="shared" si="6"/>
        <v>0</v>
      </c>
      <c r="K34" s="44" t="str">
        <f t="shared" si="7"/>
        <v>NA</v>
      </c>
      <c r="L34" s="44" t="str">
        <f t="shared" si="8"/>
        <v>NA</v>
      </c>
      <c r="M34" s="44" t="str">
        <f t="shared" si="9"/>
        <v>NA</v>
      </c>
      <c r="R34" s="50"/>
      <c r="S34" s="50"/>
      <c r="T34" s="50"/>
      <c r="U34" s="50"/>
      <c r="V34" s="50"/>
    </row>
    <row r="35" spans="1:38" s="16" customFormat="1" x14ac:dyDescent="0.2">
      <c r="B35" s="16" t="s">
        <v>568</v>
      </c>
      <c r="C35" s="16" t="s">
        <v>569</v>
      </c>
      <c r="D35" s="52">
        <v>0</v>
      </c>
      <c r="E35" s="52">
        <v>0</v>
      </c>
      <c r="F35" s="52">
        <v>0</v>
      </c>
      <c r="G35" s="52">
        <v>0</v>
      </c>
      <c r="H35" s="52">
        <v>0</v>
      </c>
      <c r="I35" s="52">
        <f t="shared" si="5"/>
        <v>0</v>
      </c>
      <c r="J35" s="52">
        <f t="shared" si="6"/>
        <v>0</v>
      </c>
      <c r="K35" s="44" t="str">
        <f t="shared" si="7"/>
        <v>NA</v>
      </c>
      <c r="L35" s="44" t="str">
        <f t="shared" si="8"/>
        <v>NA</v>
      </c>
      <c r="M35" s="44" t="str">
        <f t="shared" si="9"/>
        <v>NA</v>
      </c>
      <c r="R35" s="50"/>
      <c r="S35" s="50"/>
      <c r="T35" s="50"/>
      <c r="U35" s="50"/>
      <c r="V35" s="50"/>
    </row>
    <row r="36" spans="1:38" s="16" customFormat="1" x14ac:dyDescent="0.2">
      <c r="A36" s="68" t="s">
        <v>169</v>
      </c>
      <c r="B36" s="68"/>
      <c r="C36" s="68"/>
      <c r="D36" s="69">
        <v>53391815.120000005</v>
      </c>
      <c r="E36" s="69">
        <v>53391815.120000005</v>
      </c>
      <c r="F36" s="69">
        <v>4140563.0200000009</v>
      </c>
      <c r="G36" s="69">
        <v>17720657.170000002</v>
      </c>
      <c r="H36" s="69">
        <v>0</v>
      </c>
      <c r="I36" s="69">
        <f t="shared" si="5"/>
        <v>17720657.170000002</v>
      </c>
      <c r="J36" s="69">
        <f t="shared" si="6"/>
        <v>35671157.950000003</v>
      </c>
      <c r="K36" s="70">
        <f t="shared" si="7"/>
        <v>0.66810161575941562</v>
      </c>
      <c r="L36" s="70">
        <f t="shared" si="8"/>
        <v>-0.92244948011799299</v>
      </c>
      <c r="M36" s="70">
        <f t="shared" si="9"/>
        <v>-4.3048472782469373E-3</v>
      </c>
      <c r="R36" s="50"/>
      <c r="S36" s="50"/>
      <c r="T36" s="50"/>
      <c r="U36" s="50"/>
      <c r="V36" s="50"/>
    </row>
    <row r="37" spans="1:38" s="16" customFormat="1" x14ac:dyDescent="0.2">
      <c r="A37" s="16" t="s">
        <v>170</v>
      </c>
      <c r="B37" s="16" t="s">
        <v>171</v>
      </c>
      <c r="C37" s="16" t="s">
        <v>172</v>
      </c>
      <c r="D37" s="52">
        <v>2800000</v>
      </c>
      <c r="E37" s="52">
        <v>2800000</v>
      </c>
      <c r="F37" s="52">
        <v>0</v>
      </c>
      <c r="G37" s="52">
        <v>0</v>
      </c>
      <c r="H37" s="52">
        <v>0</v>
      </c>
      <c r="I37" s="52">
        <f t="shared" si="5"/>
        <v>0</v>
      </c>
      <c r="J37" s="52">
        <f t="shared" si="6"/>
        <v>2800000</v>
      </c>
      <c r="K37" s="44">
        <f t="shared" si="7"/>
        <v>1</v>
      </c>
      <c r="L37" s="44">
        <f t="shared" si="8"/>
        <v>-1</v>
      </c>
      <c r="M37" s="44">
        <f t="shared" si="9"/>
        <v>-1</v>
      </c>
      <c r="R37" s="50"/>
      <c r="S37" s="50"/>
      <c r="T37" s="50"/>
      <c r="U37" s="50"/>
      <c r="V37" s="50"/>
    </row>
    <row r="38" spans="1:38" s="16" customFormat="1" x14ac:dyDescent="0.2">
      <c r="B38" s="16" t="s">
        <v>442</v>
      </c>
      <c r="C38" s="16" t="s">
        <v>443</v>
      </c>
      <c r="D38" s="52">
        <v>0</v>
      </c>
      <c r="E38" s="52">
        <v>0</v>
      </c>
      <c r="F38" s="52">
        <v>0</v>
      </c>
      <c r="G38" s="52">
        <v>0</v>
      </c>
      <c r="H38" s="52">
        <v>0</v>
      </c>
      <c r="I38" s="52">
        <f t="shared" si="5"/>
        <v>0</v>
      </c>
      <c r="J38" s="52">
        <f t="shared" si="6"/>
        <v>0</v>
      </c>
      <c r="K38" s="44" t="str">
        <f t="shared" si="7"/>
        <v>NA</v>
      </c>
      <c r="L38" s="44" t="str">
        <f t="shared" si="8"/>
        <v>NA</v>
      </c>
      <c r="M38" s="44" t="str">
        <f t="shared" si="9"/>
        <v>NA</v>
      </c>
      <c r="R38" s="50"/>
      <c r="S38" s="50"/>
      <c r="T38" s="50"/>
      <c r="U38" s="50"/>
      <c r="V38" s="50"/>
    </row>
    <row r="39" spans="1:38" s="16" customFormat="1" x14ac:dyDescent="0.2">
      <c r="A39" s="68" t="s">
        <v>173</v>
      </c>
      <c r="B39" s="68"/>
      <c r="C39" s="68"/>
      <c r="D39" s="69">
        <v>2800000</v>
      </c>
      <c r="E39" s="69">
        <v>2800000</v>
      </c>
      <c r="F39" s="69">
        <v>0</v>
      </c>
      <c r="G39" s="69">
        <v>0</v>
      </c>
      <c r="H39" s="69">
        <v>0</v>
      </c>
      <c r="I39" s="69">
        <f t="shared" si="5"/>
        <v>0</v>
      </c>
      <c r="J39" s="69">
        <f t="shared" si="6"/>
        <v>2800000</v>
      </c>
      <c r="K39" s="70">
        <f t="shared" si="7"/>
        <v>1</v>
      </c>
      <c r="L39" s="70">
        <f t="shared" si="8"/>
        <v>-1</v>
      </c>
      <c r="M39" s="70">
        <f t="shared" si="9"/>
        <v>-1</v>
      </c>
      <c r="R39" s="50"/>
      <c r="S39" s="50"/>
      <c r="T39" s="50"/>
      <c r="U39" s="50"/>
      <c r="V39" s="50"/>
    </row>
    <row r="40" spans="1:38" s="17" customFormat="1" x14ac:dyDescent="0.2">
      <c r="A40" s="25"/>
      <c r="B40" s="33"/>
      <c r="C40" s="25"/>
      <c r="D40" s="18"/>
      <c r="E40" s="18"/>
      <c r="F40" s="18"/>
      <c r="G40" s="18"/>
      <c r="H40" s="18"/>
      <c r="I40" s="18"/>
      <c r="J40" s="18"/>
      <c r="K40" s="39"/>
      <c r="L40" s="39"/>
      <c r="M40" s="39"/>
    </row>
    <row r="41" spans="1:38" s="7" customFormat="1" ht="15.75" x14ac:dyDescent="0.25">
      <c r="A41" s="27" t="s">
        <v>177</v>
      </c>
      <c r="B41" s="34"/>
      <c r="C41" s="27"/>
      <c r="D41" s="6">
        <f>+D14+D16+D19+D36+D39</f>
        <v>69100755</v>
      </c>
      <c r="E41" s="6">
        <f t="shared" ref="E41:J41" si="15">+E14+E16+E19+E36+E39</f>
        <v>69100755</v>
      </c>
      <c r="F41" s="6">
        <f t="shared" si="15"/>
        <v>4543566.3400000008</v>
      </c>
      <c r="G41" s="6">
        <f t="shared" si="15"/>
        <v>19190609.020000003</v>
      </c>
      <c r="H41" s="6">
        <f t="shared" si="15"/>
        <v>0</v>
      </c>
      <c r="I41" s="6">
        <f t="shared" si="15"/>
        <v>19190609.020000003</v>
      </c>
      <c r="J41" s="6">
        <f t="shared" si="15"/>
        <v>49910145.980000004</v>
      </c>
      <c r="K41" s="40">
        <f t="shared" ref="K41:K85" si="16">IF(E41=0,"NA",J41/E41)</f>
        <v>0.72228076205534952</v>
      </c>
      <c r="L41" s="40">
        <f>IF(E41=0,"NA",(  ( F41 - (E41/$L$6)) / (E41/$L$6)))</f>
        <v>-0.93424722580816943</v>
      </c>
      <c r="M41" s="40">
        <f>IF(E41=0,"NA",(  ( G41 - ($M$6*(E41/12))) / ($M$6*(E41/12))))</f>
        <v>-0.16684228616604826</v>
      </c>
      <c r="O41" s="17"/>
      <c r="P41" s="17"/>
      <c r="Q41" s="17"/>
      <c r="R41" s="17"/>
      <c r="S41" s="17"/>
      <c r="T41" s="17"/>
      <c r="U41" s="17"/>
      <c r="V41" s="17"/>
      <c r="W41" s="17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3"/>
      <c r="AK41" s="13"/>
      <c r="AL41" s="13"/>
    </row>
    <row r="42" spans="1:38" x14ac:dyDescent="0.2">
      <c r="K42" s="42"/>
      <c r="O42" s="17"/>
      <c r="P42" s="17"/>
      <c r="Q42" s="17"/>
      <c r="R42" s="17"/>
      <c r="S42" s="17"/>
      <c r="T42" s="17"/>
      <c r="U42" s="17"/>
      <c r="V42" s="17"/>
      <c r="W42" s="17"/>
    </row>
    <row r="43" spans="1:38" s="17" customFormat="1" x14ac:dyDescent="0.2">
      <c r="A43" s="17" t="s">
        <v>104</v>
      </c>
      <c r="B43" s="17" t="s">
        <v>41</v>
      </c>
      <c r="C43" s="17" t="s">
        <v>42</v>
      </c>
      <c r="D43" s="18">
        <v>0</v>
      </c>
      <c r="E43" s="18">
        <v>0</v>
      </c>
      <c r="F43" s="18">
        <v>0</v>
      </c>
      <c r="G43" s="18">
        <v>0</v>
      </c>
      <c r="H43" s="18">
        <v>0</v>
      </c>
      <c r="I43" s="18">
        <f t="shared" ref="I43:I83" si="17">SUM(G43:H43)</f>
        <v>0</v>
      </c>
      <c r="J43" s="18">
        <f t="shared" ref="J43:J83" si="18">E43-I43</f>
        <v>0</v>
      </c>
      <c r="K43" s="39" t="str">
        <f t="shared" ref="K43:K83" si="19">IF(E43=0,"NA",J43/E43)</f>
        <v>NA</v>
      </c>
      <c r="L43" s="39" t="str">
        <f t="shared" ref="L43:L83" si="20">IF(E43=0,"NA",(  ( F43 - (E43/$L$6)) / (E43/$L$6)))</f>
        <v>NA</v>
      </c>
      <c r="M43" s="39" t="str">
        <f t="shared" ref="M43:M83" si="21">IF(E43=0,"NA",(  ( G43 - ($M$6*(E43/12))) / ($M$6*(E43/12))))</f>
        <v>NA</v>
      </c>
    </row>
    <row r="44" spans="1:38" s="17" customFormat="1" x14ac:dyDescent="0.2">
      <c r="B44" s="17" t="s">
        <v>59</v>
      </c>
      <c r="C44" s="17" t="s">
        <v>60</v>
      </c>
      <c r="D44" s="18">
        <v>0</v>
      </c>
      <c r="E44" s="18">
        <v>0</v>
      </c>
      <c r="F44" s="18">
        <v>0</v>
      </c>
      <c r="G44" s="18">
        <v>0</v>
      </c>
      <c r="H44" s="18">
        <v>0</v>
      </c>
      <c r="I44" s="18">
        <f t="shared" si="17"/>
        <v>0</v>
      </c>
      <c r="J44" s="18">
        <f t="shared" si="18"/>
        <v>0</v>
      </c>
      <c r="K44" s="39" t="str">
        <f t="shared" si="19"/>
        <v>NA</v>
      </c>
      <c r="L44" s="39" t="str">
        <f t="shared" si="20"/>
        <v>NA</v>
      </c>
      <c r="M44" s="39" t="str">
        <f t="shared" si="21"/>
        <v>NA</v>
      </c>
    </row>
    <row r="45" spans="1:38" s="17" customFormat="1" x14ac:dyDescent="0.2">
      <c r="B45" s="17" t="s">
        <v>182</v>
      </c>
      <c r="C45" s="17" t="s">
        <v>183</v>
      </c>
      <c r="D45" s="18">
        <v>0</v>
      </c>
      <c r="E45" s="18">
        <v>0</v>
      </c>
      <c r="F45" s="18">
        <v>0</v>
      </c>
      <c r="G45" s="18">
        <v>0</v>
      </c>
      <c r="H45" s="18">
        <v>0</v>
      </c>
      <c r="I45" s="18">
        <f t="shared" si="17"/>
        <v>0</v>
      </c>
      <c r="J45" s="18">
        <f t="shared" si="18"/>
        <v>0</v>
      </c>
      <c r="K45" s="39" t="str">
        <f t="shared" si="19"/>
        <v>NA</v>
      </c>
      <c r="L45" s="39" t="str">
        <f t="shared" si="20"/>
        <v>NA</v>
      </c>
      <c r="M45" s="39" t="str">
        <f t="shared" si="21"/>
        <v>NA</v>
      </c>
    </row>
    <row r="46" spans="1:38" s="17" customFormat="1" x14ac:dyDescent="0.2">
      <c r="A46" s="47" t="s">
        <v>107</v>
      </c>
      <c r="B46" s="47"/>
      <c r="C46" s="47"/>
      <c r="D46" s="23">
        <v>0</v>
      </c>
      <c r="E46" s="23">
        <v>0</v>
      </c>
      <c r="F46" s="23">
        <v>0</v>
      </c>
      <c r="G46" s="23">
        <v>0</v>
      </c>
      <c r="H46" s="23">
        <v>0</v>
      </c>
      <c r="I46" s="23">
        <f t="shared" si="17"/>
        <v>0</v>
      </c>
      <c r="J46" s="23">
        <f t="shared" si="18"/>
        <v>0</v>
      </c>
      <c r="K46" s="43" t="str">
        <f t="shared" si="19"/>
        <v>NA</v>
      </c>
      <c r="L46" s="43" t="str">
        <f t="shared" si="20"/>
        <v>NA</v>
      </c>
      <c r="M46" s="43" t="str">
        <f t="shared" si="21"/>
        <v>NA</v>
      </c>
    </row>
    <row r="47" spans="1:38" s="17" customFormat="1" x14ac:dyDescent="0.2">
      <c r="A47" s="17" t="s">
        <v>110</v>
      </c>
      <c r="B47" s="17" t="s">
        <v>111</v>
      </c>
      <c r="C47" s="17" t="s">
        <v>112</v>
      </c>
      <c r="D47" s="18">
        <v>66790</v>
      </c>
      <c r="E47" s="18">
        <v>0</v>
      </c>
      <c r="F47" s="18">
        <v>0</v>
      </c>
      <c r="G47" s="18">
        <v>0</v>
      </c>
      <c r="H47" s="18">
        <v>0</v>
      </c>
      <c r="I47" s="18">
        <f t="shared" si="17"/>
        <v>0</v>
      </c>
      <c r="J47" s="18">
        <f t="shared" si="18"/>
        <v>0</v>
      </c>
      <c r="K47" s="39" t="str">
        <f t="shared" si="19"/>
        <v>NA</v>
      </c>
      <c r="L47" s="39" t="str">
        <f t="shared" si="20"/>
        <v>NA</v>
      </c>
      <c r="M47" s="39" t="str">
        <f t="shared" si="21"/>
        <v>NA</v>
      </c>
    </row>
    <row r="48" spans="1:38" s="17" customFormat="1" x14ac:dyDescent="0.2">
      <c r="B48" s="17" t="s">
        <v>29</v>
      </c>
      <c r="C48" s="17" t="s">
        <v>30</v>
      </c>
      <c r="D48" s="18">
        <v>0</v>
      </c>
      <c r="E48" s="18">
        <v>0</v>
      </c>
      <c r="F48" s="18">
        <v>0</v>
      </c>
      <c r="G48" s="18">
        <v>0</v>
      </c>
      <c r="H48" s="18">
        <v>0</v>
      </c>
      <c r="I48" s="18">
        <f t="shared" si="17"/>
        <v>0</v>
      </c>
      <c r="J48" s="18">
        <f t="shared" si="18"/>
        <v>0</v>
      </c>
      <c r="K48" s="39" t="str">
        <f t="shared" si="19"/>
        <v>NA</v>
      </c>
      <c r="L48" s="39" t="str">
        <f t="shared" si="20"/>
        <v>NA</v>
      </c>
      <c r="M48" s="39" t="str">
        <f t="shared" si="21"/>
        <v>NA</v>
      </c>
    </row>
    <row r="49" spans="1:22" s="17" customFormat="1" x14ac:dyDescent="0.2">
      <c r="B49" s="17" t="s">
        <v>33</v>
      </c>
      <c r="C49" s="17" t="s">
        <v>34</v>
      </c>
      <c r="D49" s="18">
        <v>0</v>
      </c>
      <c r="E49" s="18">
        <v>0</v>
      </c>
      <c r="F49" s="18">
        <v>0</v>
      </c>
      <c r="G49" s="18">
        <v>0</v>
      </c>
      <c r="H49" s="18">
        <v>0</v>
      </c>
      <c r="I49" s="18">
        <f t="shared" si="17"/>
        <v>0</v>
      </c>
      <c r="J49" s="18">
        <f t="shared" si="18"/>
        <v>0</v>
      </c>
      <c r="K49" s="39" t="str">
        <f t="shared" si="19"/>
        <v>NA</v>
      </c>
      <c r="L49" s="39" t="str">
        <f t="shared" si="20"/>
        <v>NA</v>
      </c>
      <c r="M49" s="39" t="str">
        <f t="shared" si="21"/>
        <v>NA</v>
      </c>
    </row>
    <row r="50" spans="1:22" s="17" customFormat="1" x14ac:dyDescent="0.2">
      <c r="B50" s="17" t="s">
        <v>39</v>
      </c>
      <c r="C50" s="17" t="s">
        <v>40</v>
      </c>
      <c r="D50" s="18">
        <v>0</v>
      </c>
      <c r="E50" s="18">
        <v>0</v>
      </c>
      <c r="F50" s="18">
        <v>0</v>
      </c>
      <c r="G50" s="18">
        <v>0</v>
      </c>
      <c r="H50" s="18">
        <v>0</v>
      </c>
      <c r="I50" s="18">
        <f t="shared" si="17"/>
        <v>0</v>
      </c>
      <c r="J50" s="18">
        <f t="shared" si="18"/>
        <v>0</v>
      </c>
      <c r="K50" s="39" t="str">
        <f t="shared" si="19"/>
        <v>NA</v>
      </c>
      <c r="L50" s="39" t="str">
        <f t="shared" si="20"/>
        <v>NA</v>
      </c>
      <c r="M50" s="39" t="str">
        <f t="shared" si="21"/>
        <v>NA</v>
      </c>
    </row>
    <row r="51" spans="1:22" s="17" customFormat="1" x14ac:dyDescent="0.2">
      <c r="A51" s="47" t="s">
        <v>113</v>
      </c>
      <c r="B51" s="47"/>
      <c r="C51" s="47"/>
      <c r="D51" s="23">
        <v>66790</v>
      </c>
      <c r="E51" s="23">
        <v>0</v>
      </c>
      <c r="F51" s="23">
        <v>0</v>
      </c>
      <c r="G51" s="23">
        <v>0</v>
      </c>
      <c r="H51" s="23">
        <v>0</v>
      </c>
      <c r="I51" s="23">
        <f t="shared" si="17"/>
        <v>0</v>
      </c>
      <c r="J51" s="23">
        <f t="shared" si="18"/>
        <v>0</v>
      </c>
      <c r="K51" s="43" t="str">
        <f t="shared" si="19"/>
        <v>NA</v>
      </c>
      <c r="L51" s="43" t="str">
        <f t="shared" si="20"/>
        <v>NA</v>
      </c>
      <c r="M51" s="43" t="str">
        <f t="shared" si="21"/>
        <v>NA</v>
      </c>
    </row>
    <row r="52" spans="1:22" s="17" customFormat="1" x14ac:dyDescent="0.2">
      <c r="A52" s="17" t="s">
        <v>132</v>
      </c>
      <c r="B52" s="17" t="s">
        <v>16</v>
      </c>
      <c r="C52" s="17" t="s">
        <v>15</v>
      </c>
      <c r="D52" s="18"/>
      <c r="E52" s="18"/>
      <c r="F52" s="18">
        <v>0</v>
      </c>
      <c r="G52" s="18">
        <v>0</v>
      </c>
      <c r="H52" s="18">
        <v>0</v>
      </c>
      <c r="I52" s="18">
        <f t="shared" ref="I52:I75" si="22">SUM(G52:H52)</f>
        <v>0</v>
      </c>
      <c r="J52" s="18">
        <f t="shared" ref="J52:J75" si="23">E52-I52</f>
        <v>0</v>
      </c>
      <c r="K52" s="39" t="str">
        <f t="shared" ref="K52:K75" si="24">IF(E52=0,"NA",J52/E52)</f>
        <v>NA</v>
      </c>
      <c r="L52" s="39" t="str">
        <f t="shared" ref="L52:L75" si="25">IF(E52=0,"NA",(  ( F52 - (E52/$L$6)) / (E52/$L$6)))</f>
        <v>NA</v>
      </c>
      <c r="M52" s="39" t="str">
        <f t="shared" ref="M52:M75" si="26">IF(E52=0,"NA",(  ( G52 - ($M$6*(E52/12))) / ($M$6*(E52/12))))</f>
        <v>NA</v>
      </c>
    </row>
    <row r="53" spans="1:22" s="17" customFormat="1" x14ac:dyDescent="0.2">
      <c r="B53" s="17" t="s">
        <v>77</v>
      </c>
      <c r="C53" s="17" t="s">
        <v>78</v>
      </c>
      <c r="D53" s="18">
        <v>193624</v>
      </c>
      <c r="E53" s="18">
        <v>0</v>
      </c>
      <c r="F53" s="18">
        <v>12121.55</v>
      </c>
      <c r="G53" s="18">
        <v>47849.319999999992</v>
      </c>
      <c r="H53" s="18">
        <v>0</v>
      </c>
      <c r="I53" s="18">
        <f t="shared" si="22"/>
        <v>47849.319999999992</v>
      </c>
      <c r="J53" s="18">
        <f t="shared" si="23"/>
        <v>-47849.319999999992</v>
      </c>
      <c r="K53" s="39" t="str">
        <f t="shared" si="24"/>
        <v>NA</v>
      </c>
      <c r="L53" s="39" t="str">
        <f t="shared" si="25"/>
        <v>NA</v>
      </c>
      <c r="M53" s="39" t="str">
        <f t="shared" si="26"/>
        <v>NA</v>
      </c>
    </row>
    <row r="54" spans="1:22" s="17" customFormat="1" x14ac:dyDescent="0.2">
      <c r="B54" s="17" t="s">
        <v>111</v>
      </c>
      <c r="C54" s="17" t="s">
        <v>112</v>
      </c>
      <c r="D54" s="18">
        <v>0</v>
      </c>
      <c r="E54" s="18">
        <v>66790</v>
      </c>
      <c r="F54" s="18">
        <v>0</v>
      </c>
      <c r="G54" s="18">
        <v>0</v>
      </c>
      <c r="H54" s="18">
        <v>0</v>
      </c>
      <c r="I54" s="18">
        <f t="shared" si="22"/>
        <v>0</v>
      </c>
      <c r="J54" s="18">
        <f t="shared" si="23"/>
        <v>66790</v>
      </c>
      <c r="K54" s="39">
        <f t="shared" si="24"/>
        <v>1</v>
      </c>
      <c r="L54" s="39">
        <f t="shared" si="25"/>
        <v>-1</v>
      </c>
      <c r="M54" s="39">
        <f t="shared" si="26"/>
        <v>-1</v>
      </c>
    </row>
    <row r="55" spans="1:22" s="17" customFormat="1" x14ac:dyDescent="0.2">
      <c r="B55" s="17" t="s">
        <v>272</v>
      </c>
      <c r="C55" s="17" t="s">
        <v>273</v>
      </c>
      <c r="D55" s="18"/>
      <c r="E55" s="18"/>
      <c r="F55" s="18">
        <v>0</v>
      </c>
      <c r="G55" s="18">
        <v>0</v>
      </c>
      <c r="H55" s="18">
        <v>0</v>
      </c>
      <c r="I55" s="18">
        <f t="shared" si="22"/>
        <v>0</v>
      </c>
      <c r="J55" s="18">
        <f t="shared" si="23"/>
        <v>0</v>
      </c>
      <c r="K55" s="39" t="str">
        <f t="shared" si="24"/>
        <v>NA</v>
      </c>
      <c r="L55" s="39" t="str">
        <f t="shared" si="25"/>
        <v>NA</v>
      </c>
      <c r="M55" s="39" t="str">
        <f t="shared" si="26"/>
        <v>NA</v>
      </c>
    </row>
    <row r="56" spans="1:22" s="17" customFormat="1" x14ac:dyDescent="0.2">
      <c r="B56" s="17" t="s">
        <v>196</v>
      </c>
      <c r="C56" s="17" t="s">
        <v>197</v>
      </c>
      <c r="D56" s="18">
        <v>18545009.049999993</v>
      </c>
      <c r="E56" s="18">
        <v>18545009.049999993</v>
      </c>
      <c r="F56" s="18">
        <v>1446993.4099999997</v>
      </c>
      <c r="G56" s="18">
        <v>3577454.7699999991</v>
      </c>
      <c r="H56" s="18">
        <v>0</v>
      </c>
      <c r="I56" s="18">
        <f t="shared" si="22"/>
        <v>3577454.7699999991</v>
      </c>
      <c r="J56" s="18">
        <f t="shared" si="23"/>
        <v>14967554.279999994</v>
      </c>
      <c r="K56" s="39">
        <f t="shared" si="24"/>
        <v>0.80709339314126671</v>
      </c>
      <c r="L56" s="39">
        <f t="shared" si="25"/>
        <v>-0.92197397121248637</v>
      </c>
      <c r="M56" s="39">
        <f t="shared" si="26"/>
        <v>-0.42128017942380019</v>
      </c>
    </row>
    <row r="57" spans="1:22" s="17" customFormat="1" x14ac:dyDescent="0.2">
      <c r="B57" s="17" t="s">
        <v>27</v>
      </c>
      <c r="C57" s="17" t="s">
        <v>28</v>
      </c>
      <c r="D57" s="18">
        <v>1927668.83</v>
      </c>
      <c r="E57" s="18">
        <v>1927668.83</v>
      </c>
      <c r="F57" s="18">
        <v>113765.70999999999</v>
      </c>
      <c r="G57" s="18">
        <v>409863.47</v>
      </c>
      <c r="H57" s="18">
        <v>0</v>
      </c>
      <c r="I57" s="18">
        <f t="shared" si="22"/>
        <v>409863.47</v>
      </c>
      <c r="J57" s="18">
        <f t="shared" si="23"/>
        <v>1517805.36</v>
      </c>
      <c r="K57" s="39">
        <f t="shared" si="24"/>
        <v>0.78737869097566937</v>
      </c>
      <c r="L57" s="39">
        <f t="shared" si="25"/>
        <v>-0.9409827516897703</v>
      </c>
      <c r="M57" s="39">
        <f t="shared" si="26"/>
        <v>-0.362136072927008</v>
      </c>
    </row>
    <row r="58" spans="1:22" s="17" customFormat="1" x14ac:dyDescent="0.2">
      <c r="B58" s="17" t="s">
        <v>91</v>
      </c>
      <c r="C58" s="17" t="s">
        <v>92</v>
      </c>
      <c r="D58" s="18">
        <v>251356</v>
      </c>
      <c r="E58" s="18">
        <v>251356</v>
      </c>
      <c r="F58" s="18">
        <v>0</v>
      </c>
      <c r="G58" s="18">
        <v>0</v>
      </c>
      <c r="H58" s="18">
        <v>0</v>
      </c>
      <c r="I58" s="18">
        <f t="shared" si="22"/>
        <v>0</v>
      </c>
      <c r="J58" s="18">
        <f t="shared" si="23"/>
        <v>251356</v>
      </c>
      <c r="K58" s="39">
        <f t="shared" si="24"/>
        <v>1</v>
      </c>
      <c r="L58" s="39">
        <f t="shared" si="25"/>
        <v>-1</v>
      </c>
      <c r="M58" s="39">
        <f t="shared" si="26"/>
        <v>-1</v>
      </c>
    </row>
    <row r="59" spans="1:22" s="17" customFormat="1" x14ac:dyDescent="0.2">
      <c r="B59" s="17" t="s">
        <v>29</v>
      </c>
      <c r="C59" s="17" t="s">
        <v>30</v>
      </c>
      <c r="D59" s="18">
        <v>0</v>
      </c>
      <c r="E59" s="18">
        <v>0</v>
      </c>
      <c r="F59" s="18">
        <v>0</v>
      </c>
      <c r="G59" s="18">
        <v>2000</v>
      </c>
      <c r="H59" s="18">
        <v>0</v>
      </c>
      <c r="I59" s="18">
        <f t="shared" si="22"/>
        <v>2000</v>
      </c>
      <c r="J59" s="18">
        <f t="shared" si="23"/>
        <v>-2000</v>
      </c>
      <c r="K59" s="39" t="str">
        <f t="shared" si="24"/>
        <v>NA</v>
      </c>
      <c r="L59" s="39" t="str">
        <f t="shared" si="25"/>
        <v>NA</v>
      </c>
      <c r="M59" s="39" t="str">
        <f t="shared" si="26"/>
        <v>NA</v>
      </c>
    </row>
    <row r="60" spans="1:22" s="17" customFormat="1" x14ac:dyDescent="0.2">
      <c r="B60" s="17" t="s">
        <v>31</v>
      </c>
      <c r="C60" s="17" t="s">
        <v>32</v>
      </c>
      <c r="D60" s="18">
        <v>5210730</v>
      </c>
      <c r="E60" s="18">
        <v>5210730</v>
      </c>
      <c r="F60" s="18">
        <v>428943.48999999987</v>
      </c>
      <c r="G60" s="18">
        <v>899389.67999999947</v>
      </c>
      <c r="H60" s="18">
        <v>0</v>
      </c>
      <c r="I60" s="18">
        <f t="shared" si="22"/>
        <v>899389.67999999947</v>
      </c>
      <c r="J60" s="18">
        <f t="shared" si="23"/>
        <v>4311340.32</v>
      </c>
      <c r="K60" s="39">
        <f t="shared" si="24"/>
        <v>0.82739660661749892</v>
      </c>
      <c r="L60" s="39">
        <f t="shared" si="25"/>
        <v>-0.9176807299553037</v>
      </c>
      <c r="M60" s="39">
        <f t="shared" si="26"/>
        <v>-0.48218981985249698</v>
      </c>
    </row>
    <row r="61" spans="1:22" s="17" customFormat="1" x14ac:dyDescent="0.2">
      <c r="B61" s="17" t="s">
        <v>33</v>
      </c>
      <c r="C61" s="17" t="s">
        <v>34</v>
      </c>
      <c r="D61" s="18">
        <v>1532459.6500000006</v>
      </c>
      <c r="E61" s="18">
        <v>1532459.6500000006</v>
      </c>
      <c r="F61" s="18">
        <v>124857.01999999993</v>
      </c>
      <c r="G61" s="18">
        <v>316346.02999999991</v>
      </c>
      <c r="H61" s="18">
        <v>0</v>
      </c>
      <c r="I61" s="18">
        <f t="shared" si="22"/>
        <v>316346.02999999991</v>
      </c>
      <c r="J61" s="18">
        <f t="shared" si="23"/>
        <v>1216113.6200000006</v>
      </c>
      <c r="K61" s="39">
        <f t="shared" si="24"/>
        <v>0.79356974912846812</v>
      </c>
      <c r="L61" s="39">
        <f t="shared" si="25"/>
        <v>-0.91852508482034101</v>
      </c>
      <c r="M61" s="39">
        <f t="shared" si="26"/>
        <v>-0.38070924738540468</v>
      </c>
    </row>
    <row r="62" spans="1:22" s="17" customFormat="1" x14ac:dyDescent="0.2">
      <c r="B62" s="17" t="s">
        <v>35</v>
      </c>
      <c r="C62" s="17" t="s">
        <v>36</v>
      </c>
      <c r="D62" s="18">
        <v>7005</v>
      </c>
      <c r="E62" s="18">
        <v>7005</v>
      </c>
      <c r="F62" s="18">
        <v>0</v>
      </c>
      <c r="G62" s="18">
        <v>0</v>
      </c>
      <c r="H62" s="18">
        <v>0</v>
      </c>
      <c r="I62" s="18">
        <f t="shared" si="22"/>
        <v>0</v>
      </c>
      <c r="J62" s="18">
        <f t="shared" si="23"/>
        <v>7005</v>
      </c>
      <c r="K62" s="39">
        <f t="shared" si="24"/>
        <v>1</v>
      </c>
      <c r="L62" s="39">
        <f t="shared" si="25"/>
        <v>-1</v>
      </c>
      <c r="M62" s="39">
        <f t="shared" si="26"/>
        <v>-1</v>
      </c>
    </row>
    <row r="63" spans="1:22" s="17" customFormat="1" x14ac:dyDescent="0.2">
      <c r="B63" s="17" t="s">
        <v>37</v>
      </c>
      <c r="C63" s="17" t="s">
        <v>38</v>
      </c>
      <c r="D63" s="18">
        <v>109053.63</v>
      </c>
      <c r="E63" s="18">
        <v>109053.63</v>
      </c>
      <c r="F63" s="18">
        <v>79935.97</v>
      </c>
      <c r="G63" s="18">
        <v>239039.85</v>
      </c>
      <c r="H63" s="18">
        <v>0</v>
      </c>
      <c r="I63" s="18">
        <f t="shared" si="22"/>
        <v>239039.85</v>
      </c>
      <c r="J63" s="18">
        <f t="shared" si="23"/>
        <v>-129986.22</v>
      </c>
      <c r="K63" s="39">
        <f t="shared" si="24"/>
        <v>-1.1919476683169556</v>
      </c>
      <c r="L63" s="39">
        <f t="shared" si="25"/>
        <v>-0.26700312497621587</v>
      </c>
      <c r="M63" s="39">
        <f t="shared" si="26"/>
        <v>5.5758430049508672</v>
      </c>
      <c r="R63" s="25"/>
      <c r="S63" s="25"/>
      <c r="T63" s="25"/>
      <c r="U63" s="25"/>
      <c r="V63" s="25"/>
    </row>
    <row r="64" spans="1:22" s="17" customFormat="1" x14ac:dyDescent="0.2">
      <c r="B64" s="17" t="s">
        <v>39</v>
      </c>
      <c r="C64" s="17" t="s">
        <v>40</v>
      </c>
      <c r="D64" s="18">
        <v>1128820.7299999997</v>
      </c>
      <c r="E64" s="18">
        <v>1128820.7299999997</v>
      </c>
      <c r="F64" s="18">
        <v>107065.03999999991</v>
      </c>
      <c r="G64" s="18">
        <v>271604.05999999994</v>
      </c>
      <c r="H64" s="18">
        <v>0</v>
      </c>
      <c r="I64" s="18">
        <f t="shared" si="22"/>
        <v>271604.05999999994</v>
      </c>
      <c r="J64" s="18">
        <f t="shared" si="23"/>
        <v>857216.66999999981</v>
      </c>
      <c r="K64" s="39">
        <f t="shared" si="24"/>
        <v>0.75939132513982088</v>
      </c>
      <c r="L64" s="39">
        <f t="shared" si="25"/>
        <v>-0.90515319469726607</v>
      </c>
      <c r="M64" s="39">
        <f t="shared" si="26"/>
        <v>-0.27817397541946282</v>
      </c>
    </row>
    <row r="65" spans="2:13" s="17" customFormat="1" x14ac:dyDescent="0.2">
      <c r="B65" s="17" t="s">
        <v>41</v>
      </c>
      <c r="C65" s="17" t="s">
        <v>42</v>
      </c>
      <c r="D65" s="18">
        <v>340600</v>
      </c>
      <c r="E65" s="18">
        <v>321600</v>
      </c>
      <c r="F65" s="18">
        <v>0</v>
      </c>
      <c r="G65" s="18">
        <v>0</v>
      </c>
      <c r="H65" s="18">
        <v>0</v>
      </c>
      <c r="I65" s="18">
        <f t="shared" si="22"/>
        <v>0</v>
      </c>
      <c r="J65" s="18">
        <f t="shared" si="23"/>
        <v>321600</v>
      </c>
      <c r="K65" s="39">
        <f t="shared" si="24"/>
        <v>1</v>
      </c>
      <c r="L65" s="39">
        <f t="shared" si="25"/>
        <v>-1</v>
      </c>
      <c r="M65" s="39">
        <f t="shared" si="26"/>
        <v>-1</v>
      </c>
    </row>
    <row r="66" spans="2:13" s="17" customFormat="1" x14ac:dyDescent="0.2">
      <c r="B66" s="17" t="s">
        <v>43</v>
      </c>
      <c r="C66" s="17" t="s">
        <v>44</v>
      </c>
      <c r="D66" s="18">
        <v>100000</v>
      </c>
      <c r="E66" s="18">
        <v>100000</v>
      </c>
      <c r="F66" s="18">
        <v>17461.57</v>
      </c>
      <c r="G66" s="18">
        <v>17461.57</v>
      </c>
      <c r="H66" s="18">
        <v>33280.93</v>
      </c>
      <c r="I66" s="18">
        <f t="shared" si="22"/>
        <v>50742.5</v>
      </c>
      <c r="J66" s="18">
        <f t="shared" si="23"/>
        <v>49257.5</v>
      </c>
      <c r="K66" s="39">
        <f t="shared" si="24"/>
        <v>0.49257499999999999</v>
      </c>
      <c r="L66" s="39">
        <f t="shared" si="25"/>
        <v>-0.82538429999999996</v>
      </c>
      <c r="M66" s="39">
        <f t="shared" si="26"/>
        <v>-0.47615290000000005</v>
      </c>
    </row>
    <row r="67" spans="2:13" s="17" customFormat="1" x14ac:dyDescent="0.2">
      <c r="B67" s="17" t="s">
        <v>374</v>
      </c>
      <c r="C67" s="17" t="s">
        <v>375</v>
      </c>
      <c r="D67" s="18">
        <v>99078.8</v>
      </c>
      <c r="E67" s="18">
        <v>99078.8</v>
      </c>
      <c r="F67" s="18">
        <v>0</v>
      </c>
      <c r="G67" s="18">
        <v>2238.5100000000002</v>
      </c>
      <c r="H67" s="18">
        <v>95911</v>
      </c>
      <c r="I67" s="18">
        <f t="shared" si="22"/>
        <v>98149.51</v>
      </c>
      <c r="J67" s="18">
        <f t="shared" si="23"/>
        <v>929.29000000000815</v>
      </c>
      <c r="K67" s="39">
        <f t="shared" si="24"/>
        <v>9.3793021312329992E-3</v>
      </c>
      <c r="L67" s="39">
        <f t="shared" si="25"/>
        <v>-1</v>
      </c>
      <c r="M67" s="39">
        <f t="shared" si="26"/>
        <v>-0.93222031352822188</v>
      </c>
    </row>
    <row r="68" spans="2:13" s="17" customFormat="1" x14ac:dyDescent="0.2">
      <c r="B68" s="17" t="s">
        <v>93</v>
      </c>
      <c r="C68" s="17" t="s">
        <v>94</v>
      </c>
      <c r="D68" s="18">
        <v>300000</v>
      </c>
      <c r="E68" s="18">
        <v>300000</v>
      </c>
      <c r="F68" s="18">
        <v>33564.65</v>
      </c>
      <c r="G68" s="18">
        <v>117844.43</v>
      </c>
      <c r="H68" s="18">
        <v>32155.57</v>
      </c>
      <c r="I68" s="18">
        <f t="shared" si="22"/>
        <v>150000</v>
      </c>
      <c r="J68" s="18">
        <f t="shared" si="23"/>
        <v>150000</v>
      </c>
      <c r="K68" s="39">
        <f t="shared" si="24"/>
        <v>0.5</v>
      </c>
      <c r="L68" s="39">
        <f t="shared" si="25"/>
        <v>-0.88811783333333327</v>
      </c>
      <c r="M68" s="39">
        <f t="shared" si="26"/>
        <v>0.17844429999999992</v>
      </c>
    </row>
    <row r="69" spans="2:13" s="17" customFormat="1" x14ac:dyDescent="0.2">
      <c r="B69" s="17" t="s">
        <v>239</v>
      </c>
      <c r="C69" s="17" t="s">
        <v>240</v>
      </c>
      <c r="D69" s="18">
        <v>65000</v>
      </c>
      <c r="E69" s="18">
        <v>65000</v>
      </c>
      <c r="F69" s="18">
        <v>0</v>
      </c>
      <c r="G69" s="18">
        <v>0</v>
      </c>
      <c r="H69" s="18">
        <v>0</v>
      </c>
      <c r="I69" s="18">
        <f t="shared" si="22"/>
        <v>0</v>
      </c>
      <c r="J69" s="18">
        <f t="shared" si="23"/>
        <v>65000</v>
      </c>
      <c r="K69" s="39">
        <f t="shared" si="24"/>
        <v>1</v>
      </c>
      <c r="L69" s="39">
        <f t="shared" si="25"/>
        <v>-1</v>
      </c>
      <c r="M69" s="39">
        <f t="shared" si="26"/>
        <v>-1</v>
      </c>
    </row>
    <row r="70" spans="2:13" s="17" customFormat="1" x14ac:dyDescent="0.2">
      <c r="B70" s="17" t="s">
        <v>49</v>
      </c>
      <c r="C70" s="17" t="s">
        <v>50</v>
      </c>
      <c r="D70" s="18">
        <v>102000</v>
      </c>
      <c r="E70" s="18">
        <v>102000</v>
      </c>
      <c r="F70" s="18">
        <v>688.76</v>
      </c>
      <c r="G70" s="18">
        <v>3373.99</v>
      </c>
      <c r="H70" s="18">
        <v>0</v>
      </c>
      <c r="I70" s="18">
        <f t="shared" si="22"/>
        <v>3373.99</v>
      </c>
      <c r="J70" s="18">
        <f t="shared" si="23"/>
        <v>98626.01</v>
      </c>
      <c r="K70" s="39">
        <f t="shared" si="24"/>
        <v>0.96692166666666657</v>
      </c>
      <c r="L70" s="39">
        <f t="shared" si="25"/>
        <v>-0.99324745098039224</v>
      </c>
      <c r="M70" s="39">
        <f t="shared" si="26"/>
        <v>-0.90076500000000004</v>
      </c>
    </row>
    <row r="71" spans="2:13" s="17" customFormat="1" x14ac:dyDescent="0.2">
      <c r="B71" s="17" t="s">
        <v>51</v>
      </c>
      <c r="C71" s="17" t="s">
        <v>52</v>
      </c>
      <c r="D71" s="18">
        <v>319400</v>
      </c>
      <c r="E71" s="18">
        <v>319400</v>
      </c>
      <c r="F71" s="18">
        <v>1170</v>
      </c>
      <c r="G71" s="18">
        <v>1170</v>
      </c>
      <c r="H71" s="18">
        <v>195276.58</v>
      </c>
      <c r="I71" s="18">
        <f t="shared" si="22"/>
        <v>196446.58</v>
      </c>
      <c r="J71" s="18">
        <f t="shared" si="23"/>
        <v>122953.42000000001</v>
      </c>
      <c r="K71" s="39">
        <f t="shared" si="24"/>
        <v>0.38495122103944901</v>
      </c>
      <c r="L71" s="39">
        <f t="shared" si="25"/>
        <v>-0.99633688165309953</v>
      </c>
      <c r="M71" s="39">
        <f t="shared" si="26"/>
        <v>-0.98901064495929869</v>
      </c>
    </row>
    <row r="72" spans="2:13" s="17" customFormat="1" x14ac:dyDescent="0.2">
      <c r="B72" s="17" t="s">
        <v>53</v>
      </c>
      <c r="C72" s="17" t="s">
        <v>54</v>
      </c>
      <c r="D72" s="18">
        <v>6547775.7999999998</v>
      </c>
      <c r="E72" s="18">
        <v>6457775.7999999998</v>
      </c>
      <c r="F72" s="18">
        <v>238024.19000000009</v>
      </c>
      <c r="G72" s="18">
        <v>719390.63</v>
      </c>
      <c r="H72" s="18">
        <v>737118.49</v>
      </c>
      <c r="I72" s="18">
        <f t="shared" si="22"/>
        <v>1456509.12</v>
      </c>
      <c r="J72" s="18">
        <f t="shared" si="23"/>
        <v>5001266.68</v>
      </c>
      <c r="K72" s="39">
        <f t="shared" si="24"/>
        <v>0.77445653656790003</v>
      </c>
      <c r="L72" s="39">
        <f t="shared" si="25"/>
        <v>-0.96314145963382614</v>
      </c>
      <c r="M72" s="39">
        <f t="shared" si="26"/>
        <v>-0.66580259878331483</v>
      </c>
    </row>
    <row r="73" spans="2:13" s="17" customFormat="1" x14ac:dyDescent="0.2">
      <c r="B73" s="17" t="s">
        <v>59</v>
      </c>
      <c r="C73" s="17" t="s">
        <v>60</v>
      </c>
      <c r="D73" s="18">
        <v>327747</v>
      </c>
      <c r="E73" s="18">
        <v>217747</v>
      </c>
      <c r="F73" s="18">
        <v>24849.599999999999</v>
      </c>
      <c r="G73" s="18">
        <v>68600.76999999999</v>
      </c>
      <c r="H73" s="18">
        <v>197747.57</v>
      </c>
      <c r="I73" s="18">
        <f t="shared" si="22"/>
        <v>266348.33999999997</v>
      </c>
      <c r="J73" s="18">
        <f t="shared" si="23"/>
        <v>-48601.339999999967</v>
      </c>
      <c r="K73" s="39">
        <f t="shared" si="24"/>
        <v>-0.22320096258501823</v>
      </c>
      <c r="L73" s="39">
        <f t="shared" si="25"/>
        <v>-0.88587856549114341</v>
      </c>
      <c r="M73" s="39">
        <f t="shared" si="26"/>
        <v>-5.485581890910101E-2</v>
      </c>
    </row>
    <row r="74" spans="2:13" s="17" customFormat="1" x14ac:dyDescent="0.2">
      <c r="B74" s="17" t="s">
        <v>61</v>
      </c>
      <c r="C74" s="17" t="s">
        <v>62</v>
      </c>
      <c r="D74" s="18">
        <v>0</v>
      </c>
      <c r="E74" s="18">
        <v>100000</v>
      </c>
      <c r="F74" s="18">
        <v>984.75</v>
      </c>
      <c r="G74" s="18">
        <v>24909.75</v>
      </c>
      <c r="H74" s="18">
        <v>17465.240000000002</v>
      </c>
      <c r="I74" s="18">
        <f t="shared" si="22"/>
        <v>42374.990000000005</v>
      </c>
      <c r="J74" s="18">
        <f t="shared" si="23"/>
        <v>57625.009999999995</v>
      </c>
      <c r="K74" s="39">
        <f t="shared" si="24"/>
        <v>0.57625009999999999</v>
      </c>
      <c r="L74" s="39">
        <f t="shared" si="25"/>
        <v>-0.99015249999999999</v>
      </c>
      <c r="M74" s="39">
        <f t="shared" si="26"/>
        <v>-0.25270750000000003</v>
      </c>
    </row>
    <row r="75" spans="2:13" s="17" customFormat="1" x14ac:dyDescent="0.2">
      <c r="B75" s="17" t="s">
        <v>198</v>
      </c>
      <c r="C75" s="17" t="s">
        <v>199</v>
      </c>
      <c r="D75" s="18">
        <v>21732668.48</v>
      </c>
      <c r="E75" s="18">
        <v>21860721.48</v>
      </c>
      <c r="F75" s="18">
        <v>630150.39000000013</v>
      </c>
      <c r="G75" s="18">
        <v>3808004.2999999989</v>
      </c>
      <c r="H75" s="18">
        <v>4927530.6899999995</v>
      </c>
      <c r="I75" s="18">
        <f t="shared" si="22"/>
        <v>8735534.9899999984</v>
      </c>
      <c r="J75" s="18">
        <f t="shared" si="23"/>
        <v>13125186.490000002</v>
      </c>
      <c r="K75" s="39">
        <f t="shared" si="24"/>
        <v>0.60040042603388044</v>
      </c>
      <c r="L75" s="39">
        <f t="shared" si="25"/>
        <v>-0.97117430956812134</v>
      </c>
      <c r="M75" s="39">
        <f t="shared" si="26"/>
        <v>-0.47741830431115323</v>
      </c>
    </row>
    <row r="76" spans="2:13" s="17" customFormat="1" x14ac:dyDescent="0.2">
      <c r="B76" s="17" t="s">
        <v>418</v>
      </c>
      <c r="C76" s="17" t="s">
        <v>419</v>
      </c>
      <c r="D76" s="18">
        <v>4025000</v>
      </c>
      <c r="E76" s="18">
        <v>4025000</v>
      </c>
      <c r="F76" s="18">
        <v>2474400.4700000007</v>
      </c>
      <c r="G76" s="18">
        <v>4002849.9400000004</v>
      </c>
      <c r="H76" s="18">
        <v>539193.81999999995</v>
      </c>
      <c r="I76" s="18">
        <f t="shared" si="17"/>
        <v>4542043.7600000007</v>
      </c>
      <c r="J76" s="18">
        <f t="shared" si="18"/>
        <v>-517043.76000000071</v>
      </c>
      <c r="K76" s="39">
        <f t="shared" si="19"/>
        <v>-0.12845807701863371</v>
      </c>
      <c r="L76" s="39">
        <f t="shared" si="20"/>
        <v>-0.38524211925465823</v>
      </c>
      <c r="M76" s="39">
        <f t="shared" si="21"/>
        <v>1.9834906385093167</v>
      </c>
    </row>
    <row r="77" spans="2:13" s="17" customFormat="1" x14ac:dyDescent="0.2">
      <c r="B77" s="17" t="s">
        <v>65</v>
      </c>
      <c r="C77" s="17" t="s">
        <v>66</v>
      </c>
      <c r="D77" s="18">
        <v>4000</v>
      </c>
      <c r="E77" s="18">
        <v>4000</v>
      </c>
      <c r="F77" s="18">
        <v>0</v>
      </c>
      <c r="G77" s="18">
        <v>0</v>
      </c>
      <c r="H77" s="18">
        <v>0</v>
      </c>
      <c r="I77" s="18">
        <f t="shared" si="17"/>
        <v>0</v>
      </c>
      <c r="J77" s="18">
        <f t="shared" si="18"/>
        <v>4000</v>
      </c>
      <c r="K77" s="39">
        <f t="shared" si="19"/>
        <v>1</v>
      </c>
      <c r="L77" s="39">
        <f t="shared" si="20"/>
        <v>-1</v>
      </c>
      <c r="M77" s="39">
        <f t="shared" si="21"/>
        <v>-1</v>
      </c>
    </row>
    <row r="78" spans="2:13" s="17" customFormat="1" x14ac:dyDescent="0.2">
      <c r="B78" s="17" t="s">
        <v>67</v>
      </c>
      <c r="C78" s="17" t="s">
        <v>68</v>
      </c>
      <c r="D78" s="18">
        <v>5250000</v>
      </c>
      <c r="E78" s="18">
        <v>5250000</v>
      </c>
      <c r="F78" s="18">
        <v>0</v>
      </c>
      <c r="G78" s="18">
        <v>24720.33</v>
      </c>
      <c r="H78" s="18">
        <v>169603.33</v>
      </c>
      <c r="I78" s="18">
        <f t="shared" si="17"/>
        <v>194323.65999999997</v>
      </c>
      <c r="J78" s="18">
        <f t="shared" si="18"/>
        <v>5055676.34</v>
      </c>
      <c r="K78" s="39">
        <f t="shared" si="19"/>
        <v>0.96298596952380955</v>
      </c>
      <c r="L78" s="39">
        <f t="shared" si="20"/>
        <v>-1</v>
      </c>
      <c r="M78" s="39">
        <f t="shared" si="21"/>
        <v>-0.98587409714285712</v>
      </c>
    </row>
    <row r="79" spans="2:13" s="17" customFormat="1" x14ac:dyDescent="0.2">
      <c r="B79" s="17" t="s">
        <v>71</v>
      </c>
      <c r="C79" s="17" t="s">
        <v>72</v>
      </c>
      <c r="D79" s="18">
        <v>4000</v>
      </c>
      <c r="E79" s="18">
        <v>23000</v>
      </c>
      <c r="F79" s="18">
        <v>0</v>
      </c>
      <c r="G79" s="18">
        <v>0</v>
      </c>
      <c r="H79" s="18">
        <v>0</v>
      </c>
      <c r="I79" s="18">
        <f t="shared" si="17"/>
        <v>0</v>
      </c>
      <c r="J79" s="18">
        <f t="shared" si="18"/>
        <v>23000</v>
      </c>
      <c r="K79" s="39">
        <f t="shared" si="19"/>
        <v>1</v>
      </c>
      <c r="L79" s="39">
        <f t="shared" si="20"/>
        <v>-1</v>
      </c>
      <c r="M79" s="39">
        <f t="shared" si="21"/>
        <v>-1</v>
      </c>
    </row>
    <row r="80" spans="2:13" s="17" customFormat="1" x14ac:dyDescent="0.2">
      <c r="B80" s="17" t="s">
        <v>182</v>
      </c>
      <c r="C80" s="17" t="s">
        <v>183</v>
      </c>
      <c r="D80" s="18">
        <v>596000</v>
      </c>
      <c r="E80" s="18">
        <v>596000</v>
      </c>
      <c r="F80" s="18">
        <v>0</v>
      </c>
      <c r="G80" s="18">
        <v>0</v>
      </c>
      <c r="H80" s="18">
        <v>0</v>
      </c>
      <c r="I80" s="18">
        <f t="shared" si="17"/>
        <v>0</v>
      </c>
      <c r="J80" s="18">
        <f t="shared" si="18"/>
        <v>596000</v>
      </c>
      <c r="K80" s="39">
        <f t="shared" si="19"/>
        <v>1</v>
      </c>
      <c r="L80" s="39">
        <f t="shared" si="20"/>
        <v>-1</v>
      </c>
      <c r="M80" s="39">
        <f t="shared" si="21"/>
        <v>-1</v>
      </c>
    </row>
    <row r="81" spans="1:23" s="17" customFormat="1" x14ac:dyDescent="0.2">
      <c r="A81" s="47" t="s">
        <v>133</v>
      </c>
      <c r="B81" s="47"/>
      <c r="C81" s="47"/>
      <c r="D81" s="23">
        <v>68718996.969999999</v>
      </c>
      <c r="E81" s="23">
        <v>68620215.969999999</v>
      </c>
      <c r="F81" s="23">
        <v>5734976.5700000003</v>
      </c>
      <c r="G81" s="23">
        <v>14554111.399999997</v>
      </c>
      <c r="H81" s="23">
        <v>6945283.2199999997</v>
      </c>
      <c r="I81" s="23">
        <f t="shared" si="17"/>
        <v>21499394.619999997</v>
      </c>
      <c r="J81" s="23">
        <f t="shared" si="18"/>
        <v>47120821.350000001</v>
      </c>
      <c r="K81" s="43">
        <f t="shared" si="19"/>
        <v>0.6866900764433721</v>
      </c>
      <c r="L81" s="43">
        <f t="shared" si="20"/>
        <v>-0.9164243876395366</v>
      </c>
      <c r="M81" s="43">
        <f t="shared" si="21"/>
        <v>-0.36371033546311371</v>
      </c>
    </row>
    <row r="82" spans="1:23" s="17" customFormat="1" x14ac:dyDescent="0.2">
      <c r="A82" s="17" t="s">
        <v>134</v>
      </c>
      <c r="B82" s="17" t="s">
        <v>135</v>
      </c>
      <c r="C82" s="17" t="s">
        <v>136</v>
      </c>
      <c r="D82" s="18">
        <v>0</v>
      </c>
      <c r="E82" s="18">
        <v>0</v>
      </c>
      <c r="F82" s="18">
        <v>0</v>
      </c>
      <c r="G82" s="18">
        <v>0</v>
      </c>
      <c r="H82" s="18">
        <v>0</v>
      </c>
      <c r="I82" s="18">
        <f t="shared" si="17"/>
        <v>0</v>
      </c>
      <c r="J82" s="18">
        <f t="shared" si="18"/>
        <v>0</v>
      </c>
      <c r="K82" s="39" t="str">
        <f t="shared" si="19"/>
        <v>NA</v>
      </c>
      <c r="L82" s="39" t="str">
        <f t="shared" si="20"/>
        <v>NA</v>
      </c>
      <c r="M82" s="39" t="str">
        <f t="shared" si="21"/>
        <v>NA</v>
      </c>
    </row>
    <row r="83" spans="1:23" s="17" customFormat="1" x14ac:dyDescent="0.2">
      <c r="A83" s="47" t="s">
        <v>137</v>
      </c>
      <c r="B83" s="47"/>
      <c r="C83" s="47"/>
      <c r="D83" s="23">
        <v>0</v>
      </c>
      <c r="E83" s="23">
        <v>0</v>
      </c>
      <c r="F83" s="23">
        <v>0</v>
      </c>
      <c r="G83" s="23">
        <v>0</v>
      </c>
      <c r="H83" s="23">
        <v>0</v>
      </c>
      <c r="I83" s="23">
        <f t="shared" si="17"/>
        <v>0</v>
      </c>
      <c r="J83" s="23">
        <f t="shared" si="18"/>
        <v>0</v>
      </c>
      <c r="K83" s="43" t="str">
        <f t="shared" si="19"/>
        <v>NA</v>
      </c>
      <c r="L83" s="43" t="str">
        <f t="shared" si="20"/>
        <v>NA</v>
      </c>
      <c r="M83" s="43" t="str">
        <f t="shared" si="21"/>
        <v>NA</v>
      </c>
    </row>
    <row r="84" spans="1:23" s="17" customFormat="1" x14ac:dyDescent="0.2">
      <c r="A84" s="25"/>
      <c r="B84" s="25"/>
      <c r="C84" s="25"/>
      <c r="D84" s="18"/>
      <c r="E84" s="18"/>
      <c r="F84" s="18"/>
      <c r="G84" s="18"/>
      <c r="H84" s="18"/>
      <c r="I84" s="18"/>
      <c r="J84" s="18"/>
      <c r="K84" s="39"/>
      <c r="L84" s="39"/>
      <c r="M84" s="39"/>
      <c r="O84" s="10"/>
      <c r="P84" s="10"/>
      <c r="Q84" s="10"/>
      <c r="R84" s="10"/>
      <c r="S84" s="10"/>
      <c r="T84" s="10"/>
      <c r="U84" s="10"/>
      <c r="V84" s="10"/>
      <c r="W84" s="10"/>
    </row>
    <row r="85" spans="1:23" s="17" customFormat="1" ht="15.75" x14ac:dyDescent="0.25">
      <c r="A85" s="27" t="s">
        <v>176</v>
      </c>
      <c r="B85" s="34"/>
      <c r="C85" s="27"/>
      <c r="D85" s="6">
        <f>+D46+D51+D81+D83</f>
        <v>68785786.969999999</v>
      </c>
      <c r="E85" s="6">
        <f t="shared" ref="E85:J85" si="27">+E46+E51+E81+E83</f>
        <v>68620215.969999999</v>
      </c>
      <c r="F85" s="6">
        <f t="shared" si="27"/>
        <v>5734976.5700000003</v>
      </c>
      <c r="G85" s="6">
        <f t="shared" si="27"/>
        <v>14554111.399999997</v>
      </c>
      <c r="H85" s="6">
        <f t="shared" si="27"/>
        <v>6945283.2199999997</v>
      </c>
      <c r="I85" s="6">
        <f t="shared" si="27"/>
        <v>21499394.619999997</v>
      </c>
      <c r="J85" s="6">
        <f t="shared" si="27"/>
        <v>47120821.350000001</v>
      </c>
      <c r="K85" s="40">
        <f t="shared" si="16"/>
        <v>0.6866900764433721</v>
      </c>
      <c r="L85" s="40">
        <f>IF(E85=0,"NA",(  ( F85 - (E85/$L$6)) / (E85/$L$6)))</f>
        <v>-0.9164243876395366</v>
      </c>
      <c r="M85" s="40">
        <f>IF(E85=0,"NA",(  ( G85 - ($M$6*(E85/12))) / ($M$6*(E85/12))))</f>
        <v>-0.36371033546311371</v>
      </c>
      <c r="O85" s="10"/>
      <c r="P85" s="10"/>
      <c r="Q85" s="10"/>
      <c r="R85" s="10"/>
      <c r="S85" s="10"/>
      <c r="T85" s="10"/>
      <c r="U85" s="10"/>
      <c r="V85" s="10"/>
      <c r="W85" s="10"/>
    </row>
    <row r="87" spans="1:23" ht="15" x14ac:dyDescent="0.2">
      <c r="A87" s="37"/>
    </row>
    <row r="89" spans="1:23" x14ac:dyDescent="0.2">
      <c r="K89" s="5"/>
    </row>
    <row r="92" spans="1:23" x14ac:dyDescent="0.2">
      <c r="D92" s="36"/>
      <c r="E92" s="21"/>
      <c r="K92" s="5"/>
    </row>
    <row r="93" spans="1:23" x14ac:dyDescent="0.2">
      <c r="D93" s="36"/>
      <c r="E93" s="21"/>
      <c r="K93" s="5"/>
    </row>
    <row r="95" spans="1:23" x14ac:dyDescent="0.2">
      <c r="K95" s="5"/>
    </row>
    <row r="96" spans="1:23" x14ac:dyDescent="0.2">
      <c r="K96" s="5"/>
    </row>
  </sheetData>
  <autoFilter ref="A7:M85"/>
  <mergeCells count="5">
    <mergeCell ref="A1:M1"/>
    <mergeCell ref="A2:M2"/>
    <mergeCell ref="A3:M3"/>
    <mergeCell ref="A4:M4"/>
    <mergeCell ref="A5:M5"/>
  </mergeCells>
  <printOptions horizontalCentered="1"/>
  <pageMargins left="0.25" right="0.25" top="0.25" bottom="0.5" header="0" footer="0"/>
  <pageSetup scale="68" fitToHeight="0" orientation="landscape" horizontalDpi="4294967293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0567C05E1695A4EB3D3286367216303" ma:contentTypeVersion="12" ma:contentTypeDescription="Create a new document." ma:contentTypeScope="" ma:versionID="599983a963579dda24d3a5f7d31e787c">
  <xsd:schema xmlns:xsd="http://www.w3.org/2001/XMLSchema" xmlns:xs="http://www.w3.org/2001/XMLSchema" xmlns:p="http://schemas.microsoft.com/office/2006/metadata/properties" xmlns:ns2="fd92ff4e-e524-4e6b-bcac-5c88d6f646ba" xmlns:ns3="edc4a2e3-56ec-4fd2-a9db-893721e9ab6c" targetNamespace="http://schemas.microsoft.com/office/2006/metadata/properties" ma:root="true" ma:fieldsID="ee07fade7bdb0859b166abd4daf62e53" ns2:_="" ns3:_="">
    <xsd:import namespace="fd92ff4e-e524-4e6b-bcac-5c88d6f646ba"/>
    <xsd:import namespace="edc4a2e3-56ec-4fd2-a9db-893721e9ab6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92ff4e-e524-4e6b-bcac-5c88d6f646b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c4a2e3-56ec-4fd2-a9db-893721e9ab6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2882871-F829-42B5-B69B-D4FBAAF9328A}">
  <ds:schemaRefs>
    <ds:schemaRef ds:uri="http://purl.org/dc/terms/"/>
    <ds:schemaRef ds:uri="http://schemas.microsoft.com/office/2006/documentManagement/types"/>
    <ds:schemaRef ds:uri="fd92ff4e-e524-4e6b-bcac-5c88d6f646ba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edc4a2e3-56ec-4fd2-a9db-893721e9ab6c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65269A1D-534B-4A51-8B38-DC1FD5B0ACF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4F462EC-3A56-4E92-BBBD-621E42C222B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d92ff4e-e524-4e6b-bcac-5c88d6f646ba"/>
    <ds:schemaRef ds:uri="edc4a2e3-56ec-4fd2-a9db-893721e9ab6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GENERAL FUND</vt:lpstr>
      <vt:lpstr>SPECIAL REVENUE</vt:lpstr>
      <vt:lpstr>DEBT SERVICE</vt:lpstr>
      <vt:lpstr>CAPITAL PROJECTS</vt:lpstr>
      <vt:lpstr>SCHOOL NUTRITION</vt:lpstr>
      <vt:lpstr>'SCHOOL NUTRITION'!Print_Area</vt:lpstr>
      <vt:lpstr>'CAPITAL PROJECTS'!Print_Titles</vt:lpstr>
      <vt:lpstr>'GENERAL FUND'!Print_Titles</vt:lpstr>
      <vt:lpstr>'SCHOOL NUTRITION'!Print_Titles</vt:lpstr>
      <vt:lpstr>'SPECIAL REVENUE'!Print_Titles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DLC</dc:creator>
  <cp:lastModifiedBy>Dan Copeland</cp:lastModifiedBy>
  <cp:lastPrinted>2022-11-16T18:57:14Z</cp:lastPrinted>
  <dcterms:created xsi:type="dcterms:W3CDTF">2020-04-20T19:14:57Z</dcterms:created>
  <dcterms:modified xsi:type="dcterms:W3CDTF">2022-11-16T19:03:53Z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0x01010050567C05E1695A4EB3D3286367216303</vt:lpwstr>
  </property>
</Properties>
</file>