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csd-my.sharepoint.com/personal/e20212927_dekalbschoolsga_org/Documents/Desktop/"/>
    </mc:Choice>
  </mc:AlternateContent>
  <xr:revisionPtr revIDLastSave="14" documentId="8_{3869A704-5F14-4E07-8599-AAA6CCF20802}" xr6:coauthVersionLast="47" xr6:coauthVersionMax="47" xr10:uidLastSave="{D0A15767-C46F-47EA-9D60-1D29438D32C2}"/>
  <bookViews>
    <workbookView xWindow="-120" yWindow="-120" windowWidth="20730" windowHeight="11160" xr2:uid="{00000000-000D-0000-FFFF-FFFF00000000}"/>
  </bookViews>
  <sheets>
    <sheet name="GENERAL FUND" sheetId="1" r:id="rId1"/>
    <sheet name="SPECIAL REVENUE" sheetId="2" r:id="rId2"/>
    <sheet name="DEBT SERVICE" sheetId="3" r:id="rId3"/>
    <sheet name="CAPITAL PROJECTS" sheetId="4" r:id="rId4"/>
    <sheet name="SCHOOL NUTRITION" sheetId="5" r:id="rId5"/>
  </sheets>
  <definedNames>
    <definedName name="_xlnm._FilterDatabase" localSheetId="3" hidden="1">'CAPITAL PROJECTS'!$A$7:$M$104</definedName>
    <definedName name="_xlnm._FilterDatabase" localSheetId="2" hidden="1">'DEBT SERVICE'!$A$7:$M$21</definedName>
    <definedName name="_xlnm._FilterDatabase" localSheetId="0" hidden="1">'GENERAL FUND'!$A$7:$M$495</definedName>
    <definedName name="_xlnm._FilterDatabase" localSheetId="4" hidden="1">'SCHOOL NUTRITION'!$A$7:$M$87</definedName>
    <definedName name="_xlnm._FilterDatabase" localSheetId="1" hidden="1">'SPECIAL REVENUE'!$A$7:$M$475</definedName>
    <definedName name="_xlnm.Print_Area" localSheetId="4">'SCHOOL NUTRITION'!$A:$M</definedName>
    <definedName name="_xlnm.Print_Titles" localSheetId="3">'CAPITAL PROJECTS'!$1:$7</definedName>
    <definedName name="_xlnm.Print_Titles" localSheetId="0">'GENERAL FUND'!$1:$7</definedName>
    <definedName name="_xlnm.Print_Titles" localSheetId="4">'SCHOOL NUTRITION'!$1:$7</definedName>
    <definedName name="_xlnm.Print_Titles" localSheetId="1">'SPECIAL REVENUE'!$1:$7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" l="1"/>
  <c r="I43" i="2"/>
  <c r="G43" i="2"/>
  <c r="F43" i="2"/>
  <c r="F38" i="2"/>
  <c r="G38" i="2"/>
  <c r="E38" i="2"/>
  <c r="G31" i="2"/>
  <c r="F31" i="2"/>
  <c r="E87" i="5"/>
  <c r="F87" i="5"/>
  <c r="G87" i="5"/>
  <c r="H87" i="5"/>
  <c r="D87" i="5"/>
  <c r="E41" i="5"/>
  <c r="F41" i="5"/>
  <c r="G41" i="5"/>
  <c r="H41" i="5"/>
  <c r="D41" i="5"/>
  <c r="E104" i="4"/>
  <c r="F104" i="4"/>
  <c r="G104" i="4"/>
  <c r="H104" i="4"/>
  <c r="E27" i="4"/>
  <c r="F27" i="4"/>
  <c r="G27" i="4"/>
  <c r="H27" i="4"/>
  <c r="D27" i="4"/>
  <c r="D104" i="4"/>
  <c r="E475" i="2" l="1"/>
  <c r="F475" i="2"/>
  <c r="G475" i="2"/>
  <c r="H475" i="2"/>
  <c r="D475" i="2"/>
  <c r="E43" i="2"/>
  <c r="H43" i="2"/>
  <c r="D43" i="2"/>
  <c r="E495" i="1"/>
  <c r="F495" i="1"/>
  <c r="G495" i="1"/>
  <c r="H495" i="1"/>
  <c r="D495" i="1"/>
  <c r="E45" i="1"/>
  <c r="F45" i="1"/>
  <c r="G45" i="1"/>
  <c r="H45" i="1"/>
  <c r="D45" i="1"/>
  <c r="I102" i="4" l="1"/>
  <c r="I101" i="4"/>
  <c r="J101" i="4" s="1"/>
  <c r="K101" i="4" s="1"/>
  <c r="M100" i="4"/>
  <c r="L100" i="4"/>
  <c r="K100" i="4"/>
  <c r="I100" i="4"/>
  <c r="J100" i="4" s="1"/>
  <c r="M99" i="4"/>
  <c r="L99" i="4"/>
  <c r="K99" i="4"/>
  <c r="I99" i="4"/>
  <c r="J99" i="4" s="1"/>
  <c r="I98" i="4"/>
  <c r="J98" i="4" s="1"/>
  <c r="K98" i="4" s="1"/>
  <c r="I97" i="4"/>
  <c r="J97" i="4" s="1"/>
  <c r="K97" i="4" s="1"/>
  <c r="I96" i="4"/>
  <c r="J96" i="4" s="1"/>
  <c r="K96" i="4" s="1"/>
  <c r="M95" i="4"/>
  <c r="L95" i="4"/>
  <c r="K95" i="4"/>
  <c r="I95" i="4"/>
  <c r="J95" i="4" s="1"/>
  <c r="M94" i="4"/>
  <c r="L94" i="4"/>
  <c r="K94" i="4"/>
  <c r="I94" i="4"/>
  <c r="J94" i="4" s="1"/>
  <c r="M93" i="4"/>
  <c r="L93" i="4"/>
  <c r="K93" i="4"/>
  <c r="I93" i="4"/>
  <c r="J93" i="4" s="1"/>
  <c r="M92" i="4"/>
  <c r="L92" i="4"/>
  <c r="K92" i="4"/>
  <c r="I92" i="4"/>
  <c r="J92" i="4" s="1"/>
  <c r="M91" i="4"/>
  <c r="L91" i="4"/>
  <c r="K91" i="4"/>
  <c r="I91" i="4"/>
  <c r="J91" i="4" s="1"/>
  <c r="M90" i="4"/>
  <c r="L90" i="4"/>
  <c r="K90" i="4"/>
  <c r="I90" i="4"/>
  <c r="J90" i="4" s="1"/>
  <c r="M89" i="4"/>
  <c r="L89" i="4"/>
  <c r="K89" i="4"/>
  <c r="I89" i="4"/>
  <c r="J89" i="4" s="1"/>
  <c r="I88" i="4"/>
  <c r="J88" i="4" s="1"/>
  <c r="K88" i="4" s="1"/>
  <c r="I87" i="4"/>
  <c r="J87" i="4" s="1"/>
  <c r="K87" i="4" s="1"/>
  <c r="I86" i="4"/>
  <c r="J86" i="4" s="1"/>
  <c r="K86" i="4" s="1"/>
  <c r="I85" i="4"/>
  <c r="J85" i="4" s="1"/>
  <c r="K85" i="4" s="1"/>
  <c r="M84" i="4"/>
  <c r="L84" i="4"/>
  <c r="K84" i="4"/>
  <c r="I84" i="4"/>
  <c r="J84" i="4" s="1"/>
  <c r="I83" i="4"/>
  <c r="J83" i="4" s="1"/>
  <c r="K83" i="4" s="1"/>
  <c r="I82" i="4"/>
  <c r="J82" i="4" s="1"/>
  <c r="K82" i="4" s="1"/>
  <c r="I81" i="4"/>
  <c r="J81" i="4" s="1"/>
  <c r="K81" i="4" s="1"/>
  <c r="M80" i="4"/>
  <c r="L80" i="4"/>
  <c r="K80" i="4"/>
  <c r="I80" i="4"/>
  <c r="J80" i="4" s="1"/>
  <c r="I79" i="4"/>
  <c r="J79" i="4" s="1"/>
  <c r="K79" i="4" s="1"/>
  <c r="I78" i="4"/>
  <c r="J78" i="4" s="1"/>
  <c r="K78" i="4" s="1"/>
  <c r="I77" i="4"/>
  <c r="J77" i="4" s="1"/>
  <c r="K77" i="4" s="1"/>
  <c r="I76" i="4"/>
  <c r="J76" i="4" s="1"/>
  <c r="K76" i="4" s="1"/>
  <c r="I75" i="4"/>
  <c r="J75" i="4" s="1"/>
  <c r="K75" i="4" s="1"/>
  <c r="I74" i="4"/>
  <c r="J74" i="4" s="1"/>
  <c r="K74" i="4" s="1"/>
  <c r="I73" i="4"/>
  <c r="J73" i="4" s="1"/>
  <c r="K73" i="4" s="1"/>
  <c r="I72" i="4"/>
  <c r="J72" i="4" s="1"/>
  <c r="K72" i="4" s="1"/>
  <c r="M23" i="4"/>
  <c r="L23" i="4"/>
  <c r="K23" i="4"/>
  <c r="I23" i="4"/>
  <c r="J23" i="4" s="1"/>
  <c r="M22" i="4"/>
  <c r="L22" i="4"/>
  <c r="K22" i="4"/>
  <c r="I22" i="4"/>
  <c r="J22" i="4" s="1"/>
  <c r="M21" i="4"/>
  <c r="L21" i="4"/>
  <c r="K21" i="4"/>
  <c r="I21" i="4"/>
  <c r="J21" i="4" s="1"/>
  <c r="M20" i="4"/>
  <c r="L20" i="4"/>
  <c r="K20" i="4"/>
  <c r="I20" i="4"/>
  <c r="J20" i="4" s="1"/>
  <c r="M19" i="4"/>
  <c r="L19" i="4"/>
  <c r="K19" i="4"/>
  <c r="I19" i="4"/>
  <c r="J19" i="4" s="1"/>
  <c r="M18" i="4"/>
  <c r="L18" i="4"/>
  <c r="K18" i="4"/>
  <c r="I18" i="4"/>
  <c r="J18" i="4" s="1"/>
  <c r="M17" i="4"/>
  <c r="L17" i="4"/>
  <c r="K17" i="4"/>
  <c r="I17" i="4"/>
  <c r="J17" i="4" s="1"/>
  <c r="M16" i="4"/>
  <c r="L16" i="4"/>
  <c r="K16" i="4"/>
  <c r="I16" i="4"/>
  <c r="J16" i="4" s="1"/>
  <c r="I15" i="4"/>
  <c r="J15" i="4" s="1"/>
  <c r="K15" i="4" s="1"/>
  <c r="I14" i="4"/>
  <c r="J14" i="4" s="1"/>
  <c r="K14" i="4" s="1"/>
  <c r="I13" i="4"/>
  <c r="M12" i="4"/>
  <c r="L12" i="4"/>
  <c r="K12" i="4"/>
  <c r="I12" i="4"/>
  <c r="J12" i="4" s="1"/>
  <c r="M11" i="4"/>
  <c r="L11" i="4"/>
  <c r="K11" i="4"/>
  <c r="I11" i="4"/>
  <c r="J11" i="4" s="1"/>
  <c r="M10" i="4"/>
  <c r="L10" i="4"/>
  <c r="K10" i="4"/>
  <c r="I10" i="4"/>
  <c r="J10" i="4" s="1"/>
  <c r="M85" i="5"/>
  <c r="L85" i="5"/>
  <c r="K85" i="5"/>
  <c r="I85" i="5"/>
  <c r="J85" i="5" s="1"/>
  <c r="M84" i="5"/>
  <c r="L84" i="5"/>
  <c r="K84" i="5"/>
  <c r="I84" i="5"/>
  <c r="J84" i="5" s="1"/>
  <c r="I83" i="5"/>
  <c r="J83" i="5" s="1"/>
  <c r="K83" i="5" s="1"/>
  <c r="I82" i="5"/>
  <c r="J82" i="5" s="1"/>
  <c r="K82" i="5" s="1"/>
  <c r="I81" i="5"/>
  <c r="J81" i="5" s="1"/>
  <c r="K81" i="5" s="1"/>
  <c r="I80" i="5"/>
  <c r="J80" i="5" s="1"/>
  <c r="K80" i="5" s="1"/>
  <c r="I39" i="5"/>
  <c r="J39" i="5" s="1"/>
  <c r="K39" i="5" s="1"/>
  <c r="M38" i="5"/>
  <c r="L38" i="5"/>
  <c r="K38" i="5"/>
  <c r="I38" i="5"/>
  <c r="J38" i="5" s="1"/>
  <c r="I37" i="5"/>
  <c r="J37" i="5" s="1"/>
  <c r="K37" i="5" s="1"/>
  <c r="I36" i="5"/>
  <c r="J36" i="5" s="1"/>
  <c r="K36" i="5" s="1"/>
  <c r="M35" i="5"/>
  <c r="L35" i="5"/>
  <c r="K35" i="5"/>
  <c r="I35" i="5"/>
  <c r="J35" i="5" s="1"/>
  <c r="I473" i="2"/>
  <c r="J473" i="2" s="1"/>
  <c r="K473" i="2" s="1"/>
  <c r="I472" i="2"/>
  <c r="J472" i="2" s="1"/>
  <c r="K472" i="2" s="1"/>
  <c r="I471" i="2"/>
  <c r="J471" i="2" s="1"/>
  <c r="K471" i="2" s="1"/>
  <c r="I470" i="2"/>
  <c r="J470" i="2" s="1"/>
  <c r="K470" i="2" s="1"/>
  <c r="I469" i="2"/>
  <c r="J469" i="2" s="1"/>
  <c r="K469" i="2" s="1"/>
  <c r="I468" i="2"/>
  <c r="J468" i="2" s="1"/>
  <c r="K468" i="2" s="1"/>
  <c r="M467" i="2"/>
  <c r="L467" i="2"/>
  <c r="K467" i="2"/>
  <c r="I467" i="2"/>
  <c r="J467" i="2" s="1"/>
  <c r="I466" i="2"/>
  <c r="J466" i="2" s="1"/>
  <c r="K466" i="2" s="1"/>
  <c r="I465" i="2"/>
  <c r="J465" i="2" s="1"/>
  <c r="K465" i="2" s="1"/>
  <c r="M464" i="2"/>
  <c r="L464" i="2"/>
  <c r="K464" i="2"/>
  <c r="I464" i="2"/>
  <c r="J464" i="2" s="1"/>
  <c r="I463" i="2"/>
  <c r="J463" i="2" s="1"/>
  <c r="K463" i="2" s="1"/>
  <c r="I462" i="2"/>
  <c r="J462" i="2" s="1"/>
  <c r="K462" i="2" s="1"/>
  <c r="I461" i="2"/>
  <c r="J461" i="2" s="1"/>
  <c r="K461" i="2" s="1"/>
  <c r="M460" i="2"/>
  <c r="L460" i="2"/>
  <c r="K460" i="2"/>
  <c r="I460" i="2"/>
  <c r="J460" i="2" s="1"/>
  <c r="M459" i="2"/>
  <c r="L459" i="2"/>
  <c r="K459" i="2"/>
  <c r="I459" i="2"/>
  <c r="J459" i="2" s="1"/>
  <c r="M458" i="2"/>
  <c r="L458" i="2"/>
  <c r="K458" i="2"/>
  <c r="I458" i="2"/>
  <c r="J458" i="2" s="1"/>
  <c r="M457" i="2"/>
  <c r="L457" i="2"/>
  <c r="K457" i="2"/>
  <c r="I457" i="2"/>
  <c r="J457" i="2" s="1"/>
  <c r="M456" i="2"/>
  <c r="L456" i="2"/>
  <c r="K456" i="2"/>
  <c r="I456" i="2"/>
  <c r="J456" i="2" s="1"/>
  <c r="M455" i="2"/>
  <c r="L455" i="2"/>
  <c r="K455" i="2"/>
  <c r="I455" i="2"/>
  <c r="J455" i="2" s="1"/>
  <c r="M454" i="2"/>
  <c r="L454" i="2"/>
  <c r="K454" i="2"/>
  <c r="I454" i="2"/>
  <c r="J454" i="2" s="1"/>
  <c r="I453" i="2"/>
  <c r="J453" i="2" s="1"/>
  <c r="K453" i="2" s="1"/>
  <c r="I40" i="2"/>
  <c r="J40" i="2" s="1"/>
  <c r="K40" i="2" s="1"/>
  <c r="I39" i="2"/>
  <c r="J39" i="2" s="1"/>
  <c r="K39" i="2" s="1"/>
  <c r="I38" i="2"/>
  <c r="J38" i="2" s="1"/>
  <c r="K38" i="2" s="1"/>
  <c r="M37" i="2"/>
  <c r="L37" i="2"/>
  <c r="K37" i="2"/>
  <c r="I37" i="2"/>
  <c r="J37" i="2" s="1"/>
  <c r="M36" i="2"/>
  <c r="L36" i="2"/>
  <c r="K36" i="2"/>
  <c r="I36" i="2"/>
  <c r="J36" i="2" s="1"/>
  <c r="I35" i="2"/>
  <c r="J35" i="2" s="1"/>
  <c r="K35" i="2" s="1"/>
  <c r="I34" i="2"/>
  <c r="J34" i="2" s="1"/>
  <c r="K34" i="2" s="1"/>
  <c r="I33" i="2"/>
  <c r="J33" i="2" s="1"/>
  <c r="K33" i="2" s="1"/>
  <c r="I32" i="2"/>
  <c r="J32" i="2" s="1"/>
  <c r="K32" i="2" s="1"/>
  <c r="I31" i="2"/>
  <c r="J31" i="2" s="1"/>
  <c r="K31" i="2" s="1"/>
  <c r="M30" i="2"/>
  <c r="L30" i="2"/>
  <c r="K30" i="2"/>
  <c r="I30" i="2"/>
  <c r="J30" i="2" s="1"/>
  <c r="I29" i="2"/>
  <c r="J29" i="2" s="1"/>
  <c r="K29" i="2" s="1"/>
  <c r="I28" i="2"/>
  <c r="J28" i="2" s="1"/>
  <c r="K28" i="2" s="1"/>
  <c r="M27" i="2"/>
  <c r="L27" i="2"/>
  <c r="K27" i="2"/>
  <c r="I27" i="2"/>
  <c r="J27" i="2" s="1"/>
  <c r="M26" i="2"/>
  <c r="L26" i="2"/>
  <c r="K26" i="2"/>
  <c r="I26" i="2"/>
  <c r="J26" i="2" s="1"/>
  <c r="I25" i="2"/>
  <c r="M24" i="2"/>
  <c r="L24" i="2"/>
  <c r="K24" i="2"/>
  <c r="I24" i="2"/>
  <c r="J24" i="2" s="1"/>
  <c r="M23" i="2"/>
  <c r="L23" i="2"/>
  <c r="K23" i="2"/>
  <c r="I23" i="2"/>
  <c r="J23" i="2" s="1"/>
  <c r="M22" i="2"/>
  <c r="L22" i="2"/>
  <c r="K22" i="2"/>
  <c r="I22" i="2"/>
  <c r="J22" i="2" s="1"/>
  <c r="M21" i="2"/>
  <c r="L21" i="2"/>
  <c r="K21" i="2"/>
  <c r="I21" i="2"/>
  <c r="J21" i="2" s="1"/>
  <c r="M20" i="2"/>
  <c r="L20" i="2"/>
  <c r="K20" i="2"/>
  <c r="I20" i="2"/>
  <c r="J20" i="2" s="1"/>
  <c r="M19" i="2"/>
  <c r="L19" i="2"/>
  <c r="K19" i="2"/>
  <c r="I19" i="2"/>
  <c r="J19" i="2" s="1"/>
  <c r="M18" i="2"/>
  <c r="L18" i="2"/>
  <c r="K18" i="2"/>
  <c r="I18" i="2"/>
  <c r="J18" i="2" s="1"/>
  <c r="M17" i="2"/>
  <c r="L17" i="2"/>
  <c r="K17" i="2"/>
  <c r="I17" i="2"/>
  <c r="J17" i="2" s="1"/>
  <c r="M16" i="2"/>
  <c r="L16" i="2"/>
  <c r="K16" i="2"/>
  <c r="I16" i="2"/>
  <c r="J16" i="2" s="1"/>
  <c r="M15" i="2"/>
  <c r="L15" i="2"/>
  <c r="K15" i="2"/>
  <c r="I15" i="2"/>
  <c r="J15" i="2" s="1"/>
  <c r="I14" i="2"/>
  <c r="J14" i="2" s="1"/>
  <c r="K14" i="2" s="1"/>
  <c r="I13" i="2"/>
  <c r="J13" i="2" s="1"/>
  <c r="K13" i="2" s="1"/>
  <c r="I12" i="2"/>
  <c r="J12" i="2" s="1"/>
  <c r="K12" i="2" s="1"/>
  <c r="M493" i="1"/>
  <c r="L493" i="1"/>
  <c r="K493" i="1"/>
  <c r="I493" i="1"/>
  <c r="J493" i="1" s="1"/>
  <c r="M492" i="1"/>
  <c r="L492" i="1"/>
  <c r="K492" i="1"/>
  <c r="I492" i="1"/>
  <c r="J492" i="1" s="1"/>
  <c r="M491" i="1"/>
  <c r="L491" i="1"/>
  <c r="K491" i="1"/>
  <c r="I491" i="1"/>
  <c r="J491" i="1" s="1"/>
  <c r="M490" i="1"/>
  <c r="L490" i="1"/>
  <c r="I490" i="1"/>
  <c r="J490" i="1" s="1"/>
  <c r="K490" i="1" s="1"/>
  <c r="M489" i="1"/>
  <c r="L489" i="1"/>
  <c r="K489" i="1"/>
  <c r="I489" i="1"/>
  <c r="J489" i="1" s="1"/>
  <c r="M488" i="1"/>
  <c r="L488" i="1"/>
  <c r="I488" i="1"/>
  <c r="J488" i="1" s="1"/>
  <c r="K488" i="1" s="1"/>
  <c r="M487" i="1"/>
  <c r="L487" i="1"/>
  <c r="K487" i="1"/>
  <c r="I487" i="1"/>
  <c r="J487" i="1" s="1"/>
  <c r="M486" i="1"/>
  <c r="L486" i="1"/>
  <c r="K486" i="1"/>
  <c r="I486" i="1"/>
  <c r="J486" i="1" s="1"/>
  <c r="M485" i="1"/>
  <c r="L485" i="1"/>
  <c r="K485" i="1"/>
  <c r="I485" i="1"/>
  <c r="J485" i="1" s="1"/>
  <c r="M484" i="1"/>
  <c r="L484" i="1"/>
  <c r="K484" i="1"/>
  <c r="I484" i="1"/>
  <c r="J484" i="1" s="1"/>
  <c r="M483" i="1"/>
  <c r="L483" i="1"/>
  <c r="K483" i="1"/>
  <c r="I483" i="1"/>
  <c r="J483" i="1" s="1"/>
  <c r="M482" i="1"/>
  <c r="L482" i="1"/>
  <c r="K482" i="1"/>
  <c r="I482" i="1"/>
  <c r="J482" i="1" s="1"/>
  <c r="M481" i="1"/>
  <c r="L481" i="1"/>
  <c r="K481" i="1"/>
  <c r="I481" i="1"/>
  <c r="J481" i="1" s="1"/>
  <c r="M480" i="1"/>
  <c r="L480" i="1"/>
  <c r="K480" i="1"/>
  <c r="I480" i="1"/>
  <c r="J480" i="1" s="1"/>
  <c r="M479" i="1"/>
  <c r="L479" i="1"/>
  <c r="K479" i="1"/>
  <c r="I479" i="1"/>
  <c r="J479" i="1" s="1"/>
  <c r="M478" i="1"/>
  <c r="L478" i="1"/>
  <c r="K478" i="1"/>
  <c r="I478" i="1"/>
  <c r="J478" i="1" s="1"/>
  <c r="M477" i="1"/>
  <c r="L477" i="1"/>
  <c r="I477" i="1"/>
  <c r="J477" i="1" s="1"/>
  <c r="K477" i="1" s="1"/>
  <c r="M476" i="1"/>
  <c r="L476" i="1"/>
  <c r="I476" i="1"/>
  <c r="J476" i="1" s="1"/>
  <c r="K476" i="1" s="1"/>
  <c r="M475" i="1"/>
  <c r="L475" i="1"/>
  <c r="I475" i="1"/>
  <c r="J475" i="1" s="1"/>
  <c r="K475" i="1" s="1"/>
  <c r="M474" i="1"/>
  <c r="L474" i="1"/>
  <c r="I474" i="1"/>
  <c r="J474" i="1" s="1"/>
  <c r="K474" i="1" s="1"/>
  <c r="M473" i="1"/>
  <c r="L473" i="1"/>
  <c r="I473" i="1"/>
  <c r="J473" i="1" s="1"/>
  <c r="K473" i="1" s="1"/>
  <c r="M472" i="1"/>
  <c r="L472" i="1"/>
  <c r="I472" i="1"/>
  <c r="J472" i="1" s="1"/>
  <c r="K472" i="1" s="1"/>
  <c r="M471" i="1"/>
  <c r="L471" i="1"/>
  <c r="K471" i="1"/>
  <c r="I471" i="1"/>
  <c r="J471" i="1" s="1"/>
  <c r="M470" i="1"/>
  <c r="L470" i="1"/>
  <c r="I470" i="1"/>
  <c r="J470" i="1" s="1"/>
  <c r="K470" i="1" s="1"/>
  <c r="M469" i="1"/>
  <c r="L469" i="1"/>
  <c r="I469" i="1"/>
  <c r="J469" i="1" s="1"/>
  <c r="K469" i="1" s="1"/>
  <c r="M468" i="1"/>
  <c r="L468" i="1"/>
  <c r="I468" i="1"/>
  <c r="J468" i="1" s="1"/>
  <c r="K468" i="1" s="1"/>
  <c r="M467" i="1"/>
  <c r="L467" i="1"/>
  <c r="K467" i="1"/>
  <c r="I467" i="1"/>
  <c r="J467" i="1" s="1"/>
  <c r="M466" i="1"/>
  <c r="L466" i="1"/>
  <c r="K466" i="1"/>
  <c r="I466" i="1"/>
  <c r="J466" i="1" s="1"/>
  <c r="M465" i="1"/>
  <c r="L465" i="1"/>
  <c r="I465" i="1"/>
  <c r="J465" i="1" s="1"/>
  <c r="K465" i="1" s="1"/>
  <c r="M464" i="1"/>
  <c r="L464" i="1"/>
  <c r="K464" i="1"/>
  <c r="I464" i="1"/>
  <c r="J464" i="1" s="1"/>
  <c r="M463" i="1"/>
  <c r="L463" i="1"/>
  <c r="I463" i="1"/>
  <c r="J463" i="1" s="1"/>
  <c r="K463" i="1" s="1"/>
  <c r="M462" i="1"/>
  <c r="L462" i="1"/>
  <c r="I462" i="1"/>
  <c r="J462" i="1" s="1"/>
  <c r="K462" i="1" s="1"/>
  <c r="M461" i="1"/>
  <c r="L461" i="1"/>
  <c r="I461" i="1"/>
  <c r="J461" i="1" s="1"/>
  <c r="K461" i="1" s="1"/>
  <c r="M460" i="1"/>
  <c r="L460" i="1"/>
  <c r="I460" i="1"/>
  <c r="J460" i="1" s="1"/>
  <c r="K460" i="1" s="1"/>
  <c r="M459" i="1"/>
  <c r="L459" i="1"/>
  <c r="I459" i="1"/>
  <c r="J459" i="1" s="1"/>
  <c r="K459" i="1" s="1"/>
  <c r="M458" i="1"/>
  <c r="L458" i="1"/>
  <c r="I458" i="1"/>
  <c r="J458" i="1" s="1"/>
  <c r="K458" i="1" s="1"/>
  <c r="M457" i="1"/>
  <c r="L457" i="1"/>
  <c r="K457" i="1"/>
  <c r="I457" i="1"/>
  <c r="J457" i="1" s="1"/>
  <c r="M456" i="1"/>
  <c r="L456" i="1"/>
  <c r="I456" i="1"/>
  <c r="J456" i="1" s="1"/>
  <c r="K456" i="1" s="1"/>
  <c r="M455" i="1"/>
  <c r="L455" i="1"/>
  <c r="K455" i="1"/>
  <c r="I455" i="1"/>
  <c r="J455" i="1" s="1"/>
  <c r="M454" i="1"/>
  <c r="L454" i="1"/>
  <c r="I454" i="1"/>
  <c r="J454" i="1" s="1"/>
  <c r="K454" i="1" s="1"/>
  <c r="M453" i="1"/>
  <c r="L453" i="1"/>
  <c r="K453" i="1"/>
  <c r="I453" i="1"/>
  <c r="J453" i="1" s="1"/>
  <c r="M452" i="1"/>
  <c r="L452" i="1"/>
  <c r="I452" i="1"/>
  <c r="J452" i="1" s="1"/>
  <c r="K452" i="1" s="1"/>
  <c r="M451" i="1"/>
  <c r="L451" i="1"/>
  <c r="I451" i="1"/>
  <c r="J451" i="1" s="1"/>
  <c r="K451" i="1" s="1"/>
  <c r="M450" i="1"/>
  <c r="L450" i="1"/>
  <c r="I450" i="1"/>
  <c r="J450" i="1" s="1"/>
  <c r="K450" i="1" s="1"/>
  <c r="M449" i="1"/>
  <c r="L449" i="1"/>
  <c r="I449" i="1"/>
  <c r="J449" i="1" s="1"/>
  <c r="K449" i="1" s="1"/>
  <c r="M448" i="1"/>
  <c r="L448" i="1"/>
  <c r="I448" i="1"/>
  <c r="J448" i="1" s="1"/>
  <c r="K448" i="1" s="1"/>
  <c r="M447" i="1"/>
  <c r="L447" i="1"/>
  <c r="I447" i="1"/>
  <c r="J447" i="1" s="1"/>
  <c r="K447" i="1" s="1"/>
  <c r="M446" i="1"/>
  <c r="L446" i="1"/>
  <c r="I446" i="1"/>
  <c r="J446" i="1" s="1"/>
  <c r="K446" i="1" s="1"/>
  <c r="M445" i="1"/>
  <c r="L445" i="1"/>
  <c r="I445" i="1"/>
  <c r="J445" i="1" s="1"/>
  <c r="K445" i="1" s="1"/>
  <c r="M444" i="1"/>
  <c r="L444" i="1"/>
  <c r="I444" i="1"/>
  <c r="J444" i="1" s="1"/>
  <c r="K444" i="1" s="1"/>
  <c r="M443" i="1"/>
  <c r="L443" i="1"/>
  <c r="I443" i="1"/>
  <c r="J443" i="1" s="1"/>
  <c r="K443" i="1" s="1"/>
  <c r="M442" i="1"/>
  <c r="L442" i="1"/>
  <c r="K442" i="1"/>
  <c r="I442" i="1"/>
  <c r="J442" i="1" s="1"/>
  <c r="M441" i="1"/>
  <c r="L441" i="1"/>
  <c r="K441" i="1"/>
  <c r="I441" i="1"/>
  <c r="J441" i="1" s="1"/>
  <c r="M440" i="1"/>
  <c r="L440" i="1"/>
  <c r="I440" i="1"/>
  <c r="J440" i="1" s="1"/>
  <c r="K440" i="1" s="1"/>
  <c r="M439" i="1"/>
  <c r="L439" i="1"/>
  <c r="I439" i="1"/>
  <c r="J439" i="1" s="1"/>
  <c r="K439" i="1" s="1"/>
  <c r="M438" i="1"/>
  <c r="L438" i="1"/>
  <c r="I438" i="1"/>
  <c r="J438" i="1" s="1"/>
  <c r="K438" i="1" s="1"/>
  <c r="M437" i="1"/>
  <c r="L437" i="1"/>
  <c r="I437" i="1"/>
  <c r="J437" i="1" s="1"/>
  <c r="K437" i="1" s="1"/>
  <c r="M436" i="1"/>
  <c r="L436" i="1"/>
  <c r="I436" i="1"/>
  <c r="J436" i="1" s="1"/>
  <c r="K436" i="1" s="1"/>
  <c r="M435" i="1"/>
  <c r="L435" i="1"/>
  <c r="I435" i="1"/>
  <c r="J435" i="1" s="1"/>
  <c r="K435" i="1" s="1"/>
  <c r="M434" i="1"/>
  <c r="L434" i="1"/>
  <c r="K434" i="1"/>
  <c r="I434" i="1"/>
  <c r="J434" i="1" s="1"/>
  <c r="M433" i="1"/>
  <c r="L433" i="1"/>
  <c r="I433" i="1"/>
  <c r="J433" i="1" s="1"/>
  <c r="K433" i="1" s="1"/>
  <c r="M432" i="1"/>
  <c r="L432" i="1"/>
  <c r="I432" i="1"/>
  <c r="J432" i="1" s="1"/>
  <c r="K432" i="1" s="1"/>
  <c r="M431" i="1"/>
  <c r="L431" i="1"/>
  <c r="I431" i="1"/>
  <c r="J431" i="1" s="1"/>
  <c r="K431" i="1" s="1"/>
  <c r="M430" i="1"/>
  <c r="L430" i="1"/>
  <c r="I430" i="1"/>
  <c r="J430" i="1" s="1"/>
  <c r="K430" i="1" s="1"/>
  <c r="M429" i="1"/>
  <c r="L429" i="1"/>
  <c r="I429" i="1"/>
  <c r="J429" i="1" s="1"/>
  <c r="K429" i="1" s="1"/>
  <c r="M428" i="1"/>
  <c r="L428" i="1"/>
  <c r="I428" i="1"/>
  <c r="J428" i="1" s="1"/>
  <c r="K428" i="1" s="1"/>
  <c r="M427" i="1"/>
  <c r="L427" i="1"/>
  <c r="I427" i="1"/>
  <c r="J427" i="1" s="1"/>
  <c r="K427" i="1" s="1"/>
  <c r="M426" i="1"/>
  <c r="L426" i="1"/>
  <c r="I426" i="1"/>
  <c r="J426" i="1" s="1"/>
  <c r="K426" i="1" s="1"/>
  <c r="M425" i="1"/>
  <c r="L425" i="1"/>
  <c r="I425" i="1"/>
  <c r="J425" i="1" s="1"/>
  <c r="K425" i="1" s="1"/>
  <c r="M424" i="1"/>
  <c r="L424" i="1"/>
  <c r="K424" i="1"/>
  <c r="I424" i="1"/>
  <c r="J424" i="1" s="1"/>
  <c r="M423" i="1"/>
  <c r="L423" i="1"/>
  <c r="K423" i="1"/>
  <c r="I423" i="1"/>
  <c r="J423" i="1" s="1"/>
  <c r="M422" i="1"/>
  <c r="L422" i="1"/>
  <c r="K422" i="1"/>
  <c r="I422" i="1"/>
  <c r="J422" i="1" s="1"/>
  <c r="M421" i="1"/>
  <c r="L421" i="1"/>
  <c r="I421" i="1"/>
  <c r="J421" i="1" s="1"/>
  <c r="K421" i="1" s="1"/>
  <c r="M420" i="1"/>
  <c r="L420" i="1"/>
  <c r="K420" i="1"/>
  <c r="I420" i="1"/>
  <c r="J420" i="1" s="1"/>
  <c r="M419" i="1"/>
  <c r="L419" i="1"/>
  <c r="I419" i="1"/>
  <c r="J419" i="1" s="1"/>
  <c r="K419" i="1" s="1"/>
  <c r="M418" i="1"/>
  <c r="L418" i="1"/>
  <c r="I418" i="1"/>
  <c r="J418" i="1" s="1"/>
  <c r="K418" i="1" s="1"/>
  <c r="M417" i="1"/>
  <c r="L417" i="1"/>
  <c r="I417" i="1"/>
  <c r="J417" i="1" s="1"/>
  <c r="K417" i="1" s="1"/>
  <c r="M416" i="1"/>
  <c r="L416" i="1"/>
  <c r="I416" i="1"/>
  <c r="J416" i="1" s="1"/>
  <c r="K416" i="1" s="1"/>
  <c r="M415" i="1"/>
  <c r="L415" i="1"/>
  <c r="I415" i="1"/>
  <c r="J415" i="1" s="1"/>
  <c r="K415" i="1" s="1"/>
  <c r="M414" i="1"/>
  <c r="L414" i="1"/>
  <c r="I414" i="1"/>
  <c r="J414" i="1" s="1"/>
  <c r="K414" i="1" s="1"/>
  <c r="M413" i="1"/>
  <c r="L413" i="1"/>
  <c r="K413" i="1"/>
  <c r="I413" i="1"/>
  <c r="J413" i="1" s="1"/>
  <c r="M412" i="1"/>
  <c r="L412" i="1"/>
  <c r="I412" i="1"/>
  <c r="J412" i="1" s="1"/>
  <c r="K412" i="1" s="1"/>
  <c r="M411" i="1"/>
  <c r="L411" i="1"/>
  <c r="I411" i="1"/>
  <c r="J411" i="1" s="1"/>
  <c r="K411" i="1" s="1"/>
  <c r="M410" i="1"/>
  <c r="L410" i="1"/>
  <c r="I410" i="1"/>
  <c r="J410" i="1" s="1"/>
  <c r="K410" i="1" s="1"/>
  <c r="M409" i="1"/>
  <c r="L409" i="1"/>
  <c r="I409" i="1"/>
  <c r="J409" i="1" s="1"/>
  <c r="K409" i="1" s="1"/>
  <c r="M408" i="1"/>
  <c r="L408" i="1"/>
  <c r="K408" i="1"/>
  <c r="I408" i="1"/>
  <c r="J408" i="1" s="1"/>
  <c r="M407" i="1"/>
  <c r="L407" i="1"/>
  <c r="I407" i="1"/>
  <c r="J407" i="1" s="1"/>
  <c r="K407" i="1" s="1"/>
  <c r="M406" i="1"/>
  <c r="L406" i="1"/>
  <c r="K406" i="1"/>
  <c r="I406" i="1"/>
  <c r="J406" i="1" s="1"/>
  <c r="M405" i="1"/>
  <c r="L405" i="1"/>
  <c r="I405" i="1"/>
  <c r="J405" i="1" s="1"/>
  <c r="K405" i="1" s="1"/>
  <c r="M404" i="1"/>
  <c r="L404" i="1"/>
  <c r="I404" i="1"/>
  <c r="J404" i="1" s="1"/>
  <c r="K404" i="1" s="1"/>
  <c r="M403" i="1"/>
  <c r="L403" i="1"/>
  <c r="I403" i="1"/>
  <c r="J403" i="1" s="1"/>
  <c r="K403" i="1" s="1"/>
  <c r="M402" i="1"/>
  <c r="L402" i="1"/>
  <c r="I402" i="1"/>
  <c r="J402" i="1" s="1"/>
  <c r="K402" i="1" s="1"/>
  <c r="M401" i="1"/>
  <c r="L401" i="1"/>
  <c r="I401" i="1"/>
  <c r="J401" i="1" s="1"/>
  <c r="K401" i="1" s="1"/>
  <c r="M400" i="1"/>
  <c r="L400" i="1"/>
  <c r="I400" i="1"/>
  <c r="J400" i="1" s="1"/>
  <c r="K400" i="1" s="1"/>
  <c r="M399" i="1"/>
  <c r="L399" i="1"/>
  <c r="I399" i="1"/>
  <c r="J399" i="1" s="1"/>
  <c r="K399" i="1" s="1"/>
  <c r="M398" i="1"/>
  <c r="L398" i="1"/>
  <c r="I398" i="1"/>
  <c r="J398" i="1" s="1"/>
  <c r="K398" i="1" s="1"/>
  <c r="M397" i="1"/>
  <c r="L397" i="1"/>
  <c r="I397" i="1"/>
  <c r="J397" i="1" s="1"/>
  <c r="K397" i="1" s="1"/>
  <c r="M396" i="1"/>
  <c r="L396" i="1"/>
  <c r="I396" i="1"/>
  <c r="J396" i="1" s="1"/>
  <c r="K396" i="1" s="1"/>
  <c r="M395" i="1"/>
  <c r="L395" i="1"/>
  <c r="I395" i="1"/>
  <c r="J395" i="1" s="1"/>
  <c r="K395" i="1" s="1"/>
  <c r="M394" i="1"/>
  <c r="L394" i="1"/>
  <c r="I394" i="1"/>
  <c r="J394" i="1" s="1"/>
  <c r="K394" i="1" s="1"/>
  <c r="M393" i="1"/>
  <c r="L393" i="1"/>
  <c r="I393" i="1"/>
  <c r="J393" i="1" s="1"/>
  <c r="K393" i="1" s="1"/>
  <c r="M392" i="1"/>
  <c r="L392" i="1"/>
  <c r="I392" i="1"/>
  <c r="J392" i="1" s="1"/>
  <c r="K392" i="1" s="1"/>
  <c r="M391" i="1"/>
  <c r="L391" i="1"/>
  <c r="I391" i="1"/>
  <c r="J391" i="1" s="1"/>
  <c r="K391" i="1" s="1"/>
  <c r="M390" i="1"/>
  <c r="L390" i="1"/>
  <c r="I390" i="1"/>
  <c r="J390" i="1" s="1"/>
  <c r="K390" i="1" s="1"/>
  <c r="M389" i="1"/>
  <c r="L389" i="1"/>
  <c r="I389" i="1"/>
  <c r="J389" i="1" s="1"/>
  <c r="K389" i="1" s="1"/>
  <c r="M388" i="1"/>
  <c r="L388" i="1"/>
  <c r="I388" i="1"/>
  <c r="J388" i="1" s="1"/>
  <c r="K388" i="1" s="1"/>
  <c r="M387" i="1"/>
  <c r="L387" i="1"/>
  <c r="K387" i="1"/>
  <c r="I387" i="1"/>
  <c r="J387" i="1" s="1"/>
  <c r="M386" i="1"/>
  <c r="L386" i="1"/>
  <c r="K386" i="1"/>
  <c r="I386" i="1"/>
  <c r="J386" i="1" s="1"/>
  <c r="M385" i="1"/>
  <c r="L385" i="1"/>
  <c r="K385" i="1"/>
  <c r="I385" i="1"/>
  <c r="J385" i="1" s="1"/>
  <c r="M384" i="1"/>
  <c r="L384" i="1"/>
  <c r="I384" i="1"/>
  <c r="J384" i="1" s="1"/>
  <c r="K384" i="1" s="1"/>
  <c r="M383" i="1"/>
  <c r="L383" i="1"/>
  <c r="I383" i="1"/>
  <c r="J383" i="1" s="1"/>
  <c r="K383" i="1" s="1"/>
  <c r="M382" i="1"/>
  <c r="L382" i="1"/>
  <c r="I382" i="1"/>
  <c r="J382" i="1" s="1"/>
  <c r="K382" i="1" s="1"/>
  <c r="M381" i="1"/>
  <c r="L381" i="1"/>
  <c r="I381" i="1"/>
  <c r="J381" i="1" s="1"/>
  <c r="K381" i="1" s="1"/>
  <c r="M380" i="1"/>
  <c r="L380" i="1"/>
  <c r="I380" i="1"/>
  <c r="J380" i="1" s="1"/>
  <c r="K380" i="1" s="1"/>
  <c r="M379" i="1"/>
  <c r="L379" i="1"/>
  <c r="I379" i="1"/>
  <c r="J379" i="1" s="1"/>
  <c r="K379" i="1" s="1"/>
  <c r="M378" i="1"/>
  <c r="L378" i="1"/>
  <c r="I378" i="1"/>
  <c r="J378" i="1" s="1"/>
  <c r="K378" i="1" s="1"/>
  <c r="M377" i="1"/>
  <c r="L377" i="1"/>
  <c r="K377" i="1"/>
  <c r="I377" i="1"/>
  <c r="J377" i="1" s="1"/>
  <c r="M376" i="1"/>
  <c r="L376" i="1"/>
  <c r="I376" i="1"/>
  <c r="J376" i="1" s="1"/>
  <c r="K376" i="1" s="1"/>
  <c r="M375" i="1"/>
  <c r="L375" i="1"/>
  <c r="I375" i="1"/>
  <c r="J375" i="1" s="1"/>
  <c r="K375" i="1" s="1"/>
  <c r="M374" i="1"/>
  <c r="L374" i="1"/>
  <c r="K374" i="1"/>
  <c r="I374" i="1"/>
  <c r="J374" i="1" s="1"/>
  <c r="M373" i="1"/>
  <c r="L373" i="1"/>
  <c r="I373" i="1"/>
  <c r="J373" i="1" s="1"/>
  <c r="K373" i="1" s="1"/>
  <c r="M372" i="1"/>
  <c r="L372" i="1"/>
  <c r="I372" i="1"/>
  <c r="J372" i="1" s="1"/>
  <c r="K372" i="1" s="1"/>
  <c r="M371" i="1"/>
  <c r="L371" i="1"/>
  <c r="I371" i="1"/>
  <c r="J371" i="1" s="1"/>
  <c r="K371" i="1" s="1"/>
  <c r="M370" i="1"/>
  <c r="L370" i="1"/>
  <c r="I370" i="1"/>
  <c r="J370" i="1" s="1"/>
  <c r="K370" i="1" s="1"/>
  <c r="M369" i="1"/>
  <c r="L369" i="1"/>
  <c r="I369" i="1"/>
  <c r="J369" i="1" s="1"/>
  <c r="K369" i="1" s="1"/>
  <c r="M368" i="1"/>
  <c r="L368" i="1"/>
  <c r="I368" i="1"/>
  <c r="J368" i="1" s="1"/>
  <c r="K368" i="1" s="1"/>
  <c r="M367" i="1"/>
  <c r="L367" i="1"/>
  <c r="I367" i="1"/>
  <c r="J367" i="1" s="1"/>
  <c r="K367" i="1" s="1"/>
  <c r="M366" i="1"/>
  <c r="L366" i="1"/>
  <c r="I366" i="1"/>
  <c r="J366" i="1" s="1"/>
  <c r="K366" i="1" s="1"/>
  <c r="M365" i="1"/>
  <c r="L365" i="1"/>
  <c r="K365" i="1"/>
  <c r="I365" i="1"/>
  <c r="J365" i="1" s="1"/>
  <c r="M364" i="1"/>
  <c r="L364" i="1"/>
  <c r="I364" i="1"/>
  <c r="J364" i="1" s="1"/>
  <c r="K364" i="1" s="1"/>
  <c r="M363" i="1"/>
  <c r="L363" i="1"/>
  <c r="I363" i="1"/>
  <c r="J363" i="1" s="1"/>
  <c r="K363" i="1" s="1"/>
  <c r="M362" i="1"/>
  <c r="L362" i="1"/>
  <c r="I362" i="1"/>
  <c r="J362" i="1" s="1"/>
  <c r="K362" i="1" s="1"/>
  <c r="M361" i="1"/>
  <c r="L361" i="1"/>
  <c r="I361" i="1"/>
  <c r="J361" i="1" s="1"/>
  <c r="K361" i="1" s="1"/>
  <c r="M360" i="1"/>
  <c r="L360" i="1"/>
  <c r="I360" i="1"/>
  <c r="J360" i="1" s="1"/>
  <c r="K360" i="1" s="1"/>
  <c r="M359" i="1"/>
  <c r="L359" i="1"/>
  <c r="K359" i="1"/>
  <c r="I359" i="1"/>
  <c r="J359" i="1" s="1"/>
  <c r="M358" i="1"/>
  <c r="L358" i="1"/>
  <c r="I358" i="1"/>
  <c r="J358" i="1" s="1"/>
  <c r="K358" i="1" s="1"/>
  <c r="M357" i="1"/>
  <c r="L357" i="1"/>
  <c r="I357" i="1"/>
  <c r="J357" i="1" s="1"/>
  <c r="K357" i="1" s="1"/>
  <c r="M356" i="1"/>
  <c r="L356" i="1"/>
  <c r="K356" i="1"/>
  <c r="I356" i="1"/>
  <c r="J356" i="1" s="1"/>
  <c r="M355" i="1"/>
  <c r="L355" i="1"/>
  <c r="I355" i="1"/>
  <c r="J355" i="1" s="1"/>
  <c r="K355" i="1" s="1"/>
  <c r="M354" i="1"/>
  <c r="L354" i="1"/>
  <c r="K354" i="1"/>
  <c r="I354" i="1"/>
  <c r="J354" i="1" s="1"/>
  <c r="M353" i="1"/>
  <c r="L353" i="1"/>
  <c r="K353" i="1"/>
  <c r="I353" i="1"/>
  <c r="J353" i="1" s="1"/>
  <c r="M352" i="1"/>
  <c r="L352" i="1"/>
  <c r="I352" i="1"/>
  <c r="J352" i="1" s="1"/>
  <c r="K352" i="1" s="1"/>
  <c r="M351" i="1"/>
  <c r="L351" i="1"/>
  <c r="I351" i="1"/>
  <c r="J351" i="1" s="1"/>
  <c r="K351" i="1" s="1"/>
  <c r="M350" i="1"/>
  <c r="L350" i="1"/>
  <c r="I350" i="1"/>
  <c r="J350" i="1" s="1"/>
  <c r="K350" i="1" s="1"/>
  <c r="M349" i="1"/>
  <c r="L349" i="1"/>
  <c r="I349" i="1"/>
  <c r="J349" i="1" s="1"/>
  <c r="K349" i="1" s="1"/>
  <c r="M348" i="1"/>
  <c r="L348" i="1"/>
  <c r="I348" i="1"/>
  <c r="J348" i="1" s="1"/>
  <c r="K348" i="1" s="1"/>
  <c r="M347" i="1"/>
  <c r="L347" i="1"/>
  <c r="I347" i="1"/>
  <c r="J347" i="1" s="1"/>
  <c r="K347" i="1" s="1"/>
  <c r="M346" i="1"/>
  <c r="L346" i="1"/>
  <c r="I346" i="1"/>
  <c r="J346" i="1" s="1"/>
  <c r="K346" i="1" s="1"/>
  <c r="M345" i="1"/>
  <c r="L345" i="1"/>
  <c r="I345" i="1"/>
  <c r="J345" i="1" s="1"/>
  <c r="K345" i="1" s="1"/>
  <c r="M344" i="1"/>
  <c r="L344" i="1"/>
  <c r="I344" i="1"/>
  <c r="J344" i="1" s="1"/>
  <c r="K344" i="1" s="1"/>
  <c r="M343" i="1"/>
  <c r="L343" i="1"/>
  <c r="I343" i="1"/>
  <c r="J343" i="1" s="1"/>
  <c r="K343" i="1" s="1"/>
  <c r="M342" i="1"/>
  <c r="L342" i="1"/>
  <c r="I342" i="1"/>
  <c r="J342" i="1" s="1"/>
  <c r="K342" i="1" s="1"/>
  <c r="M341" i="1"/>
  <c r="L341" i="1"/>
  <c r="I341" i="1"/>
  <c r="J341" i="1" s="1"/>
  <c r="K341" i="1" s="1"/>
  <c r="M340" i="1"/>
  <c r="L340" i="1"/>
  <c r="I340" i="1"/>
  <c r="J340" i="1" s="1"/>
  <c r="K340" i="1" s="1"/>
  <c r="M339" i="1"/>
  <c r="L339" i="1"/>
  <c r="I339" i="1"/>
  <c r="J339" i="1" s="1"/>
  <c r="K339" i="1" s="1"/>
  <c r="M338" i="1"/>
  <c r="L338" i="1"/>
  <c r="I338" i="1"/>
  <c r="J338" i="1" s="1"/>
  <c r="K338" i="1" s="1"/>
  <c r="M337" i="1"/>
  <c r="L337" i="1"/>
  <c r="I337" i="1"/>
  <c r="J337" i="1" s="1"/>
  <c r="K337" i="1" s="1"/>
  <c r="M336" i="1"/>
  <c r="L336" i="1"/>
  <c r="I336" i="1"/>
  <c r="J336" i="1" s="1"/>
  <c r="K336" i="1" s="1"/>
  <c r="M335" i="1"/>
  <c r="L335" i="1"/>
  <c r="K335" i="1"/>
  <c r="I335" i="1"/>
  <c r="J335" i="1" s="1"/>
  <c r="M334" i="1"/>
  <c r="L334" i="1"/>
  <c r="K334" i="1"/>
  <c r="I334" i="1"/>
  <c r="J334" i="1" s="1"/>
  <c r="M333" i="1"/>
  <c r="L333" i="1"/>
  <c r="K333" i="1"/>
  <c r="I333" i="1"/>
  <c r="J333" i="1" s="1"/>
  <c r="M332" i="1"/>
  <c r="L332" i="1"/>
  <c r="I332" i="1"/>
  <c r="J332" i="1" s="1"/>
  <c r="K332" i="1" s="1"/>
  <c r="M331" i="1"/>
  <c r="L331" i="1"/>
  <c r="I331" i="1"/>
  <c r="J331" i="1" s="1"/>
  <c r="K331" i="1" s="1"/>
  <c r="M330" i="1"/>
  <c r="L330" i="1"/>
  <c r="I330" i="1"/>
  <c r="J330" i="1" s="1"/>
  <c r="K330" i="1" s="1"/>
  <c r="M329" i="1"/>
  <c r="L329" i="1"/>
  <c r="I329" i="1"/>
  <c r="J329" i="1" s="1"/>
  <c r="K329" i="1" s="1"/>
  <c r="M328" i="1"/>
  <c r="L328" i="1"/>
  <c r="I328" i="1"/>
  <c r="J328" i="1" s="1"/>
  <c r="K328" i="1" s="1"/>
  <c r="M327" i="1"/>
  <c r="L327" i="1"/>
  <c r="I327" i="1"/>
  <c r="J327" i="1" s="1"/>
  <c r="K327" i="1" s="1"/>
  <c r="M326" i="1"/>
  <c r="L326" i="1"/>
  <c r="I326" i="1"/>
  <c r="J326" i="1" s="1"/>
  <c r="K326" i="1" s="1"/>
  <c r="M325" i="1"/>
  <c r="L325" i="1"/>
  <c r="I325" i="1"/>
  <c r="J325" i="1" s="1"/>
  <c r="K325" i="1" s="1"/>
  <c r="M324" i="1"/>
  <c r="L324" i="1"/>
  <c r="I324" i="1"/>
  <c r="J324" i="1" s="1"/>
  <c r="K324" i="1" s="1"/>
  <c r="M323" i="1"/>
  <c r="L323" i="1"/>
  <c r="I323" i="1"/>
  <c r="J323" i="1" s="1"/>
  <c r="K323" i="1" s="1"/>
  <c r="M322" i="1"/>
  <c r="L322" i="1"/>
  <c r="I322" i="1"/>
  <c r="J322" i="1" s="1"/>
  <c r="K322" i="1" s="1"/>
  <c r="M37" i="1"/>
  <c r="L37" i="1"/>
  <c r="I37" i="1"/>
  <c r="J37" i="1" s="1"/>
  <c r="K37" i="1" s="1"/>
  <c r="M36" i="1"/>
  <c r="L36" i="1"/>
  <c r="I36" i="1"/>
  <c r="J36" i="1" s="1"/>
  <c r="K36" i="1" s="1"/>
  <c r="M35" i="1"/>
  <c r="L35" i="1"/>
  <c r="K35" i="1"/>
  <c r="I35" i="1"/>
  <c r="J35" i="1" s="1"/>
  <c r="M34" i="1"/>
  <c r="L34" i="1"/>
  <c r="I34" i="1"/>
  <c r="J34" i="1" s="1"/>
  <c r="K34" i="1" s="1"/>
  <c r="M33" i="1"/>
  <c r="L33" i="1"/>
  <c r="I33" i="1"/>
  <c r="J33" i="1" s="1"/>
  <c r="K33" i="1" s="1"/>
  <c r="M32" i="1"/>
  <c r="L32" i="1"/>
  <c r="K32" i="1"/>
  <c r="I32" i="1"/>
  <c r="J32" i="1" s="1"/>
  <c r="M31" i="1"/>
  <c r="L31" i="1"/>
  <c r="I31" i="1"/>
  <c r="J31" i="1" s="1"/>
  <c r="K31" i="1" s="1"/>
  <c r="M30" i="1"/>
  <c r="L30" i="1"/>
  <c r="I30" i="1"/>
  <c r="J30" i="1" s="1"/>
  <c r="K30" i="1" s="1"/>
  <c r="M29" i="1"/>
  <c r="L29" i="1"/>
  <c r="I29" i="1"/>
  <c r="J29" i="1" s="1"/>
  <c r="K29" i="1" s="1"/>
  <c r="M28" i="1"/>
  <c r="L28" i="1"/>
  <c r="K28" i="1"/>
  <c r="I28" i="1"/>
  <c r="J28" i="1" s="1"/>
  <c r="M27" i="1"/>
  <c r="L27" i="1"/>
  <c r="I27" i="1"/>
  <c r="J27" i="1" s="1"/>
  <c r="K27" i="1" s="1"/>
  <c r="M26" i="1"/>
  <c r="L26" i="1"/>
  <c r="I26" i="1"/>
  <c r="J26" i="1" s="1"/>
  <c r="K26" i="1" s="1"/>
  <c r="M25" i="1"/>
  <c r="L25" i="1"/>
  <c r="I25" i="1"/>
  <c r="J25" i="1" s="1"/>
  <c r="K25" i="1" s="1"/>
  <c r="M24" i="1"/>
  <c r="L24" i="1"/>
  <c r="I24" i="1"/>
  <c r="J24" i="1" s="1"/>
  <c r="K24" i="1" s="1"/>
  <c r="M23" i="1"/>
  <c r="L23" i="1"/>
  <c r="I23" i="1"/>
  <c r="M22" i="1"/>
  <c r="L22" i="1"/>
  <c r="K22" i="1"/>
  <c r="I22" i="1"/>
  <c r="J22" i="1" s="1"/>
  <c r="M21" i="1"/>
  <c r="L21" i="1"/>
  <c r="K21" i="1"/>
  <c r="I21" i="1"/>
  <c r="J21" i="1" s="1"/>
  <c r="M20" i="1"/>
  <c r="L20" i="1"/>
  <c r="K20" i="1"/>
  <c r="I20" i="1"/>
  <c r="J20" i="1" s="1"/>
  <c r="M19" i="1"/>
  <c r="L19" i="1"/>
  <c r="I19" i="1"/>
  <c r="J19" i="1" s="1"/>
  <c r="K19" i="1" s="1"/>
  <c r="M18" i="1"/>
  <c r="L18" i="1"/>
  <c r="I18" i="1"/>
  <c r="J18" i="1" s="1"/>
  <c r="K18" i="1" s="1"/>
  <c r="M17" i="1"/>
  <c r="L17" i="1"/>
  <c r="I17" i="1"/>
  <c r="J17" i="1" s="1"/>
  <c r="K17" i="1" s="1"/>
  <c r="M16" i="1"/>
  <c r="L16" i="1"/>
  <c r="K16" i="1"/>
  <c r="I16" i="1"/>
  <c r="J16" i="1" s="1"/>
  <c r="J13" i="4" l="1"/>
  <c r="J102" i="4"/>
  <c r="J25" i="2"/>
  <c r="J23" i="1"/>
  <c r="I75" i="5"/>
  <c r="J75" i="5" s="1"/>
  <c r="K75" i="5" s="1"/>
  <c r="I74" i="5"/>
  <c r="J74" i="5" s="1"/>
  <c r="K74" i="5" s="1"/>
  <c r="I73" i="5"/>
  <c r="J73" i="5" s="1"/>
  <c r="K73" i="5" s="1"/>
  <c r="I72" i="5"/>
  <c r="J72" i="5" s="1"/>
  <c r="K72" i="5" s="1"/>
  <c r="I71" i="5"/>
  <c r="J71" i="5" s="1"/>
  <c r="K71" i="5" s="1"/>
  <c r="I70" i="5"/>
  <c r="J70" i="5" s="1"/>
  <c r="K70" i="5" s="1"/>
  <c r="I69" i="5"/>
  <c r="J69" i="5" s="1"/>
  <c r="K69" i="5" s="1"/>
  <c r="I68" i="5"/>
  <c r="J68" i="5" s="1"/>
  <c r="K68" i="5" s="1"/>
  <c r="I67" i="5"/>
  <c r="J67" i="5" s="1"/>
  <c r="K67" i="5" s="1"/>
  <c r="I66" i="5"/>
  <c r="J66" i="5" s="1"/>
  <c r="K66" i="5" s="1"/>
  <c r="I65" i="5"/>
  <c r="J65" i="5" s="1"/>
  <c r="K65" i="5" s="1"/>
  <c r="I64" i="5"/>
  <c r="J64" i="5" s="1"/>
  <c r="K64" i="5" s="1"/>
  <c r="I63" i="5"/>
  <c r="J63" i="5" s="1"/>
  <c r="K63" i="5" s="1"/>
  <c r="I62" i="5"/>
  <c r="J62" i="5" s="1"/>
  <c r="K62" i="5" s="1"/>
  <c r="I61" i="5"/>
  <c r="J61" i="5" s="1"/>
  <c r="K61" i="5" s="1"/>
  <c r="I60" i="5"/>
  <c r="J60" i="5" s="1"/>
  <c r="K60" i="5" s="1"/>
  <c r="I59" i="5"/>
  <c r="J59" i="5" s="1"/>
  <c r="K59" i="5" s="1"/>
  <c r="I58" i="5"/>
  <c r="J58" i="5" s="1"/>
  <c r="K58" i="5" s="1"/>
  <c r="I57" i="5"/>
  <c r="J57" i="5" s="1"/>
  <c r="K57" i="5" s="1"/>
  <c r="I56" i="5"/>
  <c r="J56" i="5" s="1"/>
  <c r="K56" i="5" s="1"/>
  <c r="M55" i="5"/>
  <c r="L55" i="5"/>
  <c r="K55" i="5"/>
  <c r="I55" i="5"/>
  <c r="J55" i="5" s="1"/>
  <c r="I54" i="5"/>
  <c r="J54" i="5" s="1"/>
  <c r="K54" i="5" s="1"/>
  <c r="M53" i="5"/>
  <c r="L53" i="5"/>
  <c r="K53" i="5"/>
  <c r="I53" i="5"/>
  <c r="J53" i="5" s="1"/>
  <c r="M52" i="5"/>
  <c r="L52" i="5"/>
  <c r="K52" i="5"/>
  <c r="I52" i="5"/>
  <c r="J52" i="5" s="1"/>
  <c r="M29" i="5"/>
  <c r="L29" i="5"/>
  <c r="K29" i="5"/>
  <c r="I29" i="5"/>
  <c r="J29" i="5" s="1"/>
  <c r="M28" i="5"/>
  <c r="L28" i="5"/>
  <c r="K28" i="5"/>
  <c r="I28" i="5"/>
  <c r="J28" i="5" s="1"/>
  <c r="M27" i="5"/>
  <c r="L27" i="5"/>
  <c r="K27" i="5"/>
  <c r="I27" i="5"/>
  <c r="J27" i="5" s="1"/>
  <c r="I26" i="5"/>
  <c r="J26" i="5" s="1"/>
  <c r="K26" i="5" s="1"/>
  <c r="M25" i="5"/>
  <c r="L25" i="5"/>
  <c r="K25" i="5"/>
  <c r="I25" i="5"/>
  <c r="J25" i="5" s="1"/>
  <c r="I24" i="5"/>
  <c r="J24" i="5" s="1"/>
  <c r="K24" i="5" s="1"/>
  <c r="I23" i="5"/>
  <c r="J23" i="5" s="1"/>
  <c r="K23" i="5" s="1"/>
  <c r="M22" i="5"/>
  <c r="L22" i="5"/>
  <c r="K22" i="5"/>
  <c r="I22" i="5"/>
  <c r="J22" i="5" s="1"/>
  <c r="I21" i="5"/>
  <c r="J21" i="5" s="1"/>
  <c r="K21" i="5" s="1"/>
  <c r="I20" i="5"/>
  <c r="J20" i="5" s="1"/>
  <c r="K20" i="5" s="1"/>
  <c r="I19" i="5"/>
  <c r="J19" i="5" s="1"/>
  <c r="K19" i="5" s="1"/>
  <c r="I18" i="5"/>
  <c r="J18" i="5" s="1"/>
  <c r="K18" i="5" s="1"/>
  <c r="M17" i="5"/>
  <c r="L17" i="5"/>
  <c r="K17" i="5"/>
  <c r="I17" i="5"/>
  <c r="J17" i="5" s="1"/>
  <c r="M16" i="5"/>
  <c r="L16" i="5"/>
  <c r="K16" i="5"/>
  <c r="I16" i="5"/>
  <c r="J16" i="5" s="1"/>
  <c r="M15" i="5"/>
  <c r="L15" i="5"/>
  <c r="K15" i="5"/>
  <c r="I15" i="5"/>
  <c r="J15" i="5" s="1"/>
  <c r="I14" i="5"/>
  <c r="M13" i="5"/>
  <c r="L13" i="5"/>
  <c r="K13" i="5"/>
  <c r="I13" i="5"/>
  <c r="J13" i="5" s="1"/>
  <c r="I12" i="5"/>
  <c r="J12" i="5" s="1"/>
  <c r="K12" i="5" s="1"/>
  <c r="I11" i="5"/>
  <c r="J11" i="5" s="1"/>
  <c r="K11" i="5" s="1"/>
  <c r="I10" i="5"/>
  <c r="J10" i="5" s="1"/>
  <c r="K10" i="5" s="1"/>
  <c r="I70" i="4"/>
  <c r="J70" i="4" s="1"/>
  <c r="K70" i="4" s="1"/>
  <c r="I69" i="4"/>
  <c r="J69" i="4" s="1"/>
  <c r="K69" i="4" s="1"/>
  <c r="I68" i="4"/>
  <c r="J68" i="4" s="1"/>
  <c r="K68" i="4" s="1"/>
  <c r="M67" i="4"/>
  <c r="L67" i="4"/>
  <c r="K67" i="4"/>
  <c r="I67" i="4"/>
  <c r="J67" i="4" s="1"/>
  <c r="I66" i="4"/>
  <c r="J66" i="4" s="1"/>
  <c r="K66" i="4" s="1"/>
  <c r="I65" i="4"/>
  <c r="J65" i="4" s="1"/>
  <c r="K65" i="4" s="1"/>
  <c r="I64" i="4"/>
  <c r="J64" i="4" s="1"/>
  <c r="K64" i="4" s="1"/>
  <c r="M63" i="4"/>
  <c r="L63" i="4"/>
  <c r="K63" i="4"/>
  <c r="I63" i="4"/>
  <c r="J63" i="4" s="1"/>
  <c r="I62" i="4"/>
  <c r="J62" i="4" s="1"/>
  <c r="K62" i="4" s="1"/>
  <c r="I61" i="4"/>
  <c r="J61" i="4" s="1"/>
  <c r="K61" i="4" s="1"/>
  <c r="I60" i="4"/>
  <c r="J60" i="4" s="1"/>
  <c r="K60" i="4" s="1"/>
  <c r="I59" i="4"/>
  <c r="J59" i="4" s="1"/>
  <c r="K59" i="4" s="1"/>
  <c r="I58" i="4"/>
  <c r="J58" i="4" s="1"/>
  <c r="K58" i="4" s="1"/>
  <c r="I57" i="4"/>
  <c r="J57" i="4" s="1"/>
  <c r="K57" i="4" s="1"/>
  <c r="I56" i="4"/>
  <c r="J56" i="4" s="1"/>
  <c r="K56" i="4" s="1"/>
  <c r="I55" i="4"/>
  <c r="J55" i="4" s="1"/>
  <c r="K55" i="4" s="1"/>
  <c r="I54" i="4"/>
  <c r="J54" i="4" s="1"/>
  <c r="K54" i="4" s="1"/>
  <c r="I53" i="4"/>
  <c r="J53" i="4" s="1"/>
  <c r="K53" i="4" s="1"/>
  <c r="M52" i="4"/>
  <c r="L52" i="4"/>
  <c r="K52" i="4"/>
  <c r="I52" i="4"/>
  <c r="J52" i="4" s="1"/>
  <c r="E21" i="3"/>
  <c r="F21" i="3"/>
  <c r="G21" i="3"/>
  <c r="H21" i="3"/>
  <c r="D21" i="3"/>
  <c r="E13" i="3"/>
  <c r="F13" i="3"/>
  <c r="G13" i="3"/>
  <c r="H13" i="3"/>
  <c r="D13" i="3"/>
  <c r="K102" i="4" l="1"/>
  <c r="K13" i="4"/>
  <c r="J14" i="5"/>
  <c r="I41" i="5"/>
  <c r="K25" i="2"/>
  <c r="K23" i="1"/>
  <c r="I449" i="2"/>
  <c r="J449" i="2" s="1"/>
  <c r="K449" i="2" s="1"/>
  <c r="I448" i="2"/>
  <c r="J448" i="2" s="1"/>
  <c r="K448" i="2" s="1"/>
  <c r="I447" i="2"/>
  <c r="J447" i="2" s="1"/>
  <c r="K447" i="2" s="1"/>
  <c r="I446" i="2"/>
  <c r="J446" i="2" s="1"/>
  <c r="K446" i="2" s="1"/>
  <c r="I445" i="2"/>
  <c r="J445" i="2" s="1"/>
  <c r="K445" i="2" s="1"/>
  <c r="I444" i="2"/>
  <c r="J444" i="2" s="1"/>
  <c r="K444" i="2" s="1"/>
  <c r="I443" i="2"/>
  <c r="J443" i="2" s="1"/>
  <c r="K443" i="2" s="1"/>
  <c r="I442" i="2"/>
  <c r="J442" i="2" s="1"/>
  <c r="K442" i="2" s="1"/>
  <c r="M441" i="2"/>
  <c r="L441" i="2"/>
  <c r="K441" i="2"/>
  <c r="I441" i="2"/>
  <c r="J441" i="2" s="1"/>
  <c r="M440" i="2"/>
  <c r="L440" i="2"/>
  <c r="K440" i="2"/>
  <c r="I440" i="2"/>
  <c r="J440" i="2" s="1"/>
  <c r="I439" i="2"/>
  <c r="J439" i="2" s="1"/>
  <c r="K439" i="2" s="1"/>
  <c r="I438" i="2"/>
  <c r="J438" i="2" s="1"/>
  <c r="K438" i="2" s="1"/>
  <c r="I437" i="2"/>
  <c r="J437" i="2" s="1"/>
  <c r="K437" i="2" s="1"/>
  <c r="I436" i="2"/>
  <c r="J436" i="2" s="1"/>
  <c r="K436" i="2" s="1"/>
  <c r="I435" i="2"/>
  <c r="J435" i="2" s="1"/>
  <c r="K435" i="2" s="1"/>
  <c r="I434" i="2"/>
  <c r="J434" i="2" s="1"/>
  <c r="K434" i="2" s="1"/>
  <c r="I433" i="2"/>
  <c r="J433" i="2" s="1"/>
  <c r="K433" i="2" s="1"/>
  <c r="I432" i="2"/>
  <c r="J432" i="2" s="1"/>
  <c r="K432" i="2" s="1"/>
  <c r="M431" i="2"/>
  <c r="L431" i="2"/>
  <c r="K431" i="2"/>
  <c r="I431" i="2"/>
  <c r="J431" i="2" s="1"/>
  <c r="M430" i="2"/>
  <c r="L430" i="2"/>
  <c r="K430" i="2"/>
  <c r="I430" i="2"/>
  <c r="J430" i="2" s="1"/>
  <c r="I429" i="2"/>
  <c r="J429" i="2" s="1"/>
  <c r="K429" i="2" s="1"/>
  <c r="I428" i="2"/>
  <c r="J428" i="2" s="1"/>
  <c r="K428" i="2" s="1"/>
  <c r="I427" i="2"/>
  <c r="J427" i="2" s="1"/>
  <c r="K427" i="2" s="1"/>
  <c r="M426" i="2"/>
  <c r="L426" i="2"/>
  <c r="K426" i="2"/>
  <c r="I426" i="2"/>
  <c r="J426" i="2" s="1"/>
  <c r="I425" i="2"/>
  <c r="J425" i="2" s="1"/>
  <c r="K425" i="2" s="1"/>
  <c r="I424" i="2"/>
  <c r="J424" i="2" s="1"/>
  <c r="K424" i="2" s="1"/>
  <c r="M423" i="2"/>
  <c r="L423" i="2"/>
  <c r="K423" i="2"/>
  <c r="I423" i="2"/>
  <c r="J423" i="2" s="1"/>
  <c r="I422" i="2"/>
  <c r="J422" i="2" s="1"/>
  <c r="K422" i="2" s="1"/>
  <c r="I421" i="2"/>
  <c r="J421" i="2" s="1"/>
  <c r="K421" i="2" s="1"/>
  <c r="M420" i="2"/>
  <c r="L420" i="2"/>
  <c r="K420" i="2"/>
  <c r="I420" i="2"/>
  <c r="J420" i="2" s="1"/>
  <c r="I419" i="2"/>
  <c r="J419" i="2" s="1"/>
  <c r="K419" i="2" s="1"/>
  <c r="M418" i="2"/>
  <c r="L418" i="2"/>
  <c r="K418" i="2"/>
  <c r="I418" i="2"/>
  <c r="J418" i="2" s="1"/>
  <c r="I417" i="2"/>
  <c r="J417" i="2" s="1"/>
  <c r="K417" i="2" s="1"/>
  <c r="I416" i="2"/>
  <c r="J416" i="2" s="1"/>
  <c r="K416" i="2" s="1"/>
  <c r="M415" i="2"/>
  <c r="L415" i="2"/>
  <c r="K415" i="2"/>
  <c r="I415" i="2"/>
  <c r="J415" i="2" s="1"/>
  <c r="I414" i="2"/>
  <c r="J414" i="2" s="1"/>
  <c r="K414" i="2" s="1"/>
  <c r="M413" i="2"/>
  <c r="L413" i="2"/>
  <c r="K413" i="2"/>
  <c r="I413" i="2"/>
  <c r="J413" i="2" s="1"/>
  <c r="I412" i="2"/>
  <c r="J412" i="2" s="1"/>
  <c r="K412" i="2" s="1"/>
  <c r="I411" i="2"/>
  <c r="J411" i="2" s="1"/>
  <c r="K411" i="2" s="1"/>
  <c r="I410" i="2"/>
  <c r="J410" i="2" s="1"/>
  <c r="K410" i="2" s="1"/>
  <c r="I409" i="2"/>
  <c r="J409" i="2" s="1"/>
  <c r="K409" i="2" s="1"/>
  <c r="I408" i="2"/>
  <c r="J408" i="2" s="1"/>
  <c r="K408" i="2" s="1"/>
  <c r="I407" i="2"/>
  <c r="J407" i="2" s="1"/>
  <c r="K407" i="2" s="1"/>
  <c r="I406" i="2"/>
  <c r="J406" i="2" s="1"/>
  <c r="K406" i="2" s="1"/>
  <c r="I405" i="2"/>
  <c r="J405" i="2" s="1"/>
  <c r="K405" i="2" s="1"/>
  <c r="I404" i="2"/>
  <c r="J404" i="2" s="1"/>
  <c r="K404" i="2" s="1"/>
  <c r="I403" i="2"/>
  <c r="J403" i="2" s="1"/>
  <c r="K403" i="2" s="1"/>
  <c r="I402" i="2"/>
  <c r="J402" i="2" s="1"/>
  <c r="K402" i="2" s="1"/>
  <c r="M401" i="2"/>
  <c r="L401" i="2"/>
  <c r="K401" i="2"/>
  <c r="I401" i="2"/>
  <c r="J401" i="2" s="1"/>
  <c r="M400" i="2"/>
  <c r="L400" i="2"/>
  <c r="K400" i="2"/>
  <c r="I400" i="2"/>
  <c r="J400" i="2" s="1"/>
  <c r="I399" i="2"/>
  <c r="J399" i="2" s="1"/>
  <c r="K399" i="2" s="1"/>
  <c r="I398" i="2"/>
  <c r="J398" i="2" s="1"/>
  <c r="K398" i="2" s="1"/>
  <c r="I397" i="2"/>
  <c r="J397" i="2" s="1"/>
  <c r="K397" i="2" s="1"/>
  <c r="I396" i="2"/>
  <c r="J396" i="2" s="1"/>
  <c r="K396" i="2" s="1"/>
  <c r="I395" i="2"/>
  <c r="J395" i="2" s="1"/>
  <c r="K395" i="2" s="1"/>
  <c r="I394" i="2"/>
  <c r="J394" i="2" s="1"/>
  <c r="K394" i="2" s="1"/>
  <c r="I393" i="2"/>
  <c r="J393" i="2" s="1"/>
  <c r="K393" i="2" s="1"/>
  <c r="M392" i="2"/>
  <c r="L392" i="2"/>
  <c r="K392" i="2"/>
  <c r="I392" i="2"/>
  <c r="J392" i="2" s="1"/>
  <c r="I391" i="2"/>
  <c r="J391" i="2" s="1"/>
  <c r="K391" i="2" s="1"/>
  <c r="M390" i="2"/>
  <c r="L390" i="2"/>
  <c r="K390" i="2"/>
  <c r="I390" i="2"/>
  <c r="J390" i="2" s="1"/>
  <c r="M389" i="2"/>
  <c r="L389" i="2"/>
  <c r="K389" i="2"/>
  <c r="I389" i="2"/>
  <c r="J389" i="2" s="1"/>
  <c r="I388" i="2"/>
  <c r="J388" i="2" s="1"/>
  <c r="K388" i="2" s="1"/>
  <c r="I387" i="2"/>
  <c r="J387" i="2" s="1"/>
  <c r="K387" i="2" s="1"/>
  <c r="I386" i="2"/>
  <c r="J386" i="2" s="1"/>
  <c r="K386" i="2" s="1"/>
  <c r="I385" i="2"/>
  <c r="J385" i="2" s="1"/>
  <c r="K385" i="2" s="1"/>
  <c r="M384" i="2"/>
  <c r="L384" i="2"/>
  <c r="K384" i="2"/>
  <c r="I384" i="2"/>
  <c r="J384" i="2" s="1"/>
  <c r="I383" i="2"/>
  <c r="J383" i="2" s="1"/>
  <c r="K383" i="2" s="1"/>
  <c r="I382" i="2"/>
  <c r="J382" i="2" s="1"/>
  <c r="K382" i="2" s="1"/>
  <c r="I381" i="2"/>
  <c r="J381" i="2" s="1"/>
  <c r="K381" i="2" s="1"/>
  <c r="I380" i="2"/>
  <c r="J380" i="2" s="1"/>
  <c r="K380" i="2" s="1"/>
  <c r="I379" i="2"/>
  <c r="J379" i="2" s="1"/>
  <c r="K379" i="2" s="1"/>
  <c r="I378" i="2"/>
  <c r="J378" i="2" s="1"/>
  <c r="K378" i="2" s="1"/>
  <c r="I377" i="2"/>
  <c r="J377" i="2" s="1"/>
  <c r="K377" i="2" s="1"/>
  <c r="I376" i="2"/>
  <c r="J376" i="2" s="1"/>
  <c r="K376" i="2" s="1"/>
  <c r="M375" i="2"/>
  <c r="L375" i="2"/>
  <c r="K375" i="2"/>
  <c r="I375" i="2"/>
  <c r="J375" i="2" s="1"/>
  <c r="I374" i="2"/>
  <c r="J374" i="2" s="1"/>
  <c r="K374" i="2" s="1"/>
  <c r="I373" i="2"/>
  <c r="J373" i="2" s="1"/>
  <c r="K373" i="2" s="1"/>
  <c r="I372" i="2"/>
  <c r="J372" i="2" s="1"/>
  <c r="K372" i="2" s="1"/>
  <c r="I371" i="2"/>
  <c r="J371" i="2" s="1"/>
  <c r="K371" i="2" s="1"/>
  <c r="M370" i="2"/>
  <c r="L370" i="2"/>
  <c r="K370" i="2"/>
  <c r="I370" i="2"/>
  <c r="J370" i="2" s="1"/>
  <c r="I369" i="2"/>
  <c r="J369" i="2" s="1"/>
  <c r="K369" i="2" s="1"/>
  <c r="I368" i="2"/>
  <c r="J368" i="2" s="1"/>
  <c r="K368" i="2" s="1"/>
  <c r="M367" i="2"/>
  <c r="L367" i="2"/>
  <c r="K367" i="2"/>
  <c r="I367" i="2"/>
  <c r="J367" i="2" s="1"/>
  <c r="M366" i="2"/>
  <c r="L366" i="2"/>
  <c r="K366" i="2"/>
  <c r="I366" i="2"/>
  <c r="J366" i="2" s="1"/>
  <c r="M365" i="2"/>
  <c r="L365" i="2"/>
  <c r="K365" i="2"/>
  <c r="I365" i="2"/>
  <c r="J365" i="2" s="1"/>
  <c r="M364" i="2"/>
  <c r="L364" i="2"/>
  <c r="K364" i="2"/>
  <c r="I364" i="2"/>
  <c r="J364" i="2" s="1"/>
  <c r="I363" i="2"/>
  <c r="J363" i="2" s="1"/>
  <c r="K363" i="2" s="1"/>
  <c r="M362" i="2"/>
  <c r="L362" i="2"/>
  <c r="K362" i="2"/>
  <c r="I362" i="2"/>
  <c r="J362" i="2" s="1"/>
  <c r="M361" i="2"/>
  <c r="L361" i="2"/>
  <c r="K361" i="2"/>
  <c r="I361" i="2"/>
  <c r="J361" i="2" s="1"/>
  <c r="M360" i="2"/>
  <c r="L360" i="2"/>
  <c r="K360" i="2"/>
  <c r="I360" i="2"/>
  <c r="J360" i="2" s="1"/>
  <c r="I359" i="2"/>
  <c r="J359" i="2" s="1"/>
  <c r="K359" i="2" s="1"/>
  <c r="M358" i="2"/>
  <c r="L358" i="2"/>
  <c r="K358" i="2"/>
  <c r="I358" i="2"/>
  <c r="J358" i="2" s="1"/>
  <c r="I357" i="2"/>
  <c r="J357" i="2" s="1"/>
  <c r="K357" i="2" s="1"/>
  <c r="I356" i="2"/>
  <c r="J356" i="2" s="1"/>
  <c r="K356" i="2" s="1"/>
  <c r="I355" i="2"/>
  <c r="J355" i="2" s="1"/>
  <c r="K355" i="2" s="1"/>
  <c r="M354" i="2"/>
  <c r="L354" i="2"/>
  <c r="K354" i="2"/>
  <c r="I354" i="2"/>
  <c r="J354" i="2" s="1"/>
  <c r="I353" i="2"/>
  <c r="J353" i="2" s="1"/>
  <c r="K353" i="2" s="1"/>
  <c r="I352" i="2"/>
  <c r="J352" i="2" s="1"/>
  <c r="K352" i="2" s="1"/>
  <c r="M351" i="2"/>
  <c r="L351" i="2"/>
  <c r="K351" i="2"/>
  <c r="I351" i="2"/>
  <c r="J351" i="2" s="1"/>
  <c r="M350" i="2"/>
  <c r="L350" i="2"/>
  <c r="K350" i="2"/>
  <c r="I350" i="2"/>
  <c r="J350" i="2" s="1"/>
  <c r="I349" i="2"/>
  <c r="J349" i="2" s="1"/>
  <c r="K349" i="2" s="1"/>
  <c r="M348" i="2"/>
  <c r="L348" i="2"/>
  <c r="K348" i="2"/>
  <c r="I348" i="2"/>
  <c r="J348" i="2" s="1"/>
  <c r="M347" i="2"/>
  <c r="L347" i="2"/>
  <c r="K347" i="2"/>
  <c r="I347" i="2"/>
  <c r="J347" i="2" s="1"/>
  <c r="M346" i="2"/>
  <c r="L346" i="2"/>
  <c r="K346" i="2"/>
  <c r="I346" i="2"/>
  <c r="J346" i="2" s="1"/>
  <c r="M345" i="2"/>
  <c r="L345" i="2"/>
  <c r="K345" i="2"/>
  <c r="I345" i="2"/>
  <c r="J345" i="2" s="1"/>
  <c r="I344" i="2"/>
  <c r="J344" i="2" s="1"/>
  <c r="K344" i="2" s="1"/>
  <c r="M343" i="2"/>
  <c r="L343" i="2"/>
  <c r="K343" i="2"/>
  <c r="I343" i="2"/>
  <c r="J343" i="2" s="1"/>
  <c r="I342" i="2"/>
  <c r="J342" i="2" s="1"/>
  <c r="K342" i="2" s="1"/>
  <c r="M341" i="2"/>
  <c r="L341" i="2"/>
  <c r="K341" i="2"/>
  <c r="I341" i="2"/>
  <c r="J341" i="2" s="1"/>
  <c r="I340" i="2"/>
  <c r="J340" i="2" s="1"/>
  <c r="K340" i="2" s="1"/>
  <c r="I339" i="2"/>
  <c r="J339" i="2" s="1"/>
  <c r="K339" i="2" s="1"/>
  <c r="I338" i="2"/>
  <c r="J338" i="2" s="1"/>
  <c r="K338" i="2" s="1"/>
  <c r="M337" i="2"/>
  <c r="L337" i="2"/>
  <c r="K337" i="2"/>
  <c r="I337" i="2"/>
  <c r="J337" i="2" s="1"/>
  <c r="M336" i="2"/>
  <c r="L336" i="2"/>
  <c r="K336" i="2"/>
  <c r="I336" i="2"/>
  <c r="J336" i="2" s="1"/>
  <c r="I335" i="2"/>
  <c r="J335" i="2" s="1"/>
  <c r="K335" i="2" s="1"/>
  <c r="I334" i="2"/>
  <c r="J334" i="2" s="1"/>
  <c r="K334" i="2" s="1"/>
  <c r="I333" i="2"/>
  <c r="J333" i="2" s="1"/>
  <c r="K333" i="2" s="1"/>
  <c r="I332" i="2"/>
  <c r="J332" i="2" s="1"/>
  <c r="K332" i="2" s="1"/>
  <c r="M331" i="2"/>
  <c r="L331" i="2"/>
  <c r="K331" i="2"/>
  <c r="I331" i="2"/>
  <c r="J331" i="2" s="1"/>
  <c r="M330" i="2"/>
  <c r="L330" i="2"/>
  <c r="K330" i="2"/>
  <c r="I330" i="2"/>
  <c r="J330" i="2" s="1"/>
  <c r="M329" i="2"/>
  <c r="L329" i="2"/>
  <c r="K329" i="2"/>
  <c r="I329" i="2"/>
  <c r="J329" i="2" s="1"/>
  <c r="I328" i="2"/>
  <c r="J328" i="2" s="1"/>
  <c r="K328" i="2" s="1"/>
  <c r="I327" i="2"/>
  <c r="J327" i="2" s="1"/>
  <c r="K327" i="2" s="1"/>
  <c r="I326" i="2"/>
  <c r="J326" i="2" s="1"/>
  <c r="K326" i="2" s="1"/>
  <c r="I325" i="2"/>
  <c r="J325" i="2" s="1"/>
  <c r="K325" i="2" s="1"/>
  <c r="M324" i="2"/>
  <c r="L324" i="2"/>
  <c r="K324" i="2"/>
  <c r="I324" i="2"/>
  <c r="J324" i="2" s="1"/>
  <c r="M323" i="2"/>
  <c r="L323" i="2"/>
  <c r="K323" i="2"/>
  <c r="I323" i="2"/>
  <c r="J323" i="2" s="1"/>
  <c r="I322" i="2"/>
  <c r="J322" i="2" s="1"/>
  <c r="K322" i="2" s="1"/>
  <c r="M321" i="2"/>
  <c r="L321" i="2"/>
  <c r="K321" i="2"/>
  <c r="I321" i="2"/>
  <c r="J321" i="2" s="1"/>
  <c r="M320" i="2"/>
  <c r="L320" i="2"/>
  <c r="K320" i="2"/>
  <c r="I320" i="2"/>
  <c r="J320" i="2" s="1"/>
  <c r="I319" i="2"/>
  <c r="J319" i="2" s="1"/>
  <c r="K319" i="2" s="1"/>
  <c r="M318" i="2"/>
  <c r="L318" i="2"/>
  <c r="K318" i="2"/>
  <c r="I318" i="2"/>
  <c r="J318" i="2" s="1"/>
  <c r="I317" i="2"/>
  <c r="J317" i="2" s="1"/>
  <c r="K317" i="2" s="1"/>
  <c r="I316" i="2"/>
  <c r="J316" i="2" s="1"/>
  <c r="K316" i="2" s="1"/>
  <c r="I315" i="2"/>
  <c r="J315" i="2" s="1"/>
  <c r="K315" i="2" s="1"/>
  <c r="I314" i="2"/>
  <c r="J314" i="2" s="1"/>
  <c r="K314" i="2" s="1"/>
  <c r="I313" i="2"/>
  <c r="J313" i="2" s="1"/>
  <c r="K313" i="2" s="1"/>
  <c r="I312" i="2"/>
  <c r="J312" i="2" s="1"/>
  <c r="K312" i="2" s="1"/>
  <c r="I311" i="2"/>
  <c r="J311" i="2" s="1"/>
  <c r="K311" i="2" s="1"/>
  <c r="M310" i="2"/>
  <c r="L310" i="2"/>
  <c r="K310" i="2"/>
  <c r="I310" i="2"/>
  <c r="J310" i="2" s="1"/>
  <c r="M309" i="2"/>
  <c r="L309" i="2"/>
  <c r="K309" i="2"/>
  <c r="I309" i="2"/>
  <c r="J309" i="2" s="1"/>
  <c r="I308" i="2"/>
  <c r="J308" i="2" s="1"/>
  <c r="K308" i="2" s="1"/>
  <c r="I307" i="2"/>
  <c r="J307" i="2" s="1"/>
  <c r="K307" i="2" s="1"/>
  <c r="I306" i="2"/>
  <c r="J306" i="2" s="1"/>
  <c r="K306" i="2" s="1"/>
  <c r="I305" i="2"/>
  <c r="J305" i="2" s="1"/>
  <c r="K305" i="2" s="1"/>
  <c r="I304" i="2"/>
  <c r="J304" i="2" s="1"/>
  <c r="K304" i="2" s="1"/>
  <c r="M303" i="2"/>
  <c r="L303" i="2"/>
  <c r="K303" i="2"/>
  <c r="I303" i="2"/>
  <c r="J303" i="2" s="1"/>
  <c r="M302" i="2"/>
  <c r="L302" i="2"/>
  <c r="K302" i="2"/>
  <c r="I302" i="2"/>
  <c r="J302" i="2" s="1"/>
  <c r="I301" i="2"/>
  <c r="J301" i="2" s="1"/>
  <c r="K301" i="2" s="1"/>
  <c r="M300" i="2"/>
  <c r="L300" i="2"/>
  <c r="K300" i="2"/>
  <c r="I300" i="2"/>
  <c r="J300" i="2" s="1"/>
  <c r="I299" i="2"/>
  <c r="J299" i="2" s="1"/>
  <c r="K299" i="2" s="1"/>
  <c r="M298" i="2"/>
  <c r="L298" i="2"/>
  <c r="K298" i="2"/>
  <c r="I298" i="2"/>
  <c r="J298" i="2" s="1"/>
  <c r="M297" i="2"/>
  <c r="L297" i="2"/>
  <c r="K297" i="2"/>
  <c r="I297" i="2"/>
  <c r="J297" i="2" s="1"/>
  <c r="I296" i="2"/>
  <c r="J296" i="2" s="1"/>
  <c r="K296" i="2" s="1"/>
  <c r="I295" i="2"/>
  <c r="J295" i="2" s="1"/>
  <c r="K295" i="2" s="1"/>
  <c r="M294" i="2"/>
  <c r="L294" i="2"/>
  <c r="K294" i="2"/>
  <c r="I294" i="2"/>
  <c r="J294" i="2" s="1"/>
  <c r="M293" i="2"/>
  <c r="L293" i="2"/>
  <c r="K293" i="2"/>
  <c r="I293" i="2"/>
  <c r="J293" i="2" s="1"/>
  <c r="I292" i="2"/>
  <c r="J292" i="2" s="1"/>
  <c r="K292" i="2" s="1"/>
  <c r="I291" i="2"/>
  <c r="J291" i="2" s="1"/>
  <c r="K291" i="2" s="1"/>
  <c r="I290" i="2"/>
  <c r="J290" i="2" s="1"/>
  <c r="K290" i="2" s="1"/>
  <c r="I289" i="2"/>
  <c r="J289" i="2" s="1"/>
  <c r="K289" i="2" s="1"/>
  <c r="I288" i="2"/>
  <c r="J288" i="2" s="1"/>
  <c r="K288" i="2" s="1"/>
  <c r="I287" i="2"/>
  <c r="J287" i="2" s="1"/>
  <c r="K287" i="2" s="1"/>
  <c r="M286" i="2"/>
  <c r="L286" i="2"/>
  <c r="K286" i="2"/>
  <c r="I286" i="2"/>
  <c r="J286" i="2" s="1"/>
  <c r="I285" i="2"/>
  <c r="J285" i="2" s="1"/>
  <c r="K285" i="2" s="1"/>
  <c r="I284" i="2"/>
  <c r="J284" i="2" s="1"/>
  <c r="K284" i="2" s="1"/>
  <c r="M283" i="2"/>
  <c r="L283" i="2"/>
  <c r="K283" i="2"/>
  <c r="I283" i="2"/>
  <c r="J283" i="2" s="1"/>
  <c r="M282" i="2"/>
  <c r="L282" i="2"/>
  <c r="K282" i="2"/>
  <c r="I282" i="2"/>
  <c r="J282" i="2" s="1"/>
  <c r="M281" i="2"/>
  <c r="L281" i="2"/>
  <c r="K281" i="2"/>
  <c r="I281" i="2"/>
  <c r="J281" i="2" s="1"/>
  <c r="I280" i="2"/>
  <c r="J280" i="2" s="1"/>
  <c r="K280" i="2" s="1"/>
  <c r="M279" i="2"/>
  <c r="L279" i="2"/>
  <c r="K279" i="2"/>
  <c r="I279" i="2"/>
  <c r="J279" i="2" s="1"/>
  <c r="I278" i="2"/>
  <c r="J278" i="2" s="1"/>
  <c r="K278" i="2" s="1"/>
  <c r="M277" i="2"/>
  <c r="L277" i="2"/>
  <c r="K277" i="2"/>
  <c r="I277" i="2"/>
  <c r="J277" i="2" s="1"/>
  <c r="M276" i="2"/>
  <c r="L276" i="2"/>
  <c r="K276" i="2"/>
  <c r="I276" i="2"/>
  <c r="J276" i="2" s="1"/>
  <c r="I275" i="2"/>
  <c r="J275" i="2" s="1"/>
  <c r="K275" i="2" s="1"/>
  <c r="M274" i="2"/>
  <c r="L274" i="2"/>
  <c r="K274" i="2"/>
  <c r="I274" i="2"/>
  <c r="J274" i="2" s="1"/>
  <c r="M273" i="2"/>
  <c r="L273" i="2"/>
  <c r="K273" i="2"/>
  <c r="I273" i="2"/>
  <c r="J273" i="2" s="1"/>
  <c r="I272" i="2"/>
  <c r="J272" i="2" s="1"/>
  <c r="K272" i="2" s="1"/>
  <c r="M271" i="2"/>
  <c r="L271" i="2"/>
  <c r="K271" i="2"/>
  <c r="I271" i="2"/>
  <c r="J271" i="2" s="1"/>
  <c r="I270" i="2"/>
  <c r="J270" i="2" s="1"/>
  <c r="K270" i="2" s="1"/>
  <c r="M269" i="2"/>
  <c r="L269" i="2"/>
  <c r="K269" i="2"/>
  <c r="I269" i="2"/>
  <c r="J269" i="2" s="1"/>
  <c r="I268" i="2"/>
  <c r="J268" i="2" s="1"/>
  <c r="K268" i="2" s="1"/>
  <c r="M267" i="2"/>
  <c r="L267" i="2"/>
  <c r="K267" i="2"/>
  <c r="I267" i="2"/>
  <c r="J267" i="2" s="1"/>
  <c r="I266" i="2"/>
  <c r="J266" i="2" s="1"/>
  <c r="K266" i="2" s="1"/>
  <c r="I265" i="2"/>
  <c r="J265" i="2" s="1"/>
  <c r="K265" i="2" s="1"/>
  <c r="I264" i="2"/>
  <c r="J264" i="2" s="1"/>
  <c r="K264" i="2" s="1"/>
  <c r="I263" i="2"/>
  <c r="J263" i="2" s="1"/>
  <c r="K263" i="2" s="1"/>
  <c r="I262" i="2"/>
  <c r="J262" i="2" s="1"/>
  <c r="K262" i="2" s="1"/>
  <c r="I261" i="2"/>
  <c r="J261" i="2" s="1"/>
  <c r="K261" i="2" s="1"/>
  <c r="I260" i="2"/>
  <c r="J260" i="2" s="1"/>
  <c r="K260" i="2" s="1"/>
  <c r="I259" i="2"/>
  <c r="J259" i="2" s="1"/>
  <c r="K259" i="2" s="1"/>
  <c r="I258" i="2"/>
  <c r="J258" i="2" s="1"/>
  <c r="K258" i="2" s="1"/>
  <c r="I257" i="2"/>
  <c r="J257" i="2" s="1"/>
  <c r="K257" i="2" s="1"/>
  <c r="M256" i="2"/>
  <c r="L256" i="2"/>
  <c r="K256" i="2"/>
  <c r="I256" i="2"/>
  <c r="J256" i="2" s="1"/>
  <c r="M255" i="2"/>
  <c r="L255" i="2"/>
  <c r="K255" i="2"/>
  <c r="I255" i="2"/>
  <c r="J255" i="2" s="1"/>
  <c r="M254" i="2"/>
  <c r="L254" i="2"/>
  <c r="K254" i="2"/>
  <c r="I254" i="2"/>
  <c r="J254" i="2" s="1"/>
  <c r="I253" i="2"/>
  <c r="J253" i="2" s="1"/>
  <c r="K253" i="2" s="1"/>
  <c r="M252" i="2"/>
  <c r="L252" i="2"/>
  <c r="K252" i="2"/>
  <c r="I252" i="2"/>
  <c r="J252" i="2" s="1"/>
  <c r="I251" i="2"/>
  <c r="J251" i="2" s="1"/>
  <c r="K251" i="2" s="1"/>
  <c r="M321" i="1"/>
  <c r="L321" i="1"/>
  <c r="I321" i="1"/>
  <c r="J321" i="1" s="1"/>
  <c r="K321" i="1" s="1"/>
  <c r="M320" i="1"/>
  <c r="L320" i="1"/>
  <c r="I320" i="1"/>
  <c r="J320" i="1" s="1"/>
  <c r="K320" i="1" s="1"/>
  <c r="M319" i="1"/>
  <c r="L319" i="1"/>
  <c r="K319" i="1"/>
  <c r="I319" i="1"/>
  <c r="J319" i="1" s="1"/>
  <c r="M318" i="1"/>
  <c r="L318" i="1"/>
  <c r="I318" i="1"/>
  <c r="J318" i="1" s="1"/>
  <c r="K318" i="1" s="1"/>
  <c r="M317" i="1"/>
  <c r="L317" i="1"/>
  <c r="I317" i="1"/>
  <c r="J317" i="1" s="1"/>
  <c r="K317" i="1" s="1"/>
  <c r="M316" i="1"/>
  <c r="L316" i="1"/>
  <c r="I316" i="1"/>
  <c r="J316" i="1" s="1"/>
  <c r="K316" i="1" s="1"/>
  <c r="M315" i="1"/>
  <c r="L315" i="1"/>
  <c r="I315" i="1"/>
  <c r="J315" i="1" s="1"/>
  <c r="K315" i="1" s="1"/>
  <c r="M314" i="1"/>
  <c r="L314" i="1"/>
  <c r="I314" i="1"/>
  <c r="J314" i="1" s="1"/>
  <c r="K314" i="1" s="1"/>
  <c r="M313" i="1"/>
  <c r="L313" i="1"/>
  <c r="I313" i="1"/>
  <c r="J313" i="1" s="1"/>
  <c r="K313" i="1" s="1"/>
  <c r="M312" i="1"/>
  <c r="L312" i="1"/>
  <c r="I312" i="1"/>
  <c r="J312" i="1" s="1"/>
  <c r="K312" i="1" s="1"/>
  <c r="M311" i="1"/>
  <c r="L311" i="1"/>
  <c r="I311" i="1"/>
  <c r="J311" i="1" s="1"/>
  <c r="K311" i="1" s="1"/>
  <c r="M310" i="1"/>
  <c r="L310" i="1"/>
  <c r="I310" i="1"/>
  <c r="J310" i="1" s="1"/>
  <c r="K310" i="1" s="1"/>
  <c r="M309" i="1"/>
  <c r="L309" i="1"/>
  <c r="I309" i="1"/>
  <c r="J309" i="1" s="1"/>
  <c r="K309" i="1" s="1"/>
  <c r="M308" i="1"/>
  <c r="L308" i="1"/>
  <c r="I308" i="1"/>
  <c r="J308" i="1" s="1"/>
  <c r="K308" i="1" s="1"/>
  <c r="M307" i="1"/>
  <c r="L307" i="1"/>
  <c r="I307" i="1"/>
  <c r="J307" i="1" s="1"/>
  <c r="K307" i="1" s="1"/>
  <c r="M306" i="1"/>
  <c r="L306" i="1"/>
  <c r="I306" i="1"/>
  <c r="J306" i="1" s="1"/>
  <c r="K306" i="1" s="1"/>
  <c r="M305" i="1"/>
  <c r="L305" i="1"/>
  <c r="I305" i="1"/>
  <c r="J305" i="1" s="1"/>
  <c r="K305" i="1" s="1"/>
  <c r="M304" i="1"/>
  <c r="L304" i="1"/>
  <c r="I304" i="1"/>
  <c r="J304" i="1" s="1"/>
  <c r="K304" i="1" s="1"/>
  <c r="M303" i="1"/>
  <c r="L303" i="1"/>
  <c r="I303" i="1"/>
  <c r="J303" i="1" s="1"/>
  <c r="K303" i="1" s="1"/>
  <c r="M302" i="1"/>
  <c r="L302" i="1"/>
  <c r="I302" i="1"/>
  <c r="J302" i="1" s="1"/>
  <c r="K302" i="1" s="1"/>
  <c r="M301" i="1"/>
  <c r="L301" i="1"/>
  <c r="I301" i="1"/>
  <c r="J301" i="1" s="1"/>
  <c r="K301" i="1" s="1"/>
  <c r="M300" i="1"/>
  <c r="L300" i="1"/>
  <c r="I300" i="1"/>
  <c r="J300" i="1" s="1"/>
  <c r="K300" i="1" s="1"/>
  <c r="M299" i="1"/>
  <c r="L299" i="1"/>
  <c r="I299" i="1"/>
  <c r="J299" i="1" s="1"/>
  <c r="K299" i="1" s="1"/>
  <c r="M298" i="1"/>
  <c r="L298" i="1"/>
  <c r="I298" i="1"/>
  <c r="J298" i="1" s="1"/>
  <c r="K298" i="1" s="1"/>
  <c r="M297" i="1"/>
  <c r="L297" i="1"/>
  <c r="I297" i="1"/>
  <c r="J297" i="1" s="1"/>
  <c r="K297" i="1" s="1"/>
  <c r="M296" i="1"/>
  <c r="L296" i="1"/>
  <c r="I296" i="1"/>
  <c r="J296" i="1" s="1"/>
  <c r="K296" i="1" s="1"/>
  <c r="M295" i="1"/>
  <c r="L295" i="1"/>
  <c r="I295" i="1"/>
  <c r="J295" i="1" s="1"/>
  <c r="K295" i="1" s="1"/>
  <c r="M294" i="1"/>
  <c r="L294" i="1"/>
  <c r="I294" i="1"/>
  <c r="J294" i="1" s="1"/>
  <c r="K294" i="1" s="1"/>
  <c r="M293" i="1"/>
  <c r="L293" i="1"/>
  <c r="I293" i="1"/>
  <c r="J293" i="1" s="1"/>
  <c r="K293" i="1" s="1"/>
  <c r="M292" i="1"/>
  <c r="L292" i="1"/>
  <c r="I292" i="1"/>
  <c r="J292" i="1" s="1"/>
  <c r="K292" i="1" s="1"/>
  <c r="M291" i="1"/>
  <c r="L291" i="1"/>
  <c r="I291" i="1"/>
  <c r="J291" i="1" s="1"/>
  <c r="K291" i="1" s="1"/>
  <c r="M290" i="1"/>
  <c r="L290" i="1"/>
  <c r="I290" i="1"/>
  <c r="J290" i="1" s="1"/>
  <c r="K290" i="1" s="1"/>
  <c r="M289" i="1"/>
  <c r="L289" i="1"/>
  <c r="I289" i="1"/>
  <c r="J289" i="1" s="1"/>
  <c r="K289" i="1" s="1"/>
  <c r="M288" i="1"/>
  <c r="L288" i="1"/>
  <c r="I288" i="1"/>
  <c r="J288" i="1" s="1"/>
  <c r="K288" i="1" s="1"/>
  <c r="M287" i="1"/>
  <c r="L287" i="1"/>
  <c r="I287" i="1"/>
  <c r="J287" i="1" s="1"/>
  <c r="K287" i="1" s="1"/>
  <c r="M286" i="1"/>
  <c r="L286" i="1"/>
  <c r="I286" i="1"/>
  <c r="J286" i="1" s="1"/>
  <c r="K286" i="1" s="1"/>
  <c r="M285" i="1"/>
  <c r="L285" i="1"/>
  <c r="I285" i="1"/>
  <c r="J285" i="1" s="1"/>
  <c r="K285" i="1" s="1"/>
  <c r="M284" i="1"/>
  <c r="L284" i="1"/>
  <c r="I284" i="1"/>
  <c r="J284" i="1" s="1"/>
  <c r="K284" i="1" s="1"/>
  <c r="M283" i="1"/>
  <c r="L283" i="1"/>
  <c r="I283" i="1"/>
  <c r="J283" i="1" s="1"/>
  <c r="K283" i="1" s="1"/>
  <c r="M282" i="1"/>
  <c r="L282" i="1"/>
  <c r="I282" i="1"/>
  <c r="J282" i="1" s="1"/>
  <c r="K282" i="1" s="1"/>
  <c r="M281" i="1"/>
  <c r="L281" i="1"/>
  <c r="I281" i="1"/>
  <c r="J281" i="1" s="1"/>
  <c r="K281" i="1" s="1"/>
  <c r="M280" i="1"/>
  <c r="L280" i="1"/>
  <c r="I280" i="1"/>
  <c r="J280" i="1" s="1"/>
  <c r="K280" i="1" s="1"/>
  <c r="M279" i="1"/>
  <c r="L279" i="1"/>
  <c r="I279" i="1"/>
  <c r="J279" i="1" s="1"/>
  <c r="K279" i="1" s="1"/>
  <c r="M278" i="1"/>
  <c r="L278" i="1"/>
  <c r="I278" i="1"/>
  <c r="J278" i="1" s="1"/>
  <c r="K278" i="1" s="1"/>
  <c r="M277" i="1"/>
  <c r="L277" i="1"/>
  <c r="I277" i="1"/>
  <c r="J277" i="1" s="1"/>
  <c r="K277" i="1" s="1"/>
  <c r="M276" i="1"/>
  <c r="L276" i="1"/>
  <c r="I276" i="1"/>
  <c r="J276" i="1" s="1"/>
  <c r="K276" i="1" s="1"/>
  <c r="M275" i="1"/>
  <c r="L275" i="1"/>
  <c r="I275" i="1"/>
  <c r="J275" i="1" s="1"/>
  <c r="K275" i="1" s="1"/>
  <c r="M274" i="1"/>
  <c r="L274" i="1"/>
  <c r="I274" i="1"/>
  <c r="J274" i="1" s="1"/>
  <c r="K274" i="1" s="1"/>
  <c r="M273" i="1"/>
  <c r="L273" i="1"/>
  <c r="I273" i="1"/>
  <c r="J273" i="1" s="1"/>
  <c r="K273" i="1" s="1"/>
  <c r="M272" i="1"/>
  <c r="L272" i="1"/>
  <c r="I272" i="1"/>
  <c r="J272" i="1" s="1"/>
  <c r="K272" i="1" s="1"/>
  <c r="M271" i="1"/>
  <c r="L271" i="1"/>
  <c r="I271" i="1"/>
  <c r="J271" i="1" s="1"/>
  <c r="K271" i="1" s="1"/>
  <c r="M270" i="1"/>
  <c r="L270" i="1"/>
  <c r="I270" i="1"/>
  <c r="J270" i="1" s="1"/>
  <c r="K270" i="1" s="1"/>
  <c r="M269" i="1"/>
  <c r="L269" i="1"/>
  <c r="K269" i="1"/>
  <c r="I269" i="1"/>
  <c r="J269" i="1" s="1"/>
  <c r="M268" i="1"/>
  <c r="L268" i="1"/>
  <c r="K268" i="1"/>
  <c r="I268" i="1"/>
  <c r="J268" i="1" s="1"/>
  <c r="M267" i="1"/>
  <c r="L267" i="1"/>
  <c r="K267" i="1"/>
  <c r="I267" i="1"/>
  <c r="J267" i="1" s="1"/>
  <c r="M266" i="1"/>
  <c r="L266" i="1"/>
  <c r="I266" i="1"/>
  <c r="J266" i="1" s="1"/>
  <c r="K266" i="1" s="1"/>
  <c r="M265" i="1"/>
  <c r="L265" i="1"/>
  <c r="I265" i="1"/>
  <c r="J265" i="1" s="1"/>
  <c r="K265" i="1" s="1"/>
  <c r="M264" i="1"/>
  <c r="L264" i="1"/>
  <c r="I264" i="1"/>
  <c r="J264" i="1" s="1"/>
  <c r="K264" i="1" s="1"/>
  <c r="M263" i="1"/>
  <c r="L263" i="1"/>
  <c r="I263" i="1"/>
  <c r="J263" i="1" s="1"/>
  <c r="K263" i="1" s="1"/>
  <c r="M262" i="1"/>
  <c r="L262" i="1"/>
  <c r="I262" i="1"/>
  <c r="J262" i="1" s="1"/>
  <c r="K262" i="1" s="1"/>
  <c r="M261" i="1"/>
  <c r="L261" i="1"/>
  <c r="I261" i="1"/>
  <c r="J261" i="1" s="1"/>
  <c r="K261" i="1" s="1"/>
  <c r="M260" i="1"/>
  <c r="L260" i="1"/>
  <c r="I260" i="1"/>
  <c r="J260" i="1" s="1"/>
  <c r="K260" i="1" s="1"/>
  <c r="M259" i="1"/>
  <c r="L259" i="1"/>
  <c r="I259" i="1"/>
  <c r="J259" i="1" s="1"/>
  <c r="K259" i="1" s="1"/>
  <c r="M258" i="1"/>
  <c r="L258" i="1"/>
  <c r="I258" i="1"/>
  <c r="J258" i="1" s="1"/>
  <c r="K258" i="1" s="1"/>
  <c r="M257" i="1"/>
  <c r="L257" i="1"/>
  <c r="I257" i="1"/>
  <c r="J257" i="1" s="1"/>
  <c r="K257" i="1" s="1"/>
  <c r="M256" i="1"/>
  <c r="L256" i="1"/>
  <c r="I256" i="1"/>
  <c r="J256" i="1" s="1"/>
  <c r="K256" i="1" s="1"/>
  <c r="M255" i="1"/>
  <c r="L255" i="1"/>
  <c r="I255" i="1"/>
  <c r="J255" i="1" s="1"/>
  <c r="K255" i="1" s="1"/>
  <c r="M254" i="1"/>
  <c r="L254" i="1"/>
  <c r="I254" i="1"/>
  <c r="J254" i="1" s="1"/>
  <c r="K254" i="1" s="1"/>
  <c r="M253" i="1"/>
  <c r="L253" i="1"/>
  <c r="I253" i="1"/>
  <c r="J253" i="1" s="1"/>
  <c r="K253" i="1" s="1"/>
  <c r="M252" i="1"/>
  <c r="L252" i="1"/>
  <c r="I252" i="1"/>
  <c r="J252" i="1" s="1"/>
  <c r="K252" i="1" s="1"/>
  <c r="M251" i="1"/>
  <c r="L251" i="1"/>
  <c r="I251" i="1"/>
  <c r="J251" i="1" s="1"/>
  <c r="K251" i="1" s="1"/>
  <c r="M250" i="1"/>
  <c r="L250" i="1"/>
  <c r="I250" i="1"/>
  <c r="J250" i="1" s="1"/>
  <c r="K250" i="1" s="1"/>
  <c r="M249" i="1"/>
  <c r="L249" i="1"/>
  <c r="I249" i="1"/>
  <c r="J249" i="1" s="1"/>
  <c r="K249" i="1" s="1"/>
  <c r="M248" i="1"/>
  <c r="L248" i="1"/>
  <c r="I248" i="1"/>
  <c r="J248" i="1" s="1"/>
  <c r="K248" i="1" s="1"/>
  <c r="M247" i="1"/>
  <c r="L247" i="1"/>
  <c r="I247" i="1"/>
  <c r="J247" i="1" s="1"/>
  <c r="K247" i="1" s="1"/>
  <c r="M246" i="1"/>
  <c r="L246" i="1"/>
  <c r="I246" i="1"/>
  <c r="J246" i="1" s="1"/>
  <c r="K246" i="1" s="1"/>
  <c r="M245" i="1"/>
  <c r="L245" i="1"/>
  <c r="I245" i="1"/>
  <c r="J245" i="1" s="1"/>
  <c r="K245" i="1" s="1"/>
  <c r="M244" i="1"/>
  <c r="L244" i="1"/>
  <c r="I244" i="1"/>
  <c r="J244" i="1" s="1"/>
  <c r="K244" i="1" s="1"/>
  <c r="M243" i="1"/>
  <c r="L243" i="1"/>
  <c r="I243" i="1"/>
  <c r="J243" i="1" s="1"/>
  <c r="K243" i="1" s="1"/>
  <c r="M242" i="1"/>
  <c r="L242" i="1"/>
  <c r="I242" i="1"/>
  <c r="J242" i="1" s="1"/>
  <c r="K242" i="1" s="1"/>
  <c r="M241" i="1"/>
  <c r="L241" i="1"/>
  <c r="I241" i="1"/>
  <c r="J241" i="1" s="1"/>
  <c r="K241" i="1" s="1"/>
  <c r="M240" i="1"/>
  <c r="L240" i="1"/>
  <c r="I240" i="1"/>
  <c r="J240" i="1" s="1"/>
  <c r="K240" i="1" s="1"/>
  <c r="M239" i="1"/>
  <c r="L239" i="1"/>
  <c r="I239" i="1"/>
  <c r="J239" i="1" s="1"/>
  <c r="K239" i="1" s="1"/>
  <c r="M238" i="1"/>
  <c r="L238" i="1"/>
  <c r="I238" i="1"/>
  <c r="J238" i="1" s="1"/>
  <c r="K238" i="1" s="1"/>
  <c r="M237" i="1"/>
  <c r="L237" i="1"/>
  <c r="I237" i="1"/>
  <c r="J237" i="1" s="1"/>
  <c r="K237" i="1" s="1"/>
  <c r="M236" i="1"/>
  <c r="L236" i="1"/>
  <c r="I236" i="1"/>
  <c r="J236" i="1" s="1"/>
  <c r="K236" i="1" s="1"/>
  <c r="M235" i="1"/>
  <c r="L235" i="1"/>
  <c r="I235" i="1"/>
  <c r="J235" i="1" s="1"/>
  <c r="K235" i="1" s="1"/>
  <c r="M234" i="1"/>
  <c r="L234" i="1"/>
  <c r="I234" i="1"/>
  <c r="J234" i="1" s="1"/>
  <c r="K234" i="1" s="1"/>
  <c r="M233" i="1"/>
  <c r="L233" i="1"/>
  <c r="I233" i="1"/>
  <c r="J233" i="1" s="1"/>
  <c r="K233" i="1" s="1"/>
  <c r="M232" i="1"/>
  <c r="L232" i="1"/>
  <c r="I232" i="1"/>
  <c r="J232" i="1" s="1"/>
  <c r="K232" i="1" s="1"/>
  <c r="M231" i="1"/>
  <c r="L231" i="1"/>
  <c r="I231" i="1"/>
  <c r="J231" i="1" s="1"/>
  <c r="K231" i="1" s="1"/>
  <c r="M230" i="1"/>
  <c r="L230" i="1"/>
  <c r="I230" i="1"/>
  <c r="J230" i="1" s="1"/>
  <c r="K230" i="1" s="1"/>
  <c r="M229" i="1"/>
  <c r="L229" i="1"/>
  <c r="I229" i="1"/>
  <c r="J229" i="1" s="1"/>
  <c r="K229" i="1" s="1"/>
  <c r="M228" i="1"/>
  <c r="L228" i="1"/>
  <c r="I228" i="1"/>
  <c r="J228" i="1" s="1"/>
  <c r="K228" i="1" s="1"/>
  <c r="M227" i="1"/>
  <c r="L227" i="1"/>
  <c r="I227" i="1"/>
  <c r="J227" i="1" s="1"/>
  <c r="K227" i="1" s="1"/>
  <c r="M226" i="1"/>
  <c r="L226" i="1"/>
  <c r="I226" i="1"/>
  <c r="J226" i="1" s="1"/>
  <c r="K226" i="1" s="1"/>
  <c r="M225" i="1"/>
  <c r="L225" i="1"/>
  <c r="I225" i="1"/>
  <c r="J225" i="1" s="1"/>
  <c r="K225" i="1" s="1"/>
  <c r="M224" i="1"/>
  <c r="L224" i="1"/>
  <c r="I224" i="1"/>
  <c r="J224" i="1" s="1"/>
  <c r="K224" i="1" s="1"/>
  <c r="I41" i="2"/>
  <c r="M11" i="2"/>
  <c r="L11" i="2"/>
  <c r="K11" i="2"/>
  <c r="I11" i="2"/>
  <c r="J11" i="2" s="1"/>
  <c r="M223" i="1"/>
  <c r="L223" i="1"/>
  <c r="I223" i="1"/>
  <c r="J223" i="1" s="1"/>
  <c r="K223" i="1" s="1"/>
  <c r="M43" i="1"/>
  <c r="L43" i="1"/>
  <c r="I43" i="1"/>
  <c r="M42" i="1"/>
  <c r="L42" i="1"/>
  <c r="K42" i="1"/>
  <c r="I42" i="1"/>
  <c r="J42" i="1" s="1"/>
  <c r="M41" i="1"/>
  <c r="L41" i="1"/>
  <c r="I41" i="1"/>
  <c r="J41" i="1" s="1"/>
  <c r="K41" i="1" s="1"/>
  <c r="M40" i="1"/>
  <c r="L40" i="1"/>
  <c r="I40" i="1"/>
  <c r="J40" i="1" s="1"/>
  <c r="K40" i="1" s="1"/>
  <c r="M39" i="1"/>
  <c r="L39" i="1"/>
  <c r="I39" i="1"/>
  <c r="J39" i="1" s="1"/>
  <c r="K39" i="1" s="1"/>
  <c r="M38" i="1"/>
  <c r="L38" i="1"/>
  <c r="K38" i="1"/>
  <c r="I38" i="1"/>
  <c r="J38" i="1" s="1"/>
  <c r="M15" i="1"/>
  <c r="L15" i="1"/>
  <c r="I15" i="1"/>
  <c r="J15" i="1" s="1"/>
  <c r="K15" i="1" s="1"/>
  <c r="K14" i="5" l="1"/>
  <c r="J41" i="5"/>
  <c r="J41" i="2"/>
  <c r="J43" i="1"/>
  <c r="I45" i="1"/>
  <c r="I34" i="5"/>
  <c r="J34" i="5" s="1"/>
  <c r="K34" i="5" s="1"/>
  <c r="M33" i="5"/>
  <c r="L33" i="5"/>
  <c r="K33" i="5"/>
  <c r="I33" i="5"/>
  <c r="J33" i="5" s="1"/>
  <c r="I32" i="5"/>
  <c r="J32" i="5" s="1"/>
  <c r="K32" i="5" s="1"/>
  <c r="I31" i="5"/>
  <c r="J31" i="5" s="1"/>
  <c r="K31" i="5" s="1"/>
  <c r="I30" i="5"/>
  <c r="J30" i="5" s="1"/>
  <c r="K30" i="5" s="1"/>
  <c r="K41" i="2" l="1"/>
  <c r="J43" i="2"/>
  <c r="K43" i="1"/>
  <c r="J45" i="1"/>
  <c r="I71" i="4" l="1"/>
  <c r="J71" i="4" s="1"/>
  <c r="K71" i="4" s="1"/>
  <c r="M25" i="4"/>
  <c r="L25" i="4"/>
  <c r="K25" i="4"/>
  <c r="I25" i="4"/>
  <c r="M24" i="4"/>
  <c r="L24" i="4"/>
  <c r="K24" i="4"/>
  <c r="I24" i="4"/>
  <c r="J24" i="4" s="1"/>
  <c r="I42" i="4"/>
  <c r="M41" i="4"/>
  <c r="L41" i="4"/>
  <c r="K41" i="4"/>
  <c r="I41" i="4"/>
  <c r="J41" i="4" s="1"/>
  <c r="M40" i="4"/>
  <c r="L40" i="4"/>
  <c r="K40" i="4"/>
  <c r="I40" i="4"/>
  <c r="J40" i="4" s="1"/>
  <c r="M39" i="4"/>
  <c r="L39" i="4"/>
  <c r="K39" i="4"/>
  <c r="I39" i="4"/>
  <c r="J39" i="4" s="1"/>
  <c r="M38" i="4"/>
  <c r="L38" i="4"/>
  <c r="K38" i="4"/>
  <c r="I38" i="4"/>
  <c r="J38" i="4" s="1"/>
  <c r="M37" i="4"/>
  <c r="L37" i="4"/>
  <c r="K37" i="4"/>
  <c r="I37" i="4"/>
  <c r="J37" i="4" s="1"/>
  <c r="I36" i="4"/>
  <c r="J36" i="4" s="1"/>
  <c r="K36" i="4" s="1"/>
  <c r="M35" i="4"/>
  <c r="L35" i="4"/>
  <c r="K35" i="4"/>
  <c r="I35" i="4"/>
  <c r="J35" i="4" s="1"/>
  <c r="I34" i="4"/>
  <c r="J34" i="4" s="1"/>
  <c r="K34" i="4" s="1"/>
  <c r="I10" i="2"/>
  <c r="J10" i="2" s="1"/>
  <c r="K10" i="2" s="1"/>
  <c r="M222" i="1"/>
  <c r="L222" i="1"/>
  <c r="I222" i="1"/>
  <c r="J222" i="1" s="1"/>
  <c r="K222" i="1" s="1"/>
  <c r="M221" i="1"/>
  <c r="L221" i="1"/>
  <c r="I221" i="1"/>
  <c r="J221" i="1" s="1"/>
  <c r="K221" i="1" s="1"/>
  <c r="M220" i="1"/>
  <c r="L220" i="1"/>
  <c r="I220" i="1"/>
  <c r="J220" i="1" s="1"/>
  <c r="K220" i="1" s="1"/>
  <c r="M219" i="1"/>
  <c r="L219" i="1"/>
  <c r="I219" i="1"/>
  <c r="J219" i="1" s="1"/>
  <c r="K219" i="1" s="1"/>
  <c r="M218" i="1"/>
  <c r="L218" i="1"/>
  <c r="I218" i="1"/>
  <c r="J218" i="1" s="1"/>
  <c r="K218" i="1" s="1"/>
  <c r="M217" i="1"/>
  <c r="L217" i="1"/>
  <c r="I217" i="1"/>
  <c r="J217" i="1" s="1"/>
  <c r="K217" i="1" s="1"/>
  <c r="M216" i="1"/>
  <c r="L216" i="1"/>
  <c r="I216" i="1"/>
  <c r="J216" i="1" s="1"/>
  <c r="K216" i="1" s="1"/>
  <c r="M215" i="1"/>
  <c r="L215" i="1"/>
  <c r="I215" i="1"/>
  <c r="J215" i="1" s="1"/>
  <c r="K215" i="1" s="1"/>
  <c r="M214" i="1"/>
  <c r="L214" i="1"/>
  <c r="I214" i="1"/>
  <c r="J214" i="1" s="1"/>
  <c r="K214" i="1" s="1"/>
  <c r="M213" i="1"/>
  <c r="L213" i="1"/>
  <c r="I213" i="1"/>
  <c r="J213" i="1" s="1"/>
  <c r="K213" i="1" s="1"/>
  <c r="M212" i="1"/>
  <c r="L212" i="1"/>
  <c r="I212" i="1"/>
  <c r="J212" i="1" s="1"/>
  <c r="K212" i="1" s="1"/>
  <c r="M211" i="1"/>
  <c r="L211" i="1"/>
  <c r="I211" i="1"/>
  <c r="J211" i="1" s="1"/>
  <c r="K211" i="1" s="1"/>
  <c r="M210" i="1"/>
  <c r="L210" i="1"/>
  <c r="I210" i="1"/>
  <c r="J210" i="1" s="1"/>
  <c r="K210" i="1" s="1"/>
  <c r="M209" i="1"/>
  <c r="L209" i="1"/>
  <c r="I209" i="1"/>
  <c r="J209" i="1" s="1"/>
  <c r="K209" i="1" s="1"/>
  <c r="M208" i="1"/>
  <c r="L208" i="1"/>
  <c r="I208" i="1"/>
  <c r="J208" i="1" s="1"/>
  <c r="K208" i="1" s="1"/>
  <c r="M207" i="1"/>
  <c r="L207" i="1"/>
  <c r="I207" i="1"/>
  <c r="J207" i="1" s="1"/>
  <c r="K207" i="1" s="1"/>
  <c r="M206" i="1"/>
  <c r="L206" i="1"/>
  <c r="I206" i="1"/>
  <c r="J206" i="1" s="1"/>
  <c r="K206" i="1" s="1"/>
  <c r="M205" i="1"/>
  <c r="L205" i="1"/>
  <c r="I205" i="1"/>
  <c r="J205" i="1" s="1"/>
  <c r="K205" i="1" s="1"/>
  <c r="M204" i="1"/>
  <c r="L204" i="1"/>
  <c r="I204" i="1"/>
  <c r="J204" i="1" s="1"/>
  <c r="K204" i="1" s="1"/>
  <c r="M203" i="1"/>
  <c r="L203" i="1"/>
  <c r="I203" i="1"/>
  <c r="J203" i="1" s="1"/>
  <c r="K203" i="1" s="1"/>
  <c r="M202" i="1"/>
  <c r="L202" i="1"/>
  <c r="I202" i="1"/>
  <c r="J202" i="1" s="1"/>
  <c r="K202" i="1" s="1"/>
  <c r="M201" i="1"/>
  <c r="L201" i="1"/>
  <c r="I201" i="1"/>
  <c r="J201" i="1" s="1"/>
  <c r="K201" i="1" s="1"/>
  <c r="M200" i="1"/>
  <c r="L200" i="1"/>
  <c r="I200" i="1"/>
  <c r="J200" i="1" s="1"/>
  <c r="K200" i="1" s="1"/>
  <c r="M199" i="1"/>
  <c r="L199" i="1"/>
  <c r="I199" i="1"/>
  <c r="J199" i="1" s="1"/>
  <c r="K199" i="1" s="1"/>
  <c r="M198" i="1"/>
  <c r="L198" i="1"/>
  <c r="I198" i="1"/>
  <c r="J198" i="1" s="1"/>
  <c r="K198" i="1" s="1"/>
  <c r="M197" i="1"/>
  <c r="L197" i="1"/>
  <c r="I197" i="1"/>
  <c r="J197" i="1" s="1"/>
  <c r="K197" i="1" s="1"/>
  <c r="M196" i="1"/>
  <c r="L196" i="1"/>
  <c r="I196" i="1"/>
  <c r="J196" i="1" s="1"/>
  <c r="K196" i="1" s="1"/>
  <c r="M195" i="1"/>
  <c r="L195" i="1"/>
  <c r="I195" i="1"/>
  <c r="J195" i="1" s="1"/>
  <c r="K195" i="1" s="1"/>
  <c r="M194" i="1"/>
  <c r="L194" i="1"/>
  <c r="I194" i="1"/>
  <c r="J194" i="1" s="1"/>
  <c r="K194" i="1" s="1"/>
  <c r="M193" i="1"/>
  <c r="L193" i="1"/>
  <c r="I193" i="1"/>
  <c r="J193" i="1" s="1"/>
  <c r="K193" i="1" s="1"/>
  <c r="M192" i="1"/>
  <c r="L192" i="1"/>
  <c r="I192" i="1"/>
  <c r="J192" i="1" s="1"/>
  <c r="K192" i="1" s="1"/>
  <c r="M191" i="1"/>
  <c r="L191" i="1"/>
  <c r="I191" i="1"/>
  <c r="J191" i="1" s="1"/>
  <c r="K191" i="1" s="1"/>
  <c r="M190" i="1"/>
  <c r="L190" i="1"/>
  <c r="I190" i="1"/>
  <c r="J190" i="1" s="1"/>
  <c r="K190" i="1" s="1"/>
  <c r="M189" i="1"/>
  <c r="L189" i="1"/>
  <c r="I189" i="1"/>
  <c r="J189" i="1" s="1"/>
  <c r="K189" i="1" s="1"/>
  <c r="M188" i="1"/>
  <c r="L188" i="1"/>
  <c r="I188" i="1"/>
  <c r="J188" i="1" s="1"/>
  <c r="K188" i="1" s="1"/>
  <c r="M187" i="1"/>
  <c r="L187" i="1"/>
  <c r="I187" i="1"/>
  <c r="J187" i="1" s="1"/>
  <c r="K187" i="1" s="1"/>
  <c r="M186" i="1"/>
  <c r="L186" i="1"/>
  <c r="I186" i="1"/>
  <c r="J186" i="1" s="1"/>
  <c r="K186" i="1" s="1"/>
  <c r="M185" i="1"/>
  <c r="L185" i="1"/>
  <c r="I185" i="1"/>
  <c r="J185" i="1" s="1"/>
  <c r="K185" i="1" s="1"/>
  <c r="M184" i="1"/>
  <c r="L184" i="1"/>
  <c r="I184" i="1"/>
  <c r="J184" i="1" s="1"/>
  <c r="K184" i="1" s="1"/>
  <c r="M183" i="1"/>
  <c r="L183" i="1"/>
  <c r="I183" i="1"/>
  <c r="J183" i="1" s="1"/>
  <c r="K183" i="1" s="1"/>
  <c r="M182" i="1"/>
  <c r="L182" i="1"/>
  <c r="I182" i="1"/>
  <c r="J182" i="1" s="1"/>
  <c r="K182" i="1" s="1"/>
  <c r="M181" i="1"/>
  <c r="L181" i="1"/>
  <c r="I181" i="1"/>
  <c r="J181" i="1" s="1"/>
  <c r="K181" i="1" s="1"/>
  <c r="M180" i="1"/>
  <c r="L180" i="1"/>
  <c r="I180" i="1"/>
  <c r="J180" i="1" s="1"/>
  <c r="K180" i="1" s="1"/>
  <c r="M179" i="1"/>
  <c r="L179" i="1"/>
  <c r="I179" i="1"/>
  <c r="J179" i="1" s="1"/>
  <c r="K179" i="1" s="1"/>
  <c r="M178" i="1"/>
  <c r="L178" i="1"/>
  <c r="I178" i="1"/>
  <c r="J178" i="1" s="1"/>
  <c r="K178" i="1" s="1"/>
  <c r="M177" i="1"/>
  <c r="L177" i="1"/>
  <c r="I177" i="1"/>
  <c r="J177" i="1" s="1"/>
  <c r="K177" i="1" s="1"/>
  <c r="M176" i="1"/>
  <c r="L176" i="1"/>
  <c r="I176" i="1"/>
  <c r="J176" i="1" s="1"/>
  <c r="K176" i="1" s="1"/>
  <c r="M175" i="1"/>
  <c r="L175" i="1"/>
  <c r="I175" i="1"/>
  <c r="J175" i="1" s="1"/>
  <c r="K175" i="1" s="1"/>
  <c r="M174" i="1"/>
  <c r="L174" i="1"/>
  <c r="I174" i="1"/>
  <c r="J174" i="1" s="1"/>
  <c r="K174" i="1" s="1"/>
  <c r="M173" i="1"/>
  <c r="L173" i="1"/>
  <c r="I173" i="1"/>
  <c r="J173" i="1" s="1"/>
  <c r="K173" i="1" s="1"/>
  <c r="M172" i="1"/>
  <c r="L172" i="1"/>
  <c r="I172" i="1"/>
  <c r="J172" i="1" s="1"/>
  <c r="K172" i="1" s="1"/>
  <c r="M171" i="1"/>
  <c r="L171" i="1"/>
  <c r="I171" i="1"/>
  <c r="J171" i="1" s="1"/>
  <c r="K171" i="1" s="1"/>
  <c r="M170" i="1"/>
  <c r="L170" i="1"/>
  <c r="I170" i="1"/>
  <c r="J170" i="1" s="1"/>
  <c r="K170" i="1" s="1"/>
  <c r="M169" i="1"/>
  <c r="L169" i="1"/>
  <c r="I169" i="1"/>
  <c r="J169" i="1" s="1"/>
  <c r="K169" i="1" s="1"/>
  <c r="M168" i="1"/>
  <c r="L168" i="1"/>
  <c r="I168" i="1"/>
  <c r="J168" i="1" s="1"/>
  <c r="K168" i="1" s="1"/>
  <c r="M167" i="1"/>
  <c r="L167" i="1"/>
  <c r="I167" i="1"/>
  <c r="J167" i="1" s="1"/>
  <c r="K167" i="1" s="1"/>
  <c r="M166" i="1"/>
  <c r="L166" i="1"/>
  <c r="I166" i="1"/>
  <c r="J166" i="1" s="1"/>
  <c r="K166" i="1" s="1"/>
  <c r="M165" i="1"/>
  <c r="L165" i="1"/>
  <c r="I165" i="1"/>
  <c r="J165" i="1" s="1"/>
  <c r="K165" i="1" s="1"/>
  <c r="M164" i="1"/>
  <c r="L164" i="1"/>
  <c r="I164" i="1"/>
  <c r="J164" i="1" s="1"/>
  <c r="K164" i="1" s="1"/>
  <c r="M163" i="1"/>
  <c r="L163" i="1"/>
  <c r="I163" i="1"/>
  <c r="J163" i="1" s="1"/>
  <c r="K163" i="1" s="1"/>
  <c r="M162" i="1"/>
  <c r="L162" i="1"/>
  <c r="I162" i="1"/>
  <c r="J162" i="1" s="1"/>
  <c r="K162" i="1" s="1"/>
  <c r="M161" i="1"/>
  <c r="L161" i="1"/>
  <c r="I161" i="1"/>
  <c r="J161" i="1" s="1"/>
  <c r="K161" i="1" s="1"/>
  <c r="M160" i="1"/>
  <c r="L160" i="1"/>
  <c r="I160" i="1"/>
  <c r="J160" i="1" s="1"/>
  <c r="K160" i="1" s="1"/>
  <c r="M159" i="1"/>
  <c r="L159" i="1"/>
  <c r="I159" i="1"/>
  <c r="J159" i="1" s="1"/>
  <c r="K159" i="1" s="1"/>
  <c r="M158" i="1"/>
  <c r="L158" i="1"/>
  <c r="K158" i="1"/>
  <c r="I158" i="1"/>
  <c r="J158" i="1" s="1"/>
  <c r="M157" i="1"/>
  <c r="L157" i="1"/>
  <c r="K157" i="1"/>
  <c r="I157" i="1"/>
  <c r="J157" i="1" s="1"/>
  <c r="M156" i="1"/>
  <c r="L156" i="1"/>
  <c r="I156" i="1"/>
  <c r="J156" i="1" s="1"/>
  <c r="K156" i="1" s="1"/>
  <c r="M155" i="1"/>
  <c r="L155" i="1"/>
  <c r="K155" i="1"/>
  <c r="I155" i="1"/>
  <c r="J155" i="1" s="1"/>
  <c r="M154" i="1"/>
  <c r="L154" i="1"/>
  <c r="I154" i="1"/>
  <c r="J154" i="1" s="1"/>
  <c r="K154" i="1" s="1"/>
  <c r="M153" i="1"/>
  <c r="L153" i="1"/>
  <c r="I153" i="1"/>
  <c r="J153" i="1" s="1"/>
  <c r="K153" i="1" s="1"/>
  <c r="M152" i="1"/>
  <c r="L152" i="1"/>
  <c r="I152" i="1"/>
  <c r="J152" i="1" s="1"/>
  <c r="K152" i="1" s="1"/>
  <c r="M151" i="1"/>
  <c r="L151" i="1"/>
  <c r="I151" i="1"/>
  <c r="J151" i="1" s="1"/>
  <c r="K151" i="1" s="1"/>
  <c r="M150" i="1"/>
  <c r="L150" i="1"/>
  <c r="I150" i="1"/>
  <c r="J150" i="1" s="1"/>
  <c r="K150" i="1" s="1"/>
  <c r="M149" i="1"/>
  <c r="L149" i="1"/>
  <c r="I149" i="1"/>
  <c r="J149" i="1" s="1"/>
  <c r="K149" i="1" s="1"/>
  <c r="M148" i="1"/>
  <c r="L148" i="1"/>
  <c r="I148" i="1"/>
  <c r="J148" i="1" s="1"/>
  <c r="K148" i="1" s="1"/>
  <c r="M147" i="1"/>
  <c r="L147" i="1"/>
  <c r="I147" i="1"/>
  <c r="J147" i="1" s="1"/>
  <c r="K147" i="1" s="1"/>
  <c r="M146" i="1"/>
  <c r="L146" i="1"/>
  <c r="I146" i="1"/>
  <c r="J146" i="1" s="1"/>
  <c r="K146" i="1" s="1"/>
  <c r="M145" i="1"/>
  <c r="L145" i="1"/>
  <c r="I145" i="1"/>
  <c r="J145" i="1" s="1"/>
  <c r="K145" i="1" s="1"/>
  <c r="M144" i="1"/>
  <c r="L144" i="1"/>
  <c r="I144" i="1"/>
  <c r="J144" i="1" s="1"/>
  <c r="K144" i="1" s="1"/>
  <c r="M143" i="1"/>
  <c r="L143" i="1"/>
  <c r="I143" i="1"/>
  <c r="J143" i="1" s="1"/>
  <c r="K143" i="1" s="1"/>
  <c r="M142" i="1"/>
  <c r="L142" i="1"/>
  <c r="I142" i="1"/>
  <c r="J142" i="1" s="1"/>
  <c r="K142" i="1" s="1"/>
  <c r="M141" i="1"/>
  <c r="L141" i="1"/>
  <c r="I141" i="1"/>
  <c r="J141" i="1" s="1"/>
  <c r="K141" i="1" s="1"/>
  <c r="M140" i="1"/>
  <c r="L140" i="1"/>
  <c r="I140" i="1"/>
  <c r="J140" i="1" s="1"/>
  <c r="K140" i="1" s="1"/>
  <c r="M139" i="1"/>
  <c r="L139" i="1"/>
  <c r="I139" i="1"/>
  <c r="J139" i="1" s="1"/>
  <c r="K139" i="1" s="1"/>
  <c r="M14" i="1"/>
  <c r="L14" i="1"/>
  <c r="K14" i="1"/>
  <c r="I14" i="1"/>
  <c r="J14" i="1" s="1"/>
  <c r="M13" i="1"/>
  <c r="L13" i="1"/>
  <c r="I13" i="1"/>
  <c r="J13" i="1" s="1"/>
  <c r="K13" i="1" s="1"/>
  <c r="M12" i="1"/>
  <c r="L12" i="1"/>
  <c r="I12" i="1"/>
  <c r="J12" i="1" s="1"/>
  <c r="K12" i="1" s="1"/>
  <c r="M11" i="1"/>
  <c r="L11" i="1"/>
  <c r="I11" i="1"/>
  <c r="J11" i="1" s="1"/>
  <c r="K11" i="1" s="1"/>
  <c r="J25" i="4" l="1"/>
  <c r="J27" i="4" s="1"/>
  <c r="I27" i="4"/>
  <c r="J42" i="4"/>
  <c r="I18" i="3"/>
  <c r="J18" i="3" s="1"/>
  <c r="K18" i="3" s="1"/>
  <c r="I17" i="3"/>
  <c r="J17" i="3" s="1"/>
  <c r="K17" i="3" s="1"/>
  <c r="M16" i="3"/>
  <c r="L16" i="3"/>
  <c r="K16" i="3"/>
  <c r="I16" i="3"/>
  <c r="M15" i="3"/>
  <c r="L15" i="3"/>
  <c r="K15" i="3"/>
  <c r="I15" i="3"/>
  <c r="J15" i="3" s="1"/>
  <c r="I19" i="3"/>
  <c r="J19" i="3" s="1"/>
  <c r="K19" i="3" s="1"/>
  <c r="I11" i="3"/>
  <c r="J11" i="3" s="1"/>
  <c r="K11" i="3" s="1"/>
  <c r="J16" i="3" l="1"/>
  <c r="J21" i="3" s="1"/>
  <c r="I21" i="3"/>
  <c r="K42" i="4"/>
  <c r="I79" i="5"/>
  <c r="J79" i="5" s="1"/>
  <c r="K79" i="5" s="1"/>
  <c r="I78" i="5"/>
  <c r="J78" i="5" s="1"/>
  <c r="K78" i="5" s="1"/>
  <c r="I77" i="5"/>
  <c r="J77" i="5" s="1"/>
  <c r="K77" i="5" s="1"/>
  <c r="I76" i="5"/>
  <c r="J76" i="5" s="1"/>
  <c r="K76" i="5" s="1"/>
  <c r="I51" i="5"/>
  <c r="J51" i="5" s="1"/>
  <c r="K51" i="5" s="1"/>
  <c r="M50" i="5"/>
  <c r="L50" i="5"/>
  <c r="K50" i="5"/>
  <c r="I50" i="5"/>
  <c r="J50" i="5" s="1"/>
  <c r="M49" i="5"/>
  <c r="L49" i="5"/>
  <c r="K49" i="5"/>
  <c r="I49" i="5"/>
  <c r="J49" i="5" s="1"/>
  <c r="M48" i="5"/>
  <c r="L48" i="5"/>
  <c r="K48" i="5"/>
  <c r="I48" i="5"/>
  <c r="J48" i="5" s="1"/>
  <c r="M47" i="5"/>
  <c r="L47" i="5"/>
  <c r="K47" i="5"/>
  <c r="I47" i="5"/>
  <c r="J47" i="5" s="1"/>
  <c r="M46" i="5"/>
  <c r="L46" i="5"/>
  <c r="K46" i="5"/>
  <c r="I46" i="5"/>
  <c r="M45" i="5"/>
  <c r="L45" i="5"/>
  <c r="K45" i="5"/>
  <c r="I45" i="5"/>
  <c r="J45" i="5" s="1"/>
  <c r="M44" i="5"/>
  <c r="L44" i="5"/>
  <c r="K44" i="5"/>
  <c r="I44" i="5"/>
  <c r="J44" i="5" s="1"/>
  <c r="M43" i="5"/>
  <c r="L43" i="5"/>
  <c r="K43" i="5"/>
  <c r="I43" i="5"/>
  <c r="J43" i="5" s="1"/>
  <c r="I47" i="4"/>
  <c r="J47" i="4" s="1"/>
  <c r="K47" i="4" s="1"/>
  <c r="I46" i="4"/>
  <c r="J46" i="4" s="1"/>
  <c r="K46" i="4" s="1"/>
  <c r="I45" i="4"/>
  <c r="J45" i="4" s="1"/>
  <c r="K45" i="4" s="1"/>
  <c r="I44" i="4"/>
  <c r="J44" i="4" s="1"/>
  <c r="K44" i="4" s="1"/>
  <c r="I43" i="4"/>
  <c r="J43" i="4" s="1"/>
  <c r="K43" i="4" s="1"/>
  <c r="I33" i="4"/>
  <c r="I32" i="4"/>
  <c r="J32" i="4" s="1"/>
  <c r="K32" i="4" s="1"/>
  <c r="I31" i="4"/>
  <c r="J31" i="4" s="1"/>
  <c r="K31" i="4" s="1"/>
  <c r="I30" i="4"/>
  <c r="J30" i="4" s="1"/>
  <c r="K30" i="4" s="1"/>
  <c r="I452" i="2"/>
  <c r="J452" i="2" s="1"/>
  <c r="K452" i="2" s="1"/>
  <c r="I451" i="2"/>
  <c r="J451" i="2" s="1"/>
  <c r="K451" i="2" s="1"/>
  <c r="I450" i="2"/>
  <c r="J450" i="2" s="1"/>
  <c r="K450" i="2" s="1"/>
  <c r="I250" i="2"/>
  <c r="J250" i="2" s="1"/>
  <c r="K250" i="2" s="1"/>
  <c r="I249" i="2"/>
  <c r="J249" i="2" s="1"/>
  <c r="K249" i="2" s="1"/>
  <c r="I248" i="2"/>
  <c r="J248" i="2" s="1"/>
  <c r="K248" i="2" s="1"/>
  <c r="M138" i="1"/>
  <c r="L138" i="1"/>
  <c r="I138" i="1"/>
  <c r="J138" i="1" s="1"/>
  <c r="K138" i="1" s="1"/>
  <c r="I87" i="5" l="1"/>
  <c r="J46" i="5"/>
  <c r="J87" i="5" s="1"/>
  <c r="J33" i="4"/>
  <c r="I247" i="2"/>
  <c r="J247" i="2" s="1"/>
  <c r="K247" i="2" s="1"/>
  <c r="I246" i="2"/>
  <c r="J246" i="2" s="1"/>
  <c r="K246" i="2" s="1"/>
  <c r="I245" i="2"/>
  <c r="J245" i="2" s="1"/>
  <c r="K245" i="2" s="1"/>
  <c r="I244" i="2"/>
  <c r="J244" i="2" s="1"/>
  <c r="K244" i="2" s="1"/>
  <c r="I243" i="2"/>
  <c r="J243" i="2" s="1"/>
  <c r="K243" i="2" s="1"/>
  <c r="I242" i="2"/>
  <c r="J242" i="2" s="1"/>
  <c r="K242" i="2" s="1"/>
  <c r="I241" i="2"/>
  <c r="J241" i="2" s="1"/>
  <c r="K241" i="2" s="1"/>
  <c r="I240" i="2"/>
  <c r="J240" i="2" s="1"/>
  <c r="K240" i="2" s="1"/>
  <c r="I239" i="2"/>
  <c r="J239" i="2" s="1"/>
  <c r="K239" i="2" s="1"/>
  <c r="I238" i="2"/>
  <c r="J238" i="2" s="1"/>
  <c r="K238" i="2" s="1"/>
  <c r="I237" i="2"/>
  <c r="J237" i="2" s="1"/>
  <c r="K237" i="2" s="1"/>
  <c r="I236" i="2"/>
  <c r="J236" i="2" s="1"/>
  <c r="K236" i="2" s="1"/>
  <c r="I235" i="2"/>
  <c r="J235" i="2" s="1"/>
  <c r="K235" i="2" s="1"/>
  <c r="I234" i="2"/>
  <c r="J234" i="2" s="1"/>
  <c r="K234" i="2" s="1"/>
  <c r="I233" i="2"/>
  <c r="J233" i="2" s="1"/>
  <c r="K233" i="2" s="1"/>
  <c r="I232" i="2"/>
  <c r="J232" i="2" s="1"/>
  <c r="K232" i="2" s="1"/>
  <c r="I231" i="2"/>
  <c r="J231" i="2" s="1"/>
  <c r="K231" i="2" s="1"/>
  <c r="I230" i="2"/>
  <c r="J230" i="2" s="1"/>
  <c r="K230" i="2" s="1"/>
  <c r="I229" i="2"/>
  <c r="J229" i="2" s="1"/>
  <c r="K229" i="2" s="1"/>
  <c r="I228" i="2"/>
  <c r="J228" i="2" s="1"/>
  <c r="K228" i="2" s="1"/>
  <c r="I227" i="2"/>
  <c r="J227" i="2" s="1"/>
  <c r="K227" i="2" s="1"/>
  <c r="I226" i="2"/>
  <c r="J226" i="2" s="1"/>
  <c r="K226" i="2" s="1"/>
  <c r="I225" i="2"/>
  <c r="J225" i="2" s="1"/>
  <c r="K225" i="2" s="1"/>
  <c r="I224" i="2"/>
  <c r="J224" i="2" s="1"/>
  <c r="K224" i="2" s="1"/>
  <c r="I223" i="2"/>
  <c r="J223" i="2" s="1"/>
  <c r="K223" i="2" s="1"/>
  <c r="I222" i="2"/>
  <c r="J222" i="2" s="1"/>
  <c r="K222" i="2" s="1"/>
  <c r="I221" i="2"/>
  <c r="J221" i="2" s="1"/>
  <c r="K221" i="2" s="1"/>
  <c r="I220" i="2"/>
  <c r="J220" i="2" s="1"/>
  <c r="K220" i="2" s="1"/>
  <c r="I219" i="2"/>
  <c r="J219" i="2" s="1"/>
  <c r="K219" i="2" s="1"/>
  <c r="I218" i="2"/>
  <c r="J218" i="2" s="1"/>
  <c r="K218" i="2" s="1"/>
  <c r="I217" i="2"/>
  <c r="J217" i="2" s="1"/>
  <c r="K217" i="2" s="1"/>
  <c r="I216" i="2"/>
  <c r="J216" i="2" s="1"/>
  <c r="K216" i="2" s="1"/>
  <c r="I215" i="2"/>
  <c r="J215" i="2" s="1"/>
  <c r="K215" i="2" s="1"/>
  <c r="I214" i="2"/>
  <c r="J214" i="2" s="1"/>
  <c r="K214" i="2" s="1"/>
  <c r="I213" i="2"/>
  <c r="J213" i="2" s="1"/>
  <c r="K213" i="2" s="1"/>
  <c r="I212" i="2"/>
  <c r="J212" i="2" s="1"/>
  <c r="K212" i="2" s="1"/>
  <c r="I211" i="2"/>
  <c r="J211" i="2" s="1"/>
  <c r="K211" i="2" s="1"/>
  <c r="I9" i="2"/>
  <c r="J9" i="2" s="1"/>
  <c r="K9" i="2" s="1"/>
  <c r="K33" i="4" l="1"/>
  <c r="I210" i="2" l="1"/>
  <c r="J210" i="2" s="1"/>
  <c r="K210" i="2" s="1"/>
  <c r="I209" i="2"/>
  <c r="J209" i="2" s="1"/>
  <c r="K209" i="2" s="1"/>
  <c r="I208" i="2"/>
  <c r="J208" i="2" s="1"/>
  <c r="K208" i="2" s="1"/>
  <c r="I207" i="2"/>
  <c r="J207" i="2" s="1"/>
  <c r="K207" i="2" s="1"/>
  <c r="I206" i="2"/>
  <c r="J206" i="2" s="1"/>
  <c r="K206" i="2" s="1"/>
  <c r="I205" i="2"/>
  <c r="J205" i="2" s="1"/>
  <c r="K205" i="2" s="1"/>
  <c r="I204" i="2"/>
  <c r="J204" i="2" s="1"/>
  <c r="K204" i="2" s="1"/>
  <c r="I203" i="2"/>
  <c r="J203" i="2" s="1"/>
  <c r="K203" i="2" s="1"/>
  <c r="I202" i="2"/>
  <c r="J202" i="2" s="1"/>
  <c r="K202" i="2" s="1"/>
  <c r="I201" i="2"/>
  <c r="J201" i="2" s="1"/>
  <c r="K201" i="2" s="1"/>
  <c r="I200" i="2"/>
  <c r="J200" i="2" s="1"/>
  <c r="K200" i="2" s="1"/>
  <c r="I199" i="2"/>
  <c r="J199" i="2" s="1"/>
  <c r="K199" i="2" s="1"/>
  <c r="I198" i="2"/>
  <c r="J198" i="2" s="1"/>
  <c r="K198" i="2" s="1"/>
  <c r="I197" i="2"/>
  <c r="J197" i="2" s="1"/>
  <c r="K197" i="2" s="1"/>
  <c r="I196" i="2"/>
  <c r="J196" i="2" s="1"/>
  <c r="K196" i="2" s="1"/>
  <c r="I195" i="2"/>
  <c r="J195" i="2" s="1"/>
  <c r="K195" i="2" s="1"/>
  <c r="I194" i="2"/>
  <c r="J194" i="2" s="1"/>
  <c r="K194" i="2" s="1"/>
  <c r="I193" i="2"/>
  <c r="J193" i="2" s="1"/>
  <c r="K193" i="2" s="1"/>
  <c r="I192" i="2"/>
  <c r="J192" i="2" s="1"/>
  <c r="K192" i="2" s="1"/>
  <c r="I191" i="2"/>
  <c r="J191" i="2" s="1"/>
  <c r="K191" i="2" s="1"/>
  <c r="I190" i="2"/>
  <c r="J190" i="2" s="1"/>
  <c r="K190" i="2" s="1"/>
  <c r="I189" i="2"/>
  <c r="J189" i="2" s="1"/>
  <c r="K189" i="2" s="1"/>
  <c r="I188" i="2"/>
  <c r="J188" i="2" s="1"/>
  <c r="K188" i="2" s="1"/>
  <c r="I187" i="2"/>
  <c r="J187" i="2" s="1"/>
  <c r="K187" i="2" s="1"/>
  <c r="I186" i="2"/>
  <c r="J186" i="2" s="1"/>
  <c r="K186" i="2" s="1"/>
  <c r="I185" i="2"/>
  <c r="J185" i="2" s="1"/>
  <c r="K185" i="2" s="1"/>
  <c r="I184" i="2"/>
  <c r="J184" i="2" s="1"/>
  <c r="K184" i="2" s="1"/>
  <c r="I183" i="2"/>
  <c r="J183" i="2" s="1"/>
  <c r="K183" i="2" s="1"/>
  <c r="I182" i="2"/>
  <c r="J182" i="2" s="1"/>
  <c r="K182" i="2" s="1"/>
  <c r="I51" i="4" l="1"/>
  <c r="I104" i="4" s="1"/>
  <c r="I50" i="4"/>
  <c r="J50" i="4" s="1"/>
  <c r="K50" i="4" s="1"/>
  <c r="I49" i="4"/>
  <c r="J49" i="4" s="1"/>
  <c r="K49" i="4" s="1"/>
  <c r="J51" i="4" l="1"/>
  <c r="I181" i="2"/>
  <c r="J181" i="2" s="1"/>
  <c r="K181" i="2" s="1"/>
  <c r="I180" i="2"/>
  <c r="J180" i="2" s="1"/>
  <c r="K180" i="2" s="1"/>
  <c r="I179" i="2"/>
  <c r="J179" i="2" s="1"/>
  <c r="K179" i="2" s="1"/>
  <c r="I178" i="2"/>
  <c r="J178" i="2" s="1"/>
  <c r="K178" i="2" s="1"/>
  <c r="I177" i="2"/>
  <c r="J177" i="2" s="1"/>
  <c r="K177" i="2" s="1"/>
  <c r="I176" i="2"/>
  <c r="J176" i="2" s="1"/>
  <c r="K176" i="2" s="1"/>
  <c r="I175" i="2"/>
  <c r="J175" i="2" s="1"/>
  <c r="K175" i="2" s="1"/>
  <c r="I174" i="2"/>
  <c r="J174" i="2" s="1"/>
  <c r="K174" i="2" s="1"/>
  <c r="I173" i="2"/>
  <c r="J173" i="2" s="1"/>
  <c r="K173" i="2" s="1"/>
  <c r="I172" i="2"/>
  <c r="J172" i="2" s="1"/>
  <c r="K172" i="2" s="1"/>
  <c r="I171" i="2"/>
  <c r="J171" i="2" s="1"/>
  <c r="K171" i="2" s="1"/>
  <c r="I170" i="2"/>
  <c r="J170" i="2" s="1"/>
  <c r="K170" i="2" s="1"/>
  <c r="I169" i="2"/>
  <c r="J169" i="2" s="1"/>
  <c r="K169" i="2" s="1"/>
  <c r="I168" i="2"/>
  <c r="J168" i="2" s="1"/>
  <c r="K168" i="2" s="1"/>
  <c r="I167" i="2"/>
  <c r="J167" i="2" s="1"/>
  <c r="K167" i="2" s="1"/>
  <c r="I166" i="2"/>
  <c r="J166" i="2" s="1"/>
  <c r="K166" i="2" s="1"/>
  <c r="I165" i="2"/>
  <c r="J165" i="2" s="1"/>
  <c r="K165" i="2" s="1"/>
  <c r="I164" i="2"/>
  <c r="J164" i="2" s="1"/>
  <c r="K164" i="2" s="1"/>
  <c r="I163" i="2"/>
  <c r="J163" i="2" s="1"/>
  <c r="K163" i="2" s="1"/>
  <c r="I162" i="2"/>
  <c r="J162" i="2" s="1"/>
  <c r="K162" i="2" s="1"/>
  <c r="I161" i="2"/>
  <c r="J161" i="2" s="1"/>
  <c r="K161" i="2" s="1"/>
  <c r="I160" i="2"/>
  <c r="J160" i="2" s="1"/>
  <c r="K160" i="2" s="1"/>
  <c r="I159" i="2"/>
  <c r="J159" i="2" s="1"/>
  <c r="K159" i="2" s="1"/>
  <c r="I158" i="2"/>
  <c r="J158" i="2" s="1"/>
  <c r="K158" i="2" s="1"/>
  <c r="I157" i="2"/>
  <c r="J157" i="2" s="1"/>
  <c r="K157" i="2" s="1"/>
  <c r="I156" i="2"/>
  <c r="J156" i="2" s="1"/>
  <c r="K156" i="2" s="1"/>
  <c r="I155" i="2"/>
  <c r="J155" i="2" s="1"/>
  <c r="K155" i="2" s="1"/>
  <c r="I154" i="2"/>
  <c r="J154" i="2" s="1"/>
  <c r="K154" i="2" s="1"/>
  <c r="I153" i="2"/>
  <c r="J153" i="2" s="1"/>
  <c r="K153" i="2" s="1"/>
  <c r="I152" i="2"/>
  <c r="J152" i="2" s="1"/>
  <c r="K152" i="2" s="1"/>
  <c r="I151" i="2"/>
  <c r="J151" i="2" s="1"/>
  <c r="K151" i="2" s="1"/>
  <c r="I150" i="2"/>
  <c r="J150" i="2" s="1"/>
  <c r="K150" i="2" s="1"/>
  <c r="I149" i="2"/>
  <c r="J149" i="2" s="1"/>
  <c r="K149" i="2" s="1"/>
  <c r="I148" i="2"/>
  <c r="J148" i="2" s="1"/>
  <c r="K148" i="2" s="1"/>
  <c r="I147" i="2"/>
  <c r="J147" i="2" s="1"/>
  <c r="K147" i="2" s="1"/>
  <c r="I146" i="2"/>
  <c r="J146" i="2" s="1"/>
  <c r="K146" i="2" s="1"/>
  <c r="I145" i="2"/>
  <c r="J145" i="2" s="1"/>
  <c r="K145" i="2" s="1"/>
  <c r="I144" i="2"/>
  <c r="J144" i="2" s="1"/>
  <c r="K144" i="2" s="1"/>
  <c r="I143" i="2"/>
  <c r="J143" i="2" s="1"/>
  <c r="K143" i="2" s="1"/>
  <c r="I142" i="2"/>
  <c r="J142" i="2" s="1"/>
  <c r="K142" i="2" s="1"/>
  <c r="I141" i="2"/>
  <c r="J141" i="2" s="1"/>
  <c r="K141" i="2" s="1"/>
  <c r="I140" i="2"/>
  <c r="J140" i="2" s="1"/>
  <c r="K140" i="2" s="1"/>
  <c r="I139" i="2"/>
  <c r="J139" i="2" s="1"/>
  <c r="K139" i="2" s="1"/>
  <c r="I138" i="2"/>
  <c r="J138" i="2" s="1"/>
  <c r="K138" i="2" s="1"/>
  <c r="I137" i="2"/>
  <c r="J137" i="2" s="1"/>
  <c r="K137" i="2" s="1"/>
  <c r="I136" i="2"/>
  <c r="J136" i="2" s="1"/>
  <c r="K136" i="2" s="1"/>
  <c r="I135" i="2"/>
  <c r="J135" i="2" s="1"/>
  <c r="K135" i="2" s="1"/>
  <c r="I134" i="2"/>
  <c r="J134" i="2" s="1"/>
  <c r="K134" i="2" s="1"/>
  <c r="I133" i="2"/>
  <c r="J133" i="2" s="1"/>
  <c r="K133" i="2" s="1"/>
  <c r="I132" i="2"/>
  <c r="J132" i="2" s="1"/>
  <c r="K132" i="2" s="1"/>
  <c r="I131" i="2"/>
  <c r="J131" i="2" s="1"/>
  <c r="K131" i="2" s="1"/>
  <c r="I130" i="2"/>
  <c r="J130" i="2" s="1"/>
  <c r="K130" i="2" s="1"/>
  <c r="I129" i="2"/>
  <c r="J129" i="2" s="1"/>
  <c r="K129" i="2" s="1"/>
  <c r="I128" i="2"/>
  <c r="J128" i="2" s="1"/>
  <c r="K128" i="2" s="1"/>
  <c r="I127" i="2"/>
  <c r="J127" i="2" s="1"/>
  <c r="K127" i="2" s="1"/>
  <c r="I126" i="2"/>
  <c r="J126" i="2" s="1"/>
  <c r="K126" i="2" s="1"/>
  <c r="I125" i="2"/>
  <c r="J125" i="2" s="1"/>
  <c r="K125" i="2" s="1"/>
  <c r="I124" i="2"/>
  <c r="J124" i="2" s="1"/>
  <c r="K124" i="2" s="1"/>
  <c r="I123" i="2"/>
  <c r="J123" i="2" s="1"/>
  <c r="K123" i="2" s="1"/>
  <c r="I122" i="2"/>
  <c r="J122" i="2" s="1"/>
  <c r="K122" i="2" s="1"/>
  <c r="I121" i="2"/>
  <c r="J121" i="2" s="1"/>
  <c r="K121" i="2" s="1"/>
  <c r="I120" i="2"/>
  <c r="J120" i="2" s="1"/>
  <c r="K120" i="2" s="1"/>
  <c r="I119" i="2"/>
  <c r="J119" i="2" s="1"/>
  <c r="K119" i="2" s="1"/>
  <c r="I118" i="2"/>
  <c r="J118" i="2" s="1"/>
  <c r="K118" i="2" s="1"/>
  <c r="I117" i="2"/>
  <c r="J117" i="2" s="1"/>
  <c r="K117" i="2" s="1"/>
  <c r="I116" i="2"/>
  <c r="J116" i="2" s="1"/>
  <c r="K116" i="2" s="1"/>
  <c r="I115" i="2"/>
  <c r="J115" i="2" s="1"/>
  <c r="K115" i="2" s="1"/>
  <c r="I114" i="2"/>
  <c r="J114" i="2" s="1"/>
  <c r="K114" i="2" s="1"/>
  <c r="I113" i="2"/>
  <c r="J113" i="2" s="1"/>
  <c r="K113" i="2" s="1"/>
  <c r="I112" i="2"/>
  <c r="J112" i="2" s="1"/>
  <c r="K112" i="2" s="1"/>
  <c r="I111" i="2"/>
  <c r="J111" i="2" s="1"/>
  <c r="K111" i="2" s="1"/>
  <c r="I110" i="2"/>
  <c r="J110" i="2" s="1"/>
  <c r="K110" i="2" s="1"/>
  <c r="I109" i="2"/>
  <c r="J109" i="2" s="1"/>
  <c r="K109" i="2" s="1"/>
  <c r="I108" i="2"/>
  <c r="J108" i="2" s="1"/>
  <c r="K108" i="2" s="1"/>
  <c r="I107" i="2"/>
  <c r="J107" i="2" s="1"/>
  <c r="K107" i="2" s="1"/>
  <c r="I106" i="2"/>
  <c r="J106" i="2" s="1"/>
  <c r="K106" i="2" s="1"/>
  <c r="I105" i="2"/>
  <c r="J105" i="2" s="1"/>
  <c r="K105" i="2" s="1"/>
  <c r="I104" i="2"/>
  <c r="J104" i="2" s="1"/>
  <c r="K104" i="2" s="1"/>
  <c r="I103" i="2"/>
  <c r="J103" i="2" s="1"/>
  <c r="K103" i="2" s="1"/>
  <c r="I102" i="2"/>
  <c r="J102" i="2" s="1"/>
  <c r="K102" i="2" s="1"/>
  <c r="I101" i="2"/>
  <c r="J101" i="2" s="1"/>
  <c r="K101" i="2" s="1"/>
  <c r="I100" i="2"/>
  <c r="J100" i="2" s="1"/>
  <c r="K100" i="2" s="1"/>
  <c r="I99" i="2"/>
  <c r="J99" i="2" s="1"/>
  <c r="K99" i="2" s="1"/>
  <c r="I98" i="2"/>
  <c r="I97" i="2"/>
  <c r="I96" i="2"/>
  <c r="J96" i="2" s="1"/>
  <c r="K96" i="2" s="1"/>
  <c r="I95" i="2"/>
  <c r="J95" i="2" s="1"/>
  <c r="K95" i="2" s="1"/>
  <c r="I94" i="2"/>
  <c r="J94" i="2" s="1"/>
  <c r="K94" i="2" s="1"/>
  <c r="I93" i="2"/>
  <c r="J93" i="2" s="1"/>
  <c r="K93" i="2" s="1"/>
  <c r="I92" i="2"/>
  <c r="J92" i="2" s="1"/>
  <c r="K92" i="2" s="1"/>
  <c r="I91" i="2"/>
  <c r="J91" i="2" s="1"/>
  <c r="K91" i="2" s="1"/>
  <c r="I90" i="2"/>
  <c r="J90" i="2" s="1"/>
  <c r="K90" i="2" s="1"/>
  <c r="I89" i="2"/>
  <c r="I88" i="2"/>
  <c r="J88" i="2" s="1"/>
  <c r="K88" i="2" s="1"/>
  <c r="I87" i="2"/>
  <c r="J87" i="2" s="1"/>
  <c r="K87" i="2" s="1"/>
  <c r="I86" i="2"/>
  <c r="J86" i="2" s="1"/>
  <c r="K86" i="2" s="1"/>
  <c r="I85" i="2"/>
  <c r="J85" i="2" s="1"/>
  <c r="K85" i="2" s="1"/>
  <c r="I84" i="2"/>
  <c r="J84" i="2" s="1"/>
  <c r="K84" i="2" s="1"/>
  <c r="I83" i="2"/>
  <c r="J83" i="2" s="1"/>
  <c r="K83" i="2" s="1"/>
  <c r="I82" i="2"/>
  <c r="J82" i="2" s="1"/>
  <c r="K82" i="2" s="1"/>
  <c r="I81" i="2"/>
  <c r="J81" i="2" s="1"/>
  <c r="K81" i="2" s="1"/>
  <c r="I80" i="2"/>
  <c r="I79" i="2"/>
  <c r="J79" i="2" s="1"/>
  <c r="K79" i="2" s="1"/>
  <c r="I78" i="2"/>
  <c r="J78" i="2" s="1"/>
  <c r="K78" i="2" s="1"/>
  <c r="I77" i="2"/>
  <c r="J77" i="2" s="1"/>
  <c r="K77" i="2" s="1"/>
  <c r="I76" i="2"/>
  <c r="J76" i="2" s="1"/>
  <c r="K76" i="2" s="1"/>
  <c r="I47" i="1"/>
  <c r="J47" i="1" s="1"/>
  <c r="K47" i="1" s="1"/>
  <c r="L47" i="1"/>
  <c r="M47" i="1"/>
  <c r="I48" i="1"/>
  <c r="J48" i="1" s="1"/>
  <c r="K48" i="1" s="1"/>
  <c r="L48" i="1"/>
  <c r="M48" i="1"/>
  <c r="I49" i="1"/>
  <c r="J49" i="1" s="1"/>
  <c r="K49" i="1" s="1"/>
  <c r="L49" i="1"/>
  <c r="M49" i="1"/>
  <c r="I50" i="1"/>
  <c r="J50" i="1" s="1"/>
  <c r="K50" i="1" s="1"/>
  <c r="L50" i="1"/>
  <c r="M50" i="1"/>
  <c r="I51" i="1"/>
  <c r="J51" i="1" s="1"/>
  <c r="K51" i="1" s="1"/>
  <c r="L51" i="1"/>
  <c r="M51" i="1"/>
  <c r="I52" i="1"/>
  <c r="J52" i="1" s="1"/>
  <c r="K52" i="1" s="1"/>
  <c r="L52" i="1"/>
  <c r="M52" i="1"/>
  <c r="I53" i="1"/>
  <c r="J53" i="1" s="1"/>
  <c r="K53" i="1" s="1"/>
  <c r="L53" i="1"/>
  <c r="M53" i="1"/>
  <c r="I54" i="1"/>
  <c r="J54" i="1" s="1"/>
  <c r="K54" i="1" s="1"/>
  <c r="L54" i="1"/>
  <c r="M54" i="1"/>
  <c r="I55" i="1"/>
  <c r="J55" i="1" s="1"/>
  <c r="K55" i="1" s="1"/>
  <c r="L55" i="1"/>
  <c r="M55" i="1"/>
  <c r="I56" i="1"/>
  <c r="J56" i="1" s="1"/>
  <c r="K56" i="1" s="1"/>
  <c r="L56" i="1"/>
  <c r="M56" i="1"/>
  <c r="I57" i="1"/>
  <c r="J57" i="1" s="1"/>
  <c r="K57" i="1" s="1"/>
  <c r="L57" i="1"/>
  <c r="M57" i="1"/>
  <c r="I58" i="1"/>
  <c r="J58" i="1" s="1"/>
  <c r="K58" i="1" s="1"/>
  <c r="L58" i="1"/>
  <c r="M58" i="1"/>
  <c r="I59" i="1"/>
  <c r="J59" i="1" s="1"/>
  <c r="K59" i="1" s="1"/>
  <c r="L59" i="1"/>
  <c r="M59" i="1"/>
  <c r="I60" i="1"/>
  <c r="J60" i="1" s="1"/>
  <c r="K60" i="1" s="1"/>
  <c r="L60" i="1"/>
  <c r="M60" i="1"/>
  <c r="I61" i="1"/>
  <c r="J61" i="1" s="1"/>
  <c r="K61" i="1" s="1"/>
  <c r="L61" i="1"/>
  <c r="M61" i="1"/>
  <c r="I62" i="1"/>
  <c r="J62" i="1" s="1"/>
  <c r="K62" i="1" s="1"/>
  <c r="L62" i="1"/>
  <c r="M62" i="1"/>
  <c r="I63" i="1"/>
  <c r="J63" i="1" s="1"/>
  <c r="K63" i="1" s="1"/>
  <c r="L63" i="1"/>
  <c r="M63" i="1"/>
  <c r="J104" i="4" l="1"/>
  <c r="K104" i="4" s="1"/>
  <c r="I475" i="2"/>
  <c r="J97" i="2"/>
  <c r="J475" i="2" s="1"/>
  <c r="J89" i="2"/>
  <c r="J80" i="2"/>
  <c r="K51" i="4"/>
  <c r="J98" i="2"/>
  <c r="K97" i="2" l="1"/>
  <c r="K89" i="2"/>
  <c r="K80" i="2"/>
  <c r="K98" i="2"/>
  <c r="I9" i="4" l="1"/>
  <c r="J9" i="4" s="1"/>
  <c r="K9" i="4" s="1"/>
  <c r="M10" i="1"/>
  <c r="L10" i="1"/>
  <c r="I10" i="1"/>
  <c r="J10" i="1" s="1"/>
  <c r="K10" i="1" s="1"/>
  <c r="M9" i="1"/>
  <c r="L9" i="1"/>
  <c r="I9" i="1"/>
  <c r="J9" i="1" s="1"/>
  <c r="K9" i="1" s="1"/>
  <c r="L45" i="1" l="1"/>
  <c r="M45" i="1"/>
  <c r="I48" i="4"/>
  <c r="J48" i="4" s="1"/>
  <c r="K48" i="4" s="1"/>
  <c r="I29" i="4"/>
  <c r="J29" i="4" s="1"/>
  <c r="K29" i="4" s="1"/>
  <c r="I9" i="5" l="1"/>
  <c r="J9" i="5" s="1"/>
  <c r="K9" i="5" s="1"/>
  <c r="I8" i="5"/>
  <c r="I75" i="2"/>
  <c r="J75" i="2" s="1"/>
  <c r="K75" i="2" s="1"/>
  <c r="I74" i="2"/>
  <c r="J74" i="2" s="1"/>
  <c r="K74" i="2" s="1"/>
  <c r="I73" i="2"/>
  <c r="J73" i="2" s="1"/>
  <c r="K73" i="2" s="1"/>
  <c r="I72" i="2"/>
  <c r="J72" i="2" s="1"/>
  <c r="K72" i="2" s="1"/>
  <c r="I71" i="2"/>
  <c r="J71" i="2" s="1"/>
  <c r="K71" i="2" s="1"/>
  <c r="I70" i="2"/>
  <c r="J70" i="2" s="1"/>
  <c r="K70" i="2" s="1"/>
  <c r="I69" i="2"/>
  <c r="J69" i="2" s="1"/>
  <c r="K69" i="2" s="1"/>
  <c r="I68" i="2"/>
  <c r="J68" i="2" s="1"/>
  <c r="K68" i="2" s="1"/>
  <c r="I67" i="2"/>
  <c r="J67" i="2" s="1"/>
  <c r="K67" i="2" s="1"/>
  <c r="I66" i="2"/>
  <c r="J66" i="2" s="1"/>
  <c r="K66" i="2" s="1"/>
  <c r="I65" i="2"/>
  <c r="J65" i="2" s="1"/>
  <c r="K65" i="2" s="1"/>
  <c r="I64" i="2"/>
  <c r="J64" i="2" s="1"/>
  <c r="K64" i="2" s="1"/>
  <c r="I63" i="2"/>
  <c r="J63" i="2" s="1"/>
  <c r="K63" i="2" s="1"/>
  <c r="I62" i="2"/>
  <c r="J62" i="2" s="1"/>
  <c r="K62" i="2" s="1"/>
  <c r="I61" i="2"/>
  <c r="J61" i="2" s="1"/>
  <c r="K61" i="2" s="1"/>
  <c r="I60" i="2"/>
  <c r="J60" i="2" s="1"/>
  <c r="K60" i="2" s="1"/>
  <c r="I59" i="2"/>
  <c r="J59" i="2" s="1"/>
  <c r="K59" i="2" s="1"/>
  <c r="I58" i="2"/>
  <c r="J58" i="2" s="1"/>
  <c r="K58" i="2" s="1"/>
  <c r="I57" i="2"/>
  <c r="J57" i="2" s="1"/>
  <c r="K57" i="2" s="1"/>
  <c r="I56" i="2"/>
  <c r="J56" i="2" s="1"/>
  <c r="K56" i="2" s="1"/>
  <c r="I55" i="2"/>
  <c r="J55" i="2" s="1"/>
  <c r="K55" i="2" s="1"/>
  <c r="I54" i="2"/>
  <c r="J54" i="2" s="1"/>
  <c r="K54" i="2" s="1"/>
  <c r="I53" i="2"/>
  <c r="J53" i="2" s="1"/>
  <c r="K53" i="2" s="1"/>
  <c r="I52" i="2"/>
  <c r="J52" i="2" s="1"/>
  <c r="K52" i="2" s="1"/>
  <c r="I51" i="2"/>
  <c r="J51" i="2" s="1"/>
  <c r="K51" i="2" s="1"/>
  <c r="I50" i="2"/>
  <c r="J50" i="2" s="1"/>
  <c r="K50" i="2" s="1"/>
  <c r="I49" i="2"/>
  <c r="J49" i="2" s="1"/>
  <c r="K49" i="2" s="1"/>
  <c r="I48" i="2"/>
  <c r="J48" i="2" s="1"/>
  <c r="K48" i="2" s="1"/>
  <c r="I47" i="2"/>
  <c r="J47" i="2" s="1"/>
  <c r="K47" i="2" s="1"/>
  <c r="I46" i="2"/>
  <c r="J46" i="2" s="1"/>
  <c r="K46" i="2" s="1"/>
  <c r="M137" i="1"/>
  <c r="L137" i="1"/>
  <c r="I137" i="1"/>
  <c r="J137" i="1" s="1"/>
  <c r="K137" i="1" s="1"/>
  <c r="M136" i="1"/>
  <c r="L136" i="1"/>
  <c r="I136" i="1"/>
  <c r="J136" i="1" s="1"/>
  <c r="K136" i="1" s="1"/>
  <c r="M135" i="1"/>
  <c r="L135" i="1"/>
  <c r="I135" i="1"/>
  <c r="J135" i="1" s="1"/>
  <c r="K135" i="1" s="1"/>
  <c r="M134" i="1"/>
  <c r="L134" i="1"/>
  <c r="I134" i="1"/>
  <c r="J134" i="1" s="1"/>
  <c r="K134" i="1" s="1"/>
  <c r="M133" i="1"/>
  <c r="L133" i="1"/>
  <c r="I133" i="1"/>
  <c r="J133" i="1" s="1"/>
  <c r="K133" i="1" s="1"/>
  <c r="M132" i="1"/>
  <c r="L132" i="1"/>
  <c r="I132" i="1"/>
  <c r="J132" i="1" s="1"/>
  <c r="K132" i="1" s="1"/>
  <c r="M131" i="1"/>
  <c r="L131" i="1"/>
  <c r="I131" i="1"/>
  <c r="J131" i="1" s="1"/>
  <c r="K131" i="1" s="1"/>
  <c r="M130" i="1"/>
  <c r="L130" i="1"/>
  <c r="I130" i="1"/>
  <c r="J130" i="1" s="1"/>
  <c r="K130" i="1" s="1"/>
  <c r="M129" i="1"/>
  <c r="L129" i="1"/>
  <c r="I129" i="1"/>
  <c r="J129" i="1" s="1"/>
  <c r="K129" i="1" s="1"/>
  <c r="M128" i="1"/>
  <c r="L128" i="1"/>
  <c r="I128" i="1"/>
  <c r="J128" i="1" s="1"/>
  <c r="K128" i="1" s="1"/>
  <c r="M127" i="1"/>
  <c r="L127" i="1"/>
  <c r="I127" i="1"/>
  <c r="J127" i="1" s="1"/>
  <c r="K127" i="1" s="1"/>
  <c r="M126" i="1"/>
  <c r="L126" i="1"/>
  <c r="I126" i="1"/>
  <c r="J126" i="1" s="1"/>
  <c r="K126" i="1" s="1"/>
  <c r="M125" i="1"/>
  <c r="L125" i="1"/>
  <c r="I125" i="1"/>
  <c r="J125" i="1" s="1"/>
  <c r="K125" i="1" s="1"/>
  <c r="M124" i="1"/>
  <c r="L124" i="1"/>
  <c r="I124" i="1"/>
  <c r="J124" i="1" s="1"/>
  <c r="K124" i="1" s="1"/>
  <c r="M123" i="1"/>
  <c r="L123" i="1"/>
  <c r="I123" i="1"/>
  <c r="J123" i="1" s="1"/>
  <c r="K123" i="1" s="1"/>
  <c r="M122" i="1"/>
  <c r="L122" i="1"/>
  <c r="I122" i="1"/>
  <c r="J122" i="1" s="1"/>
  <c r="K122" i="1" s="1"/>
  <c r="M121" i="1"/>
  <c r="L121" i="1"/>
  <c r="I121" i="1"/>
  <c r="J121" i="1" s="1"/>
  <c r="K121" i="1" s="1"/>
  <c r="M120" i="1"/>
  <c r="L120" i="1"/>
  <c r="I120" i="1"/>
  <c r="J120" i="1" s="1"/>
  <c r="K120" i="1" s="1"/>
  <c r="M119" i="1"/>
  <c r="L119" i="1"/>
  <c r="I119" i="1"/>
  <c r="J119" i="1" s="1"/>
  <c r="K119" i="1" s="1"/>
  <c r="M118" i="1"/>
  <c r="L118" i="1"/>
  <c r="I118" i="1"/>
  <c r="J118" i="1" s="1"/>
  <c r="K118" i="1" s="1"/>
  <c r="M117" i="1"/>
  <c r="L117" i="1"/>
  <c r="I117" i="1"/>
  <c r="J117" i="1" s="1"/>
  <c r="K117" i="1" s="1"/>
  <c r="M116" i="1"/>
  <c r="L116" i="1"/>
  <c r="I116" i="1"/>
  <c r="J116" i="1" s="1"/>
  <c r="K116" i="1" s="1"/>
  <c r="M115" i="1"/>
  <c r="L115" i="1"/>
  <c r="I115" i="1"/>
  <c r="J115" i="1" s="1"/>
  <c r="K115" i="1" s="1"/>
  <c r="M114" i="1"/>
  <c r="L114" i="1"/>
  <c r="I114" i="1"/>
  <c r="J114" i="1" s="1"/>
  <c r="K114" i="1" s="1"/>
  <c r="M113" i="1"/>
  <c r="L113" i="1"/>
  <c r="I113" i="1"/>
  <c r="J113" i="1" s="1"/>
  <c r="K113" i="1" s="1"/>
  <c r="M112" i="1"/>
  <c r="L112" i="1"/>
  <c r="I112" i="1"/>
  <c r="J112" i="1" s="1"/>
  <c r="K112" i="1" s="1"/>
  <c r="M111" i="1"/>
  <c r="L111" i="1"/>
  <c r="I111" i="1"/>
  <c r="J111" i="1" s="1"/>
  <c r="K111" i="1" s="1"/>
  <c r="M110" i="1"/>
  <c r="L110" i="1"/>
  <c r="I110" i="1"/>
  <c r="J110" i="1" s="1"/>
  <c r="K110" i="1" s="1"/>
  <c r="M109" i="1"/>
  <c r="L109" i="1"/>
  <c r="I109" i="1"/>
  <c r="J109" i="1" s="1"/>
  <c r="K109" i="1" s="1"/>
  <c r="M108" i="1"/>
  <c r="L108" i="1"/>
  <c r="I108" i="1"/>
  <c r="J108" i="1" s="1"/>
  <c r="K108" i="1" s="1"/>
  <c r="M107" i="1"/>
  <c r="L107" i="1"/>
  <c r="I107" i="1"/>
  <c r="J107" i="1" s="1"/>
  <c r="K107" i="1" s="1"/>
  <c r="M106" i="1"/>
  <c r="L106" i="1"/>
  <c r="I106" i="1"/>
  <c r="J106" i="1" s="1"/>
  <c r="K106" i="1" s="1"/>
  <c r="M105" i="1"/>
  <c r="L105" i="1"/>
  <c r="I105" i="1"/>
  <c r="J105" i="1" s="1"/>
  <c r="K105" i="1" s="1"/>
  <c r="M104" i="1"/>
  <c r="L104" i="1"/>
  <c r="I104" i="1"/>
  <c r="J104" i="1" s="1"/>
  <c r="K104" i="1" s="1"/>
  <c r="M103" i="1"/>
  <c r="L103" i="1"/>
  <c r="I103" i="1"/>
  <c r="J103" i="1" s="1"/>
  <c r="K103" i="1" s="1"/>
  <c r="M102" i="1"/>
  <c r="L102" i="1"/>
  <c r="I102" i="1"/>
  <c r="M101" i="1"/>
  <c r="L101" i="1"/>
  <c r="I101" i="1"/>
  <c r="M100" i="1"/>
  <c r="L100" i="1"/>
  <c r="I100" i="1"/>
  <c r="I495" i="1" s="1"/>
  <c r="M99" i="1"/>
  <c r="L99" i="1"/>
  <c r="I99" i="1"/>
  <c r="J99" i="1" s="1"/>
  <c r="K99" i="1" s="1"/>
  <c r="M98" i="1"/>
  <c r="L98" i="1"/>
  <c r="I98" i="1"/>
  <c r="J98" i="1" s="1"/>
  <c r="K98" i="1" s="1"/>
  <c r="M97" i="1"/>
  <c r="L97" i="1"/>
  <c r="I97" i="1"/>
  <c r="J97" i="1" s="1"/>
  <c r="K97" i="1" s="1"/>
  <c r="M96" i="1"/>
  <c r="L96" i="1"/>
  <c r="I96" i="1"/>
  <c r="M95" i="1"/>
  <c r="L95" i="1"/>
  <c r="I95" i="1"/>
  <c r="J95" i="1" s="1"/>
  <c r="K95" i="1" s="1"/>
  <c r="M94" i="1"/>
  <c r="L94" i="1"/>
  <c r="I94" i="1"/>
  <c r="J94" i="1" s="1"/>
  <c r="K94" i="1" s="1"/>
  <c r="M93" i="1"/>
  <c r="L93" i="1"/>
  <c r="I93" i="1"/>
  <c r="J93" i="1" s="1"/>
  <c r="K93" i="1" s="1"/>
  <c r="M92" i="1"/>
  <c r="L92" i="1"/>
  <c r="I92" i="1"/>
  <c r="J92" i="1" s="1"/>
  <c r="K92" i="1" s="1"/>
  <c r="M91" i="1"/>
  <c r="L91" i="1"/>
  <c r="I91" i="1"/>
  <c r="M90" i="1"/>
  <c r="L90" i="1"/>
  <c r="I90" i="1"/>
  <c r="J90" i="1" s="1"/>
  <c r="K90" i="1" s="1"/>
  <c r="M89" i="1"/>
  <c r="L89" i="1"/>
  <c r="I89" i="1"/>
  <c r="J89" i="1" s="1"/>
  <c r="K89" i="1" s="1"/>
  <c r="M88" i="1"/>
  <c r="L88" i="1"/>
  <c r="I88" i="1"/>
  <c r="M87" i="1"/>
  <c r="L87" i="1"/>
  <c r="I87" i="1"/>
  <c r="J87" i="1" s="1"/>
  <c r="K87" i="1" s="1"/>
  <c r="M86" i="1"/>
  <c r="L86" i="1"/>
  <c r="I86" i="1"/>
  <c r="M85" i="1"/>
  <c r="L85" i="1"/>
  <c r="I85" i="1"/>
  <c r="J85" i="1" s="1"/>
  <c r="K85" i="1" s="1"/>
  <c r="M84" i="1"/>
  <c r="L84" i="1"/>
  <c r="I84" i="1"/>
  <c r="J84" i="1" s="1"/>
  <c r="K84" i="1" s="1"/>
  <c r="M83" i="1"/>
  <c r="L83" i="1"/>
  <c r="I83" i="1"/>
  <c r="J83" i="1" s="1"/>
  <c r="K83" i="1" s="1"/>
  <c r="M82" i="1"/>
  <c r="L82" i="1"/>
  <c r="I82" i="1"/>
  <c r="J82" i="1" s="1"/>
  <c r="K82" i="1" s="1"/>
  <c r="M81" i="1"/>
  <c r="L81" i="1"/>
  <c r="I81" i="1"/>
  <c r="J81" i="1" s="1"/>
  <c r="K81" i="1" s="1"/>
  <c r="M80" i="1"/>
  <c r="L80" i="1"/>
  <c r="I80" i="1"/>
  <c r="J80" i="1" s="1"/>
  <c r="K80" i="1" s="1"/>
  <c r="M79" i="1"/>
  <c r="L79" i="1"/>
  <c r="I79" i="1"/>
  <c r="J79" i="1" s="1"/>
  <c r="K79" i="1" s="1"/>
  <c r="M78" i="1"/>
  <c r="L78" i="1"/>
  <c r="I78" i="1"/>
  <c r="J78" i="1" s="1"/>
  <c r="K78" i="1" s="1"/>
  <c r="M77" i="1"/>
  <c r="L77" i="1"/>
  <c r="I77" i="1"/>
  <c r="J77" i="1" s="1"/>
  <c r="K77" i="1" s="1"/>
  <c r="M76" i="1"/>
  <c r="L76" i="1"/>
  <c r="I76" i="1"/>
  <c r="J76" i="1" s="1"/>
  <c r="K76" i="1" s="1"/>
  <c r="M75" i="1"/>
  <c r="L75" i="1"/>
  <c r="I75" i="1"/>
  <c r="J75" i="1" s="1"/>
  <c r="K75" i="1" s="1"/>
  <c r="M74" i="1"/>
  <c r="L74" i="1"/>
  <c r="I74" i="1"/>
  <c r="J74" i="1" s="1"/>
  <c r="K74" i="1" s="1"/>
  <c r="M73" i="1"/>
  <c r="L73" i="1"/>
  <c r="I73" i="1"/>
  <c r="J73" i="1" s="1"/>
  <c r="K73" i="1" s="1"/>
  <c r="M72" i="1"/>
  <c r="L72" i="1"/>
  <c r="I72" i="1"/>
  <c r="J72" i="1" s="1"/>
  <c r="K72" i="1" s="1"/>
  <c r="M71" i="1"/>
  <c r="L71" i="1"/>
  <c r="I71" i="1"/>
  <c r="J71" i="1" s="1"/>
  <c r="K71" i="1" s="1"/>
  <c r="M70" i="1"/>
  <c r="L70" i="1"/>
  <c r="I70" i="1"/>
  <c r="J70" i="1" s="1"/>
  <c r="K70" i="1" s="1"/>
  <c r="M69" i="1"/>
  <c r="L69" i="1"/>
  <c r="I69" i="1"/>
  <c r="J69" i="1" s="1"/>
  <c r="K69" i="1" s="1"/>
  <c r="M68" i="1"/>
  <c r="L68" i="1"/>
  <c r="I68" i="1"/>
  <c r="J68" i="1" s="1"/>
  <c r="K68" i="1" s="1"/>
  <c r="M67" i="1"/>
  <c r="L67" i="1"/>
  <c r="I67" i="1"/>
  <c r="J67" i="1" s="1"/>
  <c r="K67" i="1" s="1"/>
  <c r="M66" i="1"/>
  <c r="L66" i="1"/>
  <c r="I66" i="1"/>
  <c r="J66" i="1" s="1"/>
  <c r="K66" i="1" s="1"/>
  <c r="M65" i="1"/>
  <c r="L65" i="1"/>
  <c r="I65" i="1"/>
  <c r="J65" i="1" s="1"/>
  <c r="K65" i="1" s="1"/>
  <c r="M64" i="1"/>
  <c r="L64" i="1"/>
  <c r="I64" i="1"/>
  <c r="J64" i="1" s="1"/>
  <c r="K64" i="1" s="1"/>
  <c r="J102" i="1" l="1"/>
  <c r="J91" i="1"/>
  <c r="J100" i="1"/>
  <c r="J495" i="1" s="1"/>
  <c r="J101" i="1"/>
  <c r="J96" i="1"/>
  <c r="J88" i="1"/>
  <c r="J86" i="1"/>
  <c r="K102" i="1" l="1"/>
  <c r="K91" i="1"/>
  <c r="K100" i="1"/>
  <c r="K101" i="1"/>
  <c r="K45" i="1"/>
  <c r="K96" i="1"/>
  <c r="K88" i="1"/>
  <c r="K86" i="1"/>
  <c r="I45" i="2" l="1"/>
  <c r="J45" i="2" s="1"/>
  <c r="K45" i="2" s="1"/>
  <c r="K27" i="4" l="1"/>
  <c r="K475" i="2" l="1"/>
  <c r="K495" i="1" l="1"/>
  <c r="I8" i="1" l="1"/>
  <c r="J8" i="1" s="1"/>
  <c r="K8" i="1" s="1"/>
  <c r="L8" i="1"/>
  <c r="M8" i="1"/>
  <c r="I8" i="4" l="1"/>
  <c r="J8" i="4" s="1"/>
  <c r="K8" i="4" s="1"/>
  <c r="M9" i="3"/>
  <c r="L9" i="3"/>
  <c r="M8" i="3"/>
  <c r="L8" i="3"/>
  <c r="M6" i="5" l="1"/>
  <c r="L6" i="5"/>
  <c r="M6" i="4"/>
  <c r="L6" i="4"/>
  <c r="M6" i="3"/>
  <c r="L6" i="3"/>
  <c r="L6" i="2"/>
  <c r="L36" i="5" l="1"/>
  <c r="L39" i="5"/>
  <c r="L37" i="5"/>
  <c r="M36" i="5"/>
  <c r="M39" i="5"/>
  <c r="M37" i="5"/>
  <c r="L83" i="5"/>
  <c r="L82" i="5"/>
  <c r="L81" i="5"/>
  <c r="L80" i="5"/>
  <c r="L59" i="5"/>
  <c r="M82" i="5"/>
  <c r="M81" i="5"/>
  <c r="M83" i="5"/>
  <c r="M80" i="5"/>
  <c r="M59" i="5"/>
  <c r="L82" i="4"/>
  <c r="L101" i="4"/>
  <c r="L98" i="4"/>
  <c r="L85" i="4"/>
  <c r="L78" i="4"/>
  <c r="L74" i="4"/>
  <c r="L88" i="4"/>
  <c r="L81" i="4"/>
  <c r="L97" i="4"/>
  <c r="L77" i="4"/>
  <c r="L73" i="4"/>
  <c r="L96" i="4"/>
  <c r="L87" i="4"/>
  <c r="L76" i="4"/>
  <c r="L72" i="4"/>
  <c r="L102" i="4"/>
  <c r="L83" i="4"/>
  <c r="L86" i="4"/>
  <c r="L79" i="4"/>
  <c r="L75" i="4"/>
  <c r="M101" i="4"/>
  <c r="M98" i="4"/>
  <c r="M85" i="4"/>
  <c r="M78" i="4"/>
  <c r="M74" i="4"/>
  <c r="M88" i="4"/>
  <c r="M81" i="4"/>
  <c r="M97" i="4"/>
  <c r="M77" i="4"/>
  <c r="M73" i="4"/>
  <c r="M96" i="4"/>
  <c r="M87" i="4"/>
  <c r="M76" i="4"/>
  <c r="M72" i="4"/>
  <c r="M102" i="4"/>
  <c r="M83" i="4"/>
  <c r="M86" i="4"/>
  <c r="M79" i="4"/>
  <c r="M75" i="4"/>
  <c r="M82" i="4"/>
  <c r="L15" i="4"/>
  <c r="L14" i="4"/>
  <c r="L13" i="4"/>
  <c r="M15" i="4"/>
  <c r="M14" i="4"/>
  <c r="M13" i="4"/>
  <c r="L39" i="2"/>
  <c r="L32" i="2"/>
  <c r="L25" i="2"/>
  <c r="L28" i="2"/>
  <c r="L12" i="2"/>
  <c r="L38" i="2"/>
  <c r="L35" i="2"/>
  <c r="L31" i="2"/>
  <c r="L34" i="2"/>
  <c r="L40" i="2"/>
  <c r="L14" i="2"/>
  <c r="L33" i="2"/>
  <c r="L29" i="2"/>
  <c r="L13" i="2"/>
  <c r="L461" i="2"/>
  <c r="L470" i="2"/>
  <c r="L473" i="2"/>
  <c r="L466" i="2"/>
  <c r="L469" i="2"/>
  <c r="L463" i="2"/>
  <c r="L472" i="2"/>
  <c r="L465" i="2"/>
  <c r="L462" i="2"/>
  <c r="L453" i="2"/>
  <c r="L468" i="2"/>
  <c r="L471" i="2"/>
  <c r="L65" i="5"/>
  <c r="L75" i="5"/>
  <c r="L68" i="5"/>
  <c r="L62" i="5"/>
  <c r="L56" i="5"/>
  <c r="L71" i="5"/>
  <c r="L72" i="5"/>
  <c r="L67" i="5"/>
  <c r="L64" i="5"/>
  <c r="L61" i="5"/>
  <c r="L58" i="5"/>
  <c r="L69" i="5"/>
  <c r="L74" i="5"/>
  <c r="L54" i="5"/>
  <c r="L70" i="5"/>
  <c r="L57" i="5"/>
  <c r="L73" i="5"/>
  <c r="L66" i="5"/>
  <c r="L63" i="5"/>
  <c r="L60" i="5"/>
  <c r="M75" i="5"/>
  <c r="M68" i="5"/>
  <c r="M62" i="5"/>
  <c r="M71" i="5"/>
  <c r="M67" i="5"/>
  <c r="M64" i="5"/>
  <c r="M61" i="5"/>
  <c r="M58" i="5"/>
  <c r="M74" i="5"/>
  <c r="M54" i="5"/>
  <c r="M70" i="5"/>
  <c r="M57" i="5"/>
  <c r="M73" i="5"/>
  <c r="M66" i="5"/>
  <c r="M63" i="5"/>
  <c r="M60" i="5"/>
  <c r="M65" i="5"/>
  <c r="M69" i="5"/>
  <c r="M56" i="5"/>
  <c r="M72" i="5"/>
  <c r="L19" i="5"/>
  <c r="L26" i="5"/>
  <c r="L12" i="5"/>
  <c r="L10" i="5"/>
  <c r="L23" i="5"/>
  <c r="L18" i="5"/>
  <c r="L11" i="5"/>
  <c r="L21" i="5"/>
  <c r="L14" i="5"/>
  <c r="L24" i="5"/>
  <c r="L20" i="5"/>
  <c r="M26" i="5"/>
  <c r="M19" i="5"/>
  <c r="M12" i="5"/>
  <c r="M18" i="5"/>
  <c r="M11" i="5"/>
  <c r="M21" i="5"/>
  <c r="M14" i="5"/>
  <c r="M10" i="5"/>
  <c r="M23" i="5"/>
  <c r="M24" i="5"/>
  <c r="M20" i="5"/>
  <c r="L104" i="4"/>
  <c r="L70" i="4"/>
  <c r="L54" i="4"/>
  <c r="L66" i="4"/>
  <c r="L60" i="4"/>
  <c r="L57" i="4"/>
  <c r="L55" i="4"/>
  <c r="L69" i="4"/>
  <c r="L56" i="4"/>
  <c r="L53" i="4"/>
  <c r="L68" i="4"/>
  <c r="L65" i="4"/>
  <c r="L62" i="4"/>
  <c r="L59" i="4"/>
  <c r="L64" i="4"/>
  <c r="L61" i="4"/>
  <c r="L58" i="4"/>
  <c r="L71" i="4"/>
  <c r="M104" i="4"/>
  <c r="M70" i="4"/>
  <c r="M54" i="4"/>
  <c r="M64" i="4"/>
  <c r="M66" i="4"/>
  <c r="M60" i="4"/>
  <c r="M57" i="4"/>
  <c r="M61" i="4"/>
  <c r="M69" i="4"/>
  <c r="M56" i="4"/>
  <c r="M68" i="4"/>
  <c r="M65" i="4"/>
  <c r="M62" i="4"/>
  <c r="M59" i="4"/>
  <c r="M53" i="4"/>
  <c r="M58" i="4"/>
  <c r="M55" i="4"/>
  <c r="M71" i="4"/>
  <c r="L438" i="2"/>
  <c r="L428" i="2"/>
  <c r="L414" i="2"/>
  <c r="L411" i="2"/>
  <c r="L404" i="2"/>
  <c r="L369" i="2"/>
  <c r="L353" i="2"/>
  <c r="L340" i="2"/>
  <c r="L333" i="2"/>
  <c r="L313" i="2"/>
  <c r="L296" i="2"/>
  <c r="L289" i="2"/>
  <c r="L266" i="2"/>
  <c r="L262" i="2"/>
  <c r="L258" i="2"/>
  <c r="L449" i="2"/>
  <c r="L445" i="2"/>
  <c r="L424" i="2"/>
  <c r="L417" i="2"/>
  <c r="L380" i="2"/>
  <c r="L376" i="2"/>
  <c r="L356" i="2"/>
  <c r="L326" i="2"/>
  <c r="L306" i="2"/>
  <c r="L299" i="2"/>
  <c r="L285" i="2"/>
  <c r="L251" i="2"/>
  <c r="L434" i="2"/>
  <c r="L407" i="2"/>
  <c r="L396" i="2"/>
  <c r="L393" i="2"/>
  <c r="L387" i="2"/>
  <c r="L372" i="2"/>
  <c r="L359" i="2"/>
  <c r="L316" i="2"/>
  <c r="L292" i="2"/>
  <c r="L421" i="2"/>
  <c r="L373" i="2"/>
  <c r="L427" i="2"/>
  <c r="L403" i="2"/>
  <c r="L368" i="2"/>
  <c r="L349" i="2"/>
  <c r="L339" i="2"/>
  <c r="L332" i="2"/>
  <c r="L319" i="2"/>
  <c r="L312" i="2"/>
  <c r="L295" i="2"/>
  <c r="L288" i="2"/>
  <c r="L278" i="2"/>
  <c r="L272" i="2"/>
  <c r="L265" i="2"/>
  <c r="L261" i="2"/>
  <c r="L257" i="2"/>
  <c r="L397" i="2"/>
  <c r="L448" i="2"/>
  <c r="L444" i="2"/>
  <c r="L437" i="2"/>
  <c r="L416" i="2"/>
  <c r="L410" i="2"/>
  <c r="L383" i="2"/>
  <c r="L379" i="2"/>
  <c r="L355" i="2"/>
  <c r="L352" i="2"/>
  <c r="L322" i="2"/>
  <c r="L305" i="2"/>
  <c r="L284" i="2"/>
  <c r="L275" i="2"/>
  <c r="L433" i="2"/>
  <c r="L399" i="2"/>
  <c r="L395" i="2"/>
  <c r="L371" i="2"/>
  <c r="L342" i="2"/>
  <c r="L325" i="2"/>
  <c r="L315" i="2"/>
  <c r="L291" i="2"/>
  <c r="L268" i="2"/>
  <c r="L408" i="2"/>
  <c r="L419" i="2"/>
  <c r="L406" i="2"/>
  <c r="L402" i="2"/>
  <c r="L386" i="2"/>
  <c r="L338" i="2"/>
  <c r="L335" i="2"/>
  <c r="L308" i="2"/>
  <c r="L301" i="2"/>
  <c r="L287" i="2"/>
  <c r="L264" i="2"/>
  <c r="L260" i="2"/>
  <c r="L253" i="2"/>
  <c r="L447" i="2"/>
  <c r="L443" i="2"/>
  <c r="L436" i="2"/>
  <c r="L409" i="2"/>
  <c r="L382" i="2"/>
  <c r="L378" i="2"/>
  <c r="L328" i="2"/>
  <c r="L311" i="2"/>
  <c r="L304" i="2"/>
  <c r="L280" i="2"/>
  <c r="L432" i="2"/>
  <c r="L422" i="2"/>
  <c r="L412" i="2"/>
  <c r="L398" i="2"/>
  <c r="L374" i="2"/>
  <c r="L314" i="2"/>
  <c r="L290" i="2"/>
  <c r="L439" i="2"/>
  <c r="L429" i="2"/>
  <c r="L405" i="2"/>
  <c r="L394" i="2"/>
  <c r="L385" i="2"/>
  <c r="L357" i="2"/>
  <c r="L334" i="2"/>
  <c r="L307" i="2"/>
  <c r="L263" i="2"/>
  <c r="L259" i="2"/>
  <c r="L446" i="2"/>
  <c r="L442" i="2"/>
  <c r="L435" i="2"/>
  <c r="L425" i="2"/>
  <c r="L391" i="2"/>
  <c r="L388" i="2"/>
  <c r="L381" i="2"/>
  <c r="L377" i="2"/>
  <c r="L363" i="2"/>
  <c r="L344" i="2"/>
  <c r="L327" i="2"/>
  <c r="L317" i="2"/>
  <c r="L270" i="2"/>
  <c r="L41" i="2"/>
  <c r="L30" i="5"/>
  <c r="L31" i="5"/>
  <c r="L32" i="5"/>
  <c r="L34" i="5"/>
  <c r="M31" i="5"/>
  <c r="M34" i="5"/>
  <c r="M30" i="5"/>
  <c r="M32" i="5"/>
  <c r="L42" i="4"/>
  <c r="L36" i="4"/>
  <c r="L34" i="4"/>
  <c r="L50" i="4"/>
  <c r="M34" i="4"/>
  <c r="M42" i="4"/>
  <c r="M36" i="4"/>
  <c r="M50" i="4"/>
  <c r="L77" i="5"/>
  <c r="M77" i="5"/>
  <c r="L10" i="2"/>
  <c r="L450" i="2"/>
  <c r="L246" i="2"/>
  <c r="L76" i="5"/>
  <c r="L79" i="5"/>
  <c r="L78" i="5"/>
  <c r="L51" i="5"/>
  <c r="M76" i="5"/>
  <c r="M79" i="5"/>
  <c r="M78" i="5"/>
  <c r="M51" i="5"/>
  <c r="L47" i="4"/>
  <c r="L43" i="4"/>
  <c r="L46" i="4"/>
  <c r="L45" i="4"/>
  <c r="L44" i="4"/>
  <c r="L32" i="4"/>
  <c r="L48" i="4"/>
  <c r="M46" i="4"/>
  <c r="M43" i="4"/>
  <c r="M45" i="4"/>
  <c r="M47" i="4"/>
  <c r="M44" i="4"/>
  <c r="M32" i="4"/>
  <c r="M48" i="4"/>
  <c r="L31" i="4"/>
  <c r="L33" i="4"/>
  <c r="L30" i="4"/>
  <c r="M31" i="4"/>
  <c r="M33" i="4"/>
  <c r="M30" i="4"/>
  <c r="L11" i="3"/>
  <c r="L18" i="3"/>
  <c r="L19" i="3"/>
  <c r="L17" i="3"/>
  <c r="M11" i="3"/>
  <c r="M18" i="3"/>
  <c r="M19" i="3"/>
  <c r="M17" i="3"/>
  <c r="L250" i="2"/>
  <c r="L249" i="2"/>
  <c r="L452" i="2"/>
  <c r="L451" i="2"/>
  <c r="L248" i="2"/>
  <c r="L232" i="2"/>
  <c r="L239" i="2"/>
  <c r="L213" i="2"/>
  <c r="L161" i="2"/>
  <c r="L9" i="2"/>
  <c r="L244" i="2"/>
  <c r="L227" i="2"/>
  <c r="L247" i="2"/>
  <c r="L230" i="2"/>
  <c r="L237" i="2"/>
  <c r="L233" i="2"/>
  <c r="L220" i="2"/>
  <c r="L216" i="2"/>
  <c r="L240" i="2"/>
  <c r="L226" i="2"/>
  <c r="L243" i="2"/>
  <c r="L223" i="2"/>
  <c r="L212" i="2"/>
  <c r="L236" i="2"/>
  <c r="L229" i="2"/>
  <c r="L219" i="2"/>
  <c r="L215" i="2"/>
  <c r="L238" i="2"/>
  <c r="L217" i="2"/>
  <c r="L225" i="2"/>
  <c r="L211" i="2"/>
  <c r="L234" i="2"/>
  <c r="L242" i="2"/>
  <c r="L235" i="2"/>
  <c r="L228" i="2"/>
  <c r="L222" i="2"/>
  <c r="L218" i="2"/>
  <c r="L245" i="2"/>
  <c r="L231" i="2"/>
  <c r="L214" i="2"/>
  <c r="L241" i="2"/>
  <c r="L221" i="2"/>
  <c r="L224" i="2"/>
  <c r="L207" i="2"/>
  <c r="L193" i="2"/>
  <c r="L205" i="2"/>
  <c r="L199" i="2"/>
  <c r="L183" i="2"/>
  <c r="L189" i="2"/>
  <c r="L202" i="2"/>
  <c r="L204" i="2"/>
  <c r="L190" i="2"/>
  <c r="L208" i="2"/>
  <c r="L196" i="2"/>
  <c r="L114" i="2"/>
  <c r="L119" i="2"/>
  <c r="L100" i="2"/>
  <c r="L77" i="2"/>
  <c r="L105" i="2"/>
  <c r="L107" i="2"/>
  <c r="L146" i="2"/>
  <c r="L136" i="2"/>
  <c r="L81" i="2"/>
  <c r="L125" i="2"/>
  <c r="L99" i="2"/>
  <c r="L76" i="2"/>
  <c r="L104" i="2"/>
  <c r="L151" i="2"/>
  <c r="L109" i="2"/>
  <c r="L149" i="2"/>
  <c r="L115" i="2"/>
  <c r="L80" i="2"/>
  <c r="L103" i="2"/>
  <c r="L96" i="2"/>
  <c r="L178" i="2"/>
  <c r="L186" i="2"/>
  <c r="L192" i="2"/>
  <c r="L198" i="2"/>
  <c r="L195" i="2"/>
  <c r="L182" i="2"/>
  <c r="L210" i="2"/>
  <c r="L201" i="2"/>
  <c r="L185" i="2"/>
  <c r="L187" i="2"/>
  <c r="L197" i="2"/>
  <c r="L194" i="2"/>
  <c r="L191" i="2"/>
  <c r="L188" i="2"/>
  <c r="L200" i="2"/>
  <c r="L184" i="2"/>
  <c r="L209" i="2"/>
  <c r="L206" i="2"/>
  <c r="L203" i="2"/>
  <c r="L180" i="2"/>
  <c r="L174" i="2"/>
  <c r="L160" i="2"/>
  <c r="L116" i="2"/>
  <c r="L137" i="2"/>
  <c r="L102" i="2"/>
  <c r="L98" i="2"/>
  <c r="L144" i="2"/>
  <c r="L163" i="2"/>
  <c r="L128" i="2"/>
  <c r="L142" i="2"/>
  <c r="L168" i="2"/>
  <c r="L51" i="4"/>
  <c r="L49" i="4"/>
  <c r="M51" i="4"/>
  <c r="M49" i="4"/>
  <c r="L179" i="2"/>
  <c r="L132" i="2"/>
  <c r="L126" i="2"/>
  <c r="L95" i="2"/>
  <c r="L82" i="2"/>
  <c r="L79" i="2"/>
  <c r="L113" i="2"/>
  <c r="L78" i="2"/>
  <c r="L117" i="2"/>
  <c r="L166" i="2"/>
  <c r="L153" i="2"/>
  <c r="L150" i="2"/>
  <c r="L147" i="2"/>
  <c r="L141" i="2"/>
  <c r="L135" i="2"/>
  <c r="L101" i="2"/>
  <c r="L92" i="2"/>
  <c r="L85" i="2"/>
  <c r="L157" i="2"/>
  <c r="L123" i="2"/>
  <c r="L175" i="2"/>
  <c r="L172" i="2"/>
  <c r="L169" i="2"/>
  <c r="L156" i="2"/>
  <c r="L138" i="2"/>
  <c r="L129" i="2"/>
  <c r="L110" i="2"/>
  <c r="L88" i="2"/>
  <c r="L181" i="2"/>
  <c r="L162" i="2"/>
  <c r="L122" i="2"/>
  <c r="L165" i="2"/>
  <c r="L159" i="2"/>
  <c r="L152" i="2"/>
  <c r="L143" i="2"/>
  <c r="L106" i="2"/>
  <c r="L84" i="2"/>
  <c r="L171" i="2"/>
  <c r="L155" i="2"/>
  <c r="L140" i="2"/>
  <c r="L134" i="2"/>
  <c r="L131" i="2"/>
  <c r="L97" i="2"/>
  <c r="L94" i="2"/>
  <c r="L91" i="2"/>
  <c r="L87" i="2"/>
  <c r="L176" i="2"/>
  <c r="L177" i="2"/>
  <c r="L164" i="2"/>
  <c r="L158" i="2"/>
  <c r="L124" i="2"/>
  <c r="L121" i="2"/>
  <c r="L112" i="2"/>
  <c r="L111" i="2"/>
  <c r="L145" i="2"/>
  <c r="L133" i="2"/>
  <c r="L118" i="2"/>
  <c r="L90" i="2"/>
  <c r="L120" i="2"/>
  <c r="L154" i="2"/>
  <c r="L139" i="2"/>
  <c r="L127" i="2"/>
  <c r="L108" i="2"/>
  <c r="L93" i="2"/>
  <c r="L86" i="2"/>
  <c r="L83" i="2"/>
  <c r="L89" i="2"/>
  <c r="L173" i="2"/>
  <c r="L170" i="2"/>
  <c r="L167" i="2"/>
  <c r="L148" i="2"/>
  <c r="L130" i="2"/>
  <c r="L9" i="4"/>
  <c r="M9" i="4"/>
  <c r="L29" i="4"/>
  <c r="M29" i="4"/>
  <c r="L9" i="5"/>
  <c r="M9" i="5"/>
  <c r="L75" i="2"/>
  <c r="L71" i="2"/>
  <c r="L62" i="2"/>
  <c r="L51" i="2"/>
  <c r="L47" i="2"/>
  <c r="L65" i="2"/>
  <c r="L58" i="2"/>
  <c r="L53" i="2"/>
  <c r="L74" i="2"/>
  <c r="L70" i="2"/>
  <c r="L55" i="2"/>
  <c r="L50" i="2"/>
  <c r="L72" i="2"/>
  <c r="L67" i="2"/>
  <c r="L61" i="2"/>
  <c r="L57" i="2"/>
  <c r="L52" i="2"/>
  <c r="L46" i="2"/>
  <c r="L64" i="2"/>
  <c r="L68" i="2"/>
  <c r="L73" i="2"/>
  <c r="L69" i="2"/>
  <c r="L49" i="2"/>
  <c r="L48" i="2"/>
  <c r="L66" i="2"/>
  <c r="L60" i="2"/>
  <c r="L56" i="2"/>
  <c r="L63" i="2"/>
  <c r="L54" i="2"/>
  <c r="L59" i="2"/>
  <c r="L475" i="2"/>
  <c r="L27" i="4"/>
  <c r="M27" i="4"/>
  <c r="L45" i="2"/>
  <c r="L10" i="3"/>
  <c r="M10" i="3"/>
  <c r="L8" i="5"/>
  <c r="L41" i="5"/>
  <c r="L87" i="5"/>
  <c r="M8" i="5"/>
  <c r="M87" i="5"/>
  <c r="M41" i="5"/>
  <c r="L8" i="4"/>
  <c r="M8" i="4"/>
  <c r="L43" i="2"/>
  <c r="L8" i="2"/>
  <c r="L495" i="1" l="1"/>
  <c r="M495" i="1" l="1"/>
  <c r="I10" i="3"/>
  <c r="J10" i="3" s="1"/>
  <c r="K10" i="3" l="1"/>
  <c r="K8" i="3"/>
  <c r="M6" i="2"/>
  <c r="M25" i="2" l="1"/>
  <c r="M28" i="2"/>
  <c r="M12" i="2"/>
  <c r="M38" i="2"/>
  <c r="M35" i="2"/>
  <c r="M31" i="2"/>
  <c r="M34" i="2"/>
  <c r="M40" i="2"/>
  <c r="M14" i="2"/>
  <c r="M33" i="2"/>
  <c r="M29" i="2"/>
  <c r="M13" i="2"/>
  <c r="M39" i="2"/>
  <c r="M32" i="2"/>
  <c r="M470" i="2"/>
  <c r="M453" i="2"/>
  <c r="M473" i="2"/>
  <c r="M466" i="2"/>
  <c r="M469" i="2"/>
  <c r="M463" i="2"/>
  <c r="M462" i="2"/>
  <c r="M472" i="2"/>
  <c r="M468" i="2"/>
  <c r="M471" i="2"/>
  <c r="M461" i="2"/>
  <c r="M465" i="2"/>
  <c r="M449" i="2"/>
  <c r="M445" i="2"/>
  <c r="M424" i="2"/>
  <c r="M417" i="2"/>
  <c r="M380" i="2"/>
  <c r="M376" i="2"/>
  <c r="M356" i="2"/>
  <c r="M326" i="2"/>
  <c r="M306" i="2"/>
  <c r="M299" i="2"/>
  <c r="M285" i="2"/>
  <c r="M251" i="2"/>
  <c r="M404" i="2"/>
  <c r="M434" i="2"/>
  <c r="M407" i="2"/>
  <c r="M396" i="2"/>
  <c r="M393" i="2"/>
  <c r="M387" i="2"/>
  <c r="M372" i="2"/>
  <c r="M359" i="2"/>
  <c r="M316" i="2"/>
  <c r="M292" i="2"/>
  <c r="M289" i="2"/>
  <c r="M266" i="2"/>
  <c r="M427" i="2"/>
  <c r="M403" i="2"/>
  <c r="M368" i="2"/>
  <c r="M349" i="2"/>
  <c r="M339" i="2"/>
  <c r="M332" i="2"/>
  <c r="M319" i="2"/>
  <c r="M312" i="2"/>
  <c r="M295" i="2"/>
  <c r="M288" i="2"/>
  <c r="M278" i="2"/>
  <c r="M272" i="2"/>
  <c r="M265" i="2"/>
  <c r="M261" i="2"/>
  <c r="M257" i="2"/>
  <c r="M414" i="2"/>
  <c r="M448" i="2"/>
  <c r="M444" i="2"/>
  <c r="M437" i="2"/>
  <c r="M416" i="2"/>
  <c r="M410" i="2"/>
  <c r="M383" i="2"/>
  <c r="M379" i="2"/>
  <c r="M355" i="2"/>
  <c r="M352" i="2"/>
  <c r="M322" i="2"/>
  <c r="M305" i="2"/>
  <c r="M284" i="2"/>
  <c r="M275" i="2"/>
  <c r="M258" i="2"/>
  <c r="M433" i="2"/>
  <c r="M399" i="2"/>
  <c r="M395" i="2"/>
  <c r="M371" i="2"/>
  <c r="M342" i="2"/>
  <c r="M325" i="2"/>
  <c r="M315" i="2"/>
  <c r="M291" i="2"/>
  <c r="M268" i="2"/>
  <c r="M428" i="2"/>
  <c r="M333" i="2"/>
  <c r="M419" i="2"/>
  <c r="M406" i="2"/>
  <c r="M402" i="2"/>
  <c r="M386" i="2"/>
  <c r="M338" i="2"/>
  <c r="M335" i="2"/>
  <c r="M308" i="2"/>
  <c r="M301" i="2"/>
  <c r="M287" i="2"/>
  <c r="M264" i="2"/>
  <c r="M260" i="2"/>
  <c r="M253" i="2"/>
  <c r="M262" i="2"/>
  <c r="M447" i="2"/>
  <c r="M443" i="2"/>
  <c r="M436" i="2"/>
  <c r="M409" i="2"/>
  <c r="M382" i="2"/>
  <c r="M378" i="2"/>
  <c r="M328" i="2"/>
  <c r="M311" i="2"/>
  <c r="M304" i="2"/>
  <c r="M280" i="2"/>
  <c r="M432" i="2"/>
  <c r="M422" i="2"/>
  <c r="M412" i="2"/>
  <c r="M398" i="2"/>
  <c r="M374" i="2"/>
  <c r="M314" i="2"/>
  <c r="M290" i="2"/>
  <c r="M340" i="2"/>
  <c r="M439" i="2"/>
  <c r="M429" i="2"/>
  <c r="M405" i="2"/>
  <c r="M394" i="2"/>
  <c r="M385" i="2"/>
  <c r="M357" i="2"/>
  <c r="M334" i="2"/>
  <c r="M307" i="2"/>
  <c r="M263" i="2"/>
  <c r="M259" i="2"/>
  <c r="M438" i="2"/>
  <c r="M411" i="2"/>
  <c r="M369" i="2"/>
  <c r="M313" i="2"/>
  <c r="M446" i="2"/>
  <c r="M442" i="2"/>
  <c r="M435" i="2"/>
  <c r="M425" i="2"/>
  <c r="M391" i="2"/>
  <c r="M388" i="2"/>
  <c r="M381" i="2"/>
  <c r="M377" i="2"/>
  <c r="M363" i="2"/>
  <c r="M344" i="2"/>
  <c r="M327" i="2"/>
  <c r="M317" i="2"/>
  <c r="M270" i="2"/>
  <c r="M353" i="2"/>
  <c r="M296" i="2"/>
  <c r="M421" i="2"/>
  <c r="M408" i="2"/>
  <c r="M397" i="2"/>
  <c r="M373" i="2"/>
  <c r="M41" i="2"/>
  <c r="M10" i="2"/>
  <c r="M450" i="2"/>
  <c r="M246" i="2"/>
  <c r="M250" i="2"/>
  <c r="M452" i="2"/>
  <c r="M249" i="2"/>
  <c r="M451" i="2"/>
  <c r="M248" i="2"/>
  <c r="M232" i="2"/>
  <c r="M213" i="2"/>
  <c r="M239" i="2"/>
  <c r="M161" i="2"/>
  <c r="M9" i="2"/>
  <c r="M247" i="2"/>
  <c r="M230" i="2"/>
  <c r="M243" i="2"/>
  <c r="M223" i="2"/>
  <c r="M212" i="2"/>
  <c r="M229" i="2"/>
  <c r="M237" i="2"/>
  <c r="M233" i="2"/>
  <c r="M220" i="2"/>
  <c r="M216" i="2"/>
  <c r="M219" i="2"/>
  <c r="M240" i="2"/>
  <c r="M226" i="2"/>
  <c r="M215" i="2"/>
  <c r="M236" i="2"/>
  <c r="M225" i="2"/>
  <c r="M211" i="2"/>
  <c r="M242" i="2"/>
  <c r="M235" i="2"/>
  <c r="M228" i="2"/>
  <c r="M222" i="2"/>
  <c r="M218" i="2"/>
  <c r="M245" i="2"/>
  <c r="M231" i="2"/>
  <c r="M214" i="2"/>
  <c r="M244" i="2"/>
  <c r="M227" i="2"/>
  <c r="M241" i="2"/>
  <c r="M238" i="2"/>
  <c r="M234" i="2"/>
  <c r="M224" i="2"/>
  <c r="M221" i="2"/>
  <c r="M217" i="2"/>
  <c r="M190" i="2"/>
  <c r="M207" i="2"/>
  <c r="M193" i="2"/>
  <c r="M183" i="2"/>
  <c r="M205" i="2"/>
  <c r="M199" i="2"/>
  <c r="M204" i="2"/>
  <c r="M196" i="2"/>
  <c r="M208" i="2"/>
  <c r="M202" i="2"/>
  <c r="M189" i="2"/>
  <c r="M119" i="2"/>
  <c r="M100" i="2"/>
  <c r="M77" i="2"/>
  <c r="M105" i="2"/>
  <c r="M146" i="2"/>
  <c r="M136" i="2"/>
  <c r="M81" i="2"/>
  <c r="M125" i="2"/>
  <c r="M99" i="2"/>
  <c r="M76" i="2"/>
  <c r="M104" i="2"/>
  <c r="M151" i="2"/>
  <c r="M109" i="2"/>
  <c r="M115" i="2"/>
  <c r="M80" i="2"/>
  <c r="M103" i="2"/>
  <c r="M178" i="2"/>
  <c r="M149" i="2"/>
  <c r="M114" i="2"/>
  <c r="M107" i="2"/>
  <c r="M96" i="2"/>
  <c r="M186" i="2"/>
  <c r="M192" i="2"/>
  <c r="M182" i="2"/>
  <c r="M198" i="2"/>
  <c r="M195" i="2"/>
  <c r="M210" i="2"/>
  <c r="M201" i="2"/>
  <c r="M185" i="2"/>
  <c r="M197" i="2"/>
  <c r="M194" i="2"/>
  <c r="M191" i="2"/>
  <c r="M188" i="2"/>
  <c r="M200" i="2"/>
  <c r="M209" i="2"/>
  <c r="M206" i="2"/>
  <c r="M203" i="2"/>
  <c r="M184" i="2"/>
  <c r="M187" i="2"/>
  <c r="M116" i="2"/>
  <c r="M137" i="2"/>
  <c r="M102" i="2"/>
  <c r="M98" i="2"/>
  <c r="M144" i="2"/>
  <c r="M163" i="2"/>
  <c r="M128" i="2"/>
  <c r="M142" i="2"/>
  <c r="M180" i="2"/>
  <c r="M168" i="2"/>
  <c r="M160" i="2"/>
  <c r="M174" i="2"/>
  <c r="M166" i="2"/>
  <c r="M153" i="2"/>
  <c r="M150" i="2"/>
  <c r="M147" i="2"/>
  <c r="M141" i="2"/>
  <c r="M135" i="2"/>
  <c r="M101" i="2"/>
  <c r="M92" i="2"/>
  <c r="M85" i="2"/>
  <c r="M79" i="2"/>
  <c r="M175" i="2"/>
  <c r="M172" i="2"/>
  <c r="M169" i="2"/>
  <c r="M156" i="2"/>
  <c r="M138" i="2"/>
  <c r="M129" i="2"/>
  <c r="M110" i="2"/>
  <c r="M88" i="2"/>
  <c r="M181" i="2"/>
  <c r="M162" i="2"/>
  <c r="M122" i="2"/>
  <c r="M113" i="2"/>
  <c r="M78" i="2"/>
  <c r="M165" i="2"/>
  <c r="M159" i="2"/>
  <c r="M152" i="2"/>
  <c r="M143" i="2"/>
  <c r="M106" i="2"/>
  <c r="M84" i="2"/>
  <c r="M171" i="2"/>
  <c r="M155" i="2"/>
  <c r="M140" i="2"/>
  <c r="M134" i="2"/>
  <c r="M131" i="2"/>
  <c r="M97" i="2"/>
  <c r="M94" i="2"/>
  <c r="M91" i="2"/>
  <c r="M87" i="2"/>
  <c r="M86" i="2"/>
  <c r="M95" i="2"/>
  <c r="M177" i="2"/>
  <c r="M164" i="2"/>
  <c r="M158" i="2"/>
  <c r="M124" i="2"/>
  <c r="M121" i="2"/>
  <c r="M112" i="2"/>
  <c r="M132" i="2"/>
  <c r="M145" i="2"/>
  <c r="M133" i="2"/>
  <c r="M118" i="2"/>
  <c r="M90" i="2"/>
  <c r="M93" i="2"/>
  <c r="M82" i="2"/>
  <c r="M154" i="2"/>
  <c r="M139" i="2"/>
  <c r="M127" i="2"/>
  <c r="M108" i="2"/>
  <c r="M83" i="2"/>
  <c r="M173" i="2"/>
  <c r="M170" i="2"/>
  <c r="M167" i="2"/>
  <c r="M148" i="2"/>
  <c r="M130" i="2"/>
  <c r="M126" i="2"/>
  <c r="M176" i="2"/>
  <c r="M157" i="2"/>
  <c r="M123" i="2"/>
  <c r="M120" i="2"/>
  <c r="M117" i="2"/>
  <c r="M111" i="2"/>
  <c r="M89" i="2"/>
  <c r="M179" i="2"/>
  <c r="M75" i="2"/>
  <c r="M71" i="2"/>
  <c r="M62" i="2"/>
  <c r="M51" i="2"/>
  <c r="M47" i="2"/>
  <c r="M68" i="2"/>
  <c r="M54" i="2"/>
  <c r="M65" i="2"/>
  <c r="M58" i="2"/>
  <c r="M53" i="2"/>
  <c r="M74" i="2"/>
  <c r="M70" i="2"/>
  <c r="M55" i="2"/>
  <c r="M50" i="2"/>
  <c r="M67" i="2"/>
  <c r="M61" i="2"/>
  <c r="M57" i="2"/>
  <c r="M52" i="2"/>
  <c r="M46" i="2"/>
  <c r="M72" i="2"/>
  <c r="M48" i="2"/>
  <c r="M64" i="2"/>
  <c r="M73" i="2"/>
  <c r="M69" i="2"/>
  <c r="M49" i="2"/>
  <c r="M66" i="2"/>
  <c r="M60" i="2"/>
  <c r="M56" i="2"/>
  <c r="M63" i="2"/>
  <c r="M59" i="2"/>
  <c r="M475" i="2"/>
  <c r="M45" i="2"/>
  <c r="M43" i="2"/>
  <c r="M8" i="2"/>
  <c r="K9" i="3" l="1"/>
  <c r="I8" i="3"/>
  <c r="I9" i="3" l="1"/>
  <c r="I13" i="3" s="1"/>
  <c r="K87" i="5" l="1"/>
  <c r="J8" i="5"/>
  <c r="K8" i="5" s="1"/>
  <c r="J9" i="3"/>
  <c r="J13" i="3" s="1"/>
  <c r="J8" i="3"/>
  <c r="L21" i="3" l="1"/>
  <c r="M21" i="3"/>
  <c r="L13" i="3"/>
  <c r="M13" i="3"/>
  <c r="K41" i="5" l="1"/>
  <c r="I8" i="2" l="1"/>
  <c r="J8" i="2" s="1"/>
  <c r="K8" i="2" s="1"/>
  <c r="K21" i="3" l="1"/>
  <c r="K1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Dan Copeland</author>
  </authors>
  <commentList>
    <comment ref="L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=IF(E8=0,"NA",(  ( F8 - (E8/12)) / (E8/12)))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<sst xmlns="http://schemas.openxmlformats.org/spreadsheetml/2006/main" count="2341" uniqueCount="563">
  <si>
    <t>DEKALB COUNTY BOARD OF EDUCATION</t>
  </si>
  <si>
    <t>STATEMENT OF REVENUE &amp; EXPENDITURES</t>
  </si>
  <si>
    <t>(UNAUDITED)</t>
  </si>
  <si>
    <t>CURRENT MONTH</t>
  </si>
  <si>
    <t>REV/EXP YTD</t>
  </si>
  <si>
    <t>ENCUMBRANCE</t>
  </si>
  <si>
    <t>TOTAL REV/EXP YTD</t>
  </si>
  <si>
    <t>REMAINING BALANCE</t>
  </si>
  <si>
    <t>% of REMAINING BUDGET</t>
  </si>
  <si>
    <t>OBJECT</t>
  </si>
  <si>
    <t>OBJECT DESCRIPTION</t>
  </si>
  <si>
    <t xml:space="preserve">   TRANSFERS &amp; OTHER OUTLAYS</t>
  </si>
  <si>
    <t>593000</t>
  </si>
  <si>
    <t>OPERATING TRANSFER TO OTH FUND</t>
  </si>
  <si>
    <t xml:space="preserve">   TRANSFERS &amp; OTHER OUTLAYS Total</t>
  </si>
  <si>
    <t xml:space="preserve">   DEBT SERVICE</t>
  </si>
  <si>
    <t>583000</t>
  </si>
  <si>
    <t>INTEREST</t>
  </si>
  <si>
    <t xml:space="preserve">   DEBT SERVICE Total</t>
  </si>
  <si>
    <t xml:space="preserve">   INTEREST</t>
  </si>
  <si>
    <t>415000</t>
  </si>
  <si>
    <t>INVESTMENT INCOME</t>
  </si>
  <si>
    <t xml:space="preserve">   INTEREST Total</t>
  </si>
  <si>
    <t xml:space="preserve">   TRANSFERS AND OTHER LOCAL</t>
  </si>
  <si>
    <t>452000</t>
  </si>
  <si>
    <t>OPER TRANSFERS FROM OTH FUND</t>
  </si>
  <si>
    <t xml:space="preserve">   TRANSFERS AND OTHER LOCAL Total</t>
  </si>
  <si>
    <t>TOTAL EXPENDITURES</t>
  </si>
  <si>
    <t>TOTAL REVENUE</t>
  </si>
  <si>
    <t>583100</t>
  </si>
  <si>
    <t>REDEMPTION OF PRINCIPAL</t>
  </si>
  <si>
    <t>MONTHLY VARIANCE</t>
  </si>
  <si>
    <t>YTD VARIANCE</t>
  </si>
  <si>
    <t>Description</t>
  </si>
  <si>
    <t>ORIGINAL BUDGET</t>
  </si>
  <si>
    <t>AMENDED BUDGET</t>
  </si>
  <si>
    <t>ORIGINAL
BUDGET</t>
  </si>
  <si>
    <t>AMENDED
BUDGET</t>
  </si>
  <si>
    <t>FY2023 GENERAL FUND (DETAIL)</t>
  </si>
  <si>
    <t>FY2023 SPECIAL REVENUE (DETAIL)</t>
  </si>
  <si>
    <t>FY2023 DEBT SERVICE (DETAIL)</t>
  </si>
  <si>
    <t>FY2023 CAPITAL PROJECTS (DETAIL)</t>
  </si>
  <si>
    <t>FY2023 SCHOOL NUTRITION (DETAIL)</t>
  </si>
  <si>
    <t>**</t>
  </si>
  <si>
    <t>Gold Case Payment $22,500,000</t>
  </si>
  <si>
    <t xml:space="preserve">   LOCAL REVENUES</t>
  </si>
  <si>
    <t>411100</t>
  </si>
  <si>
    <t>AD VALOREM TAXES</t>
  </si>
  <si>
    <t>411210</t>
  </si>
  <si>
    <t>OTHER SALES TAXES</t>
  </si>
  <si>
    <t>411900</t>
  </si>
  <si>
    <t>OTHER TAXES</t>
  </si>
  <si>
    <t>411910</t>
  </si>
  <si>
    <t>TITLE AD VALOREM TAX (TAVT)</t>
  </si>
  <si>
    <t>412200</t>
  </si>
  <si>
    <t>DONATIONS</t>
  </si>
  <si>
    <t>413100</t>
  </si>
  <si>
    <t>TUITION FROM INDIVIDUALS</t>
  </si>
  <si>
    <t>413500</t>
  </si>
  <si>
    <t>SUMMER SCHOOL TUITION</t>
  </si>
  <si>
    <t>414000</t>
  </si>
  <si>
    <t>TRANSPORTATION FEES</t>
  </si>
  <si>
    <t>419200</t>
  </si>
  <si>
    <t>CONTRIBUTIONS-PRIVATE SOURCES</t>
  </si>
  <si>
    <t>419400</t>
  </si>
  <si>
    <t>TEXTBOOK SALES</t>
  </si>
  <si>
    <t>419900</t>
  </si>
  <si>
    <t>FED INDIRECT COST REIMBURSEMNT</t>
  </si>
  <si>
    <t>419950</t>
  </si>
  <si>
    <t>OTHER LOCAL REVENUES</t>
  </si>
  <si>
    <t>411990</t>
  </si>
  <si>
    <t>CHARTER COMMISSION LOCAL REV</t>
  </si>
  <si>
    <t>419500</t>
  </si>
  <si>
    <t>SERVICES PROVIDED OTHER LUAS</t>
  </si>
  <si>
    <t>419955</t>
  </si>
  <si>
    <t>REVENUE CLEARING ACCT</t>
  </si>
  <si>
    <t xml:space="preserve">   LOCAL REVENUES Total</t>
  </si>
  <si>
    <t xml:space="preserve">   STATE SOURCES</t>
  </si>
  <si>
    <t>431200</t>
  </si>
  <si>
    <t>TOTAL QBE FORMULA EARNINGS</t>
  </si>
  <si>
    <t>431220</t>
  </si>
  <si>
    <t>QBE ALLOTMENT (OPER COSTS)</t>
  </si>
  <si>
    <t>431240</t>
  </si>
  <si>
    <t>QBE CONTRA ACCT-AUSTERITY REDN</t>
  </si>
  <si>
    <t>431250</t>
  </si>
  <si>
    <t>TOTAL STATE CATEGORICAL GRANTS</t>
  </si>
  <si>
    <t>431400</t>
  </si>
  <si>
    <t>QBE CONTRA ACCOUNT (DEBIT)</t>
  </si>
  <si>
    <t>438000</t>
  </si>
  <si>
    <t>OTHER GRANTS FROM GEORGIA DOE</t>
  </si>
  <si>
    <t>439950</t>
  </si>
  <si>
    <t>FUNDS - OTHER STATE AGENCIES</t>
  </si>
  <si>
    <t>439120</t>
  </si>
  <si>
    <t>ON BEHALF PAYMENTS - TRS</t>
  </si>
  <si>
    <t>439130</t>
  </si>
  <si>
    <t>ON BEHALF PAYMENTS - PSERS</t>
  </si>
  <si>
    <t>439110</t>
  </si>
  <si>
    <t>OB PAYMENTS - HEALTH INSURANCE</t>
  </si>
  <si>
    <t xml:space="preserve">   STATE SOURCES Total</t>
  </si>
  <si>
    <t>453000</t>
  </si>
  <si>
    <t>SALE/COMP - FIXED ASSETS LOSS</t>
  </si>
  <si>
    <t>459951</t>
  </si>
  <si>
    <t>SCHOOL RESTITUTION</t>
  </si>
  <si>
    <t>463000</t>
  </si>
  <si>
    <t>SPECIAL ITEMS</t>
  </si>
  <si>
    <t>464000</t>
  </si>
  <si>
    <t>EXTRAORDINARY ITEMS</t>
  </si>
  <si>
    <t>459950</t>
  </si>
  <si>
    <t>OTHER SOURCE</t>
  </si>
  <si>
    <t xml:space="preserve">   INSTRUCTION</t>
  </si>
  <si>
    <t>511000</t>
  </si>
  <si>
    <t>TEACHERS</t>
  </si>
  <si>
    <t>511300</t>
  </si>
  <si>
    <t>SUBSTITUTE/TEMPORARY EMPLOYEE</t>
  </si>
  <si>
    <t>511400</t>
  </si>
  <si>
    <t>511500</t>
  </si>
  <si>
    <t>EXTENDED DAY - TEACHERS</t>
  </si>
  <si>
    <t>511600</t>
  </si>
  <si>
    <t>PROF DEVELOPMENT STIPENDS</t>
  </si>
  <si>
    <t>511700</t>
  </si>
  <si>
    <t>EXTENDED YEAR</t>
  </si>
  <si>
    <t>511800</t>
  </si>
  <si>
    <t>ART - MUSIC - PE</t>
  </si>
  <si>
    <t>513000</t>
  </si>
  <si>
    <t>PRINCIPAL</t>
  </si>
  <si>
    <t>514000</t>
  </si>
  <si>
    <t>AIDES AND PARAPROFESSIONALS</t>
  </si>
  <si>
    <t>514200</t>
  </si>
  <si>
    <t>SALARY OF CLERICAL STAFF</t>
  </si>
  <si>
    <t>514500</t>
  </si>
  <si>
    <t>INTERPRETER</t>
  </si>
  <si>
    <t>516100</t>
  </si>
  <si>
    <t>TECHNOLOGY SPECIALIST</t>
  </si>
  <si>
    <t>516400</t>
  </si>
  <si>
    <t>PHYS/OCCUP/SPEECH THERAPIST</t>
  </si>
  <si>
    <t>517200</t>
  </si>
  <si>
    <t>ELEMENTARY COUNSELOR</t>
  </si>
  <si>
    <t>517300</t>
  </si>
  <si>
    <t>SECONDARY COUNSELOR</t>
  </si>
  <si>
    <t>517800</t>
  </si>
  <si>
    <t>GRADUATION COACH</t>
  </si>
  <si>
    <t>519000</t>
  </si>
  <si>
    <t>OTHER MANAGEMENT PERSONNEL</t>
  </si>
  <si>
    <t>519900</t>
  </si>
  <si>
    <t>OTHER SALARIES &amp; COMPENSATION</t>
  </si>
  <si>
    <t>519910</t>
  </si>
  <si>
    <t>EXTRA ACTIVITY SALARIES</t>
  </si>
  <si>
    <t>520000</t>
  </si>
  <si>
    <t>EMPLOYEE BENEFITS</t>
  </si>
  <si>
    <t>521000</t>
  </si>
  <si>
    <t>STATE HEALTH INSURANCE</t>
  </si>
  <si>
    <t>523000</t>
  </si>
  <si>
    <t>TEACHERS RETIREMENT SYSTEM</t>
  </si>
  <si>
    <t>525000</t>
  </si>
  <si>
    <t>UNEMPLOYMENT COMPENSATION</t>
  </si>
  <si>
    <t>526000</t>
  </si>
  <si>
    <t>WORKMEN COMPENSATION-CLAIMS</t>
  </si>
  <si>
    <t>526001</t>
  </si>
  <si>
    <t>WORKERS COMP- INSURANCE PREMIU</t>
  </si>
  <si>
    <t>526002</t>
  </si>
  <si>
    <t>WORKERS COMP-STATE FEE</t>
  </si>
  <si>
    <t>526003</t>
  </si>
  <si>
    <t>WORKERS COMP- STATE ASSESSMENT</t>
  </si>
  <si>
    <t>529000</t>
  </si>
  <si>
    <t>OTHER EMPLOYEE BENEFITS</t>
  </si>
  <si>
    <t>530000</t>
  </si>
  <si>
    <t>PURCHASED PROF/TECH SERVICES</t>
  </si>
  <si>
    <t>530010</t>
  </si>
  <si>
    <t>PURCHASED SERVICES-OTHER FEES</t>
  </si>
  <si>
    <t>530070</t>
  </si>
  <si>
    <t>ADA-PURCHASED PROF/TECH SERVIC</t>
  </si>
  <si>
    <t>532100</t>
  </si>
  <si>
    <t>CONTRACTED SERV-TEACHERS</t>
  </si>
  <si>
    <t>543000</t>
  </si>
  <si>
    <t>REPAIR &amp; MAINTENANCE SERVICE</t>
  </si>
  <si>
    <t>544100</t>
  </si>
  <si>
    <t>RENTAL OF LAND OR BUILDINGS</t>
  </si>
  <si>
    <t>544200</t>
  </si>
  <si>
    <t>RENTAL OF EQUIPMENT &amp; VEHICLES</t>
  </si>
  <si>
    <t>553000</t>
  </si>
  <si>
    <t>COMMUNICATION</t>
  </si>
  <si>
    <t>553200</t>
  </si>
  <si>
    <t>COMMUNICATION-WEB SUBSCRPT/LIC</t>
  </si>
  <si>
    <t>558000</t>
  </si>
  <si>
    <t>TRAVEL - EMPLOYEES</t>
  </si>
  <si>
    <t>559400</t>
  </si>
  <si>
    <t>PAYMENTS TO CHARTER SCHOOLS</t>
  </si>
  <si>
    <t>559500</t>
  </si>
  <si>
    <t>OTHER PURCHASED SERVICES</t>
  </si>
  <si>
    <t>561000</t>
  </si>
  <si>
    <t>SUPPLIES</t>
  </si>
  <si>
    <t>561100</t>
  </si>
  <si>
    <t>SUPPLIES - TECHNOLOGY RELATED</t>
  </si>
  <si>
    <t>561200</t>
  </si>
  <si>
    <t>COMPUTER SOFTWARE</t>
  </si>
  <si>
    <t>561500</t>
  </si>
  <si>
    <t>EXPENDABLE EQUIPMENT</t>
  </si>
  <si>
    <t>561600</t>
  </si>
  <si>
    <t>EXPENDABLE COMPUTER EQUIPMENT</t>
  </si>
  <si>
    <t>564000</t>
  </si>
  <si>
    <t>DIGITAL/ELECTRONIC TEXTBOOKS</t>
  </si>
  <si>
    <t>564100</t>
  </si>
  <si>
    <t>TEXTBOOKS - PRINTED</t>
  </si>
  <si>
    <t>564200</t>
  </si>
  <si>
    <t>BOOKS (OTHER THAN TEXTBOOKS)</t>
  </si>
  <si>
    <t>572000</t>
  </si>
  <si>
    <t>BUILDING ACQUISIT/CNSTR/IMPRV</t>
  </si>
  <si>
    <t>573000</t>
  </si>
  <si>
    <t>PURCHASE EQUIP-NOT BUSES/COMP</t>
  </si>
  <si>
    <t>573400</t>
  </si>
  <si>
    <t>PURCHASE/LEASE EQUIPMENT-TECH</t>
  </si>
  <si>
    <t>581000</t>
  </si>
  <si>
    <t>DUES AND FEES</t>
  </si>
  <si>
    <t>589000</t>
  </si>
  <si>
    <t>OTHER EXPENDITURES</t>
  </si>
  <si>
    <t xml:space="preserve">   INSTRUCTION Total</t>
  </si>
  <si>
    <t xml:space="preserve">   PUPIL SERVICES</t>
  </si>
  <si>
    <t>514600</t>
  </si>
  <si>
    <t>ATHLETICS PERSONNEL</t>
  </si>
  <si>
    <t>516300</t>
  </si>
  <si>
    <t>SCH NURSE/SPEC EDUC NURSE LPN</t>
  </si>
  <si>
    <t>517100</t>
  </si>
  <si>
    <t>TEACHER SUPT SPEC/DIAG/AUDIO</t>
  </si>
  <si>
    <t>517400</t>
  </si>
  <si>
    <t>SCHOOL PSYCHOLOGIST</t>
  </si>
  <si>
    <t>517600</t>
  </si>
  <si>
    <t>SCHOOL SOCIAL WORKER</t>
  </si>
  <si>
    <t>517700</t>
  </si>
  <si>
    <t>FAMILY SERVICES/PARENT COORD</t>
  </si>
  <si>
    <t>519100</t>
  </si>
  <si>
    <t>OTHER ADMINISTRATIVE PERSONNEL</t>
  </si>
  <si>
    <t>530200</t>
  </si>
  <si>
    <t>EMT AMBULANCE SERVICE-ATHLETIC</t>
  </si>
  <si>
    <t>533000</t>
  </si>
  <si>
    <t>CONTRACTED SERV-NURSING</t>
  </si>
  <si>
    <t>534000</t>
  </si>
  <si>
    <t>PROFESSIONAL LEGAL SERVICES</t>
  </si>
  <si>
    <t>543200</t>
  </si>
  <si>
    <t>REPAIR &amp; MAINT SERVICE-TECH</t>
  </si>
  <si>
    <t>544400</t>
  </si>
  <si>
    <t>OTHER RENTALS</t>
  </si>
  <si>
    <t>573500</t>
  </si>
  <si>
    <t>PURCHASE - SOFTWARE (CAPITAL)</t>
  </si>
  <si>
    <t xml:space="preserve">   PUPIL SERVICES Total</t>
  </si>
  <si>
    <t xml:space="preserve">   IMPROVEMENT OF INSTRUCTIONAL SERVICES</t>
  </si>
  <si>
    <t>512100</t>
  </si>
  <si>
    <t>DEPUTY - AREA SUPERINTENDENT</t>
  </si>
  <si>
    <t>530003</t>
  </si>
  <si>
    <t>OTHER COST-PROFESSIONAL TECH</t>
  </si>
  <si>
    <t>530056</t>
  </si>
  <si>
    <t>PURCHASED SERVICES-TEMPORARY</t>
  </si>
  <si>
    <t>544101</t>
  </si>
  <si>
    <t>PORTABLES</t>
  </si>
  <si>
    <t xml:space="preserve">   IMPROVEMENT OF INSTRUCTIONAL SERVICES Total</t>
  </si>
  <si>
    <t xml:space="preserve">   INSTRUCTIONAL STAFF TRAINING</t>
  </si>
  <si>
    <t xml:space="preserve">   INSTRUCTIONAL STAFF TRAINING Total</t>
  </si>
  <si>
    <t xml:space="preserve">   EDUCATIONAL MEDIA SERVICES</t>
  </si>
  <si>
    <t>516500</t>
  </si>
  <si>
    <t>LIBRARIAN/MEDIA SPECIALIST</t>
  </si>
  <si>
    <t xml:space="preserve">   EDUCATIONAL MEDIA SERVICES Total</t>
  </si>
  <si>
    <t xml:space="preserve">   GENERAL ADMINISTRATION</t>
  </si>
  <si>
    <t>511100</t>
  </si>
  <si>
    <t>SCHOOL BOARD MEMBERS SALARIES</t>
  </si>
  <si>
    <t>512000</t>
  </si>
  <si>
    <t>SUPERINTENDENT - TECH INST DIR</t>
  </si>
  <si>
    <t>527000</t>
  </si>
  <si>
    <t>ON BEHALF PAYMENTS</t>
  </si>
  <si>
    <t>530002</t>
  </si>
  <si>
    <t>533200</t>
  </si>
  <si>
    <t>DRUG&amp;ALCOHOL TEST-FINGERPRINT</t>
  </si>
  <si>
    <t>552000</t>
  </si>
  <si>
    <t>INSURANCE (OTHR THAN EMPL BEN)</t>
  </si>
  <si>
    <t>558017</t>
  </si>
  <si>
    <t>TRAVEL-BD MEMBER, M. ORSON</t>
  </si>
  <si>
    <t>558021</t>
  </si>
  <si>
    <t>TRAVEL-BD MEMBER, J. MORLEY</t>
  </si>
  <si>
    <t>558025</t>
  </si>
  <si>
    <t>TRAVEL-BD MEMBER, V. TURNER</t>
  </si>
  <si>
    <t>558026</t>
  </si>
  <si>
    <t>TRAVEL-BD MEMBER, A. GEVERTZ</t>
  </si>
  <si>
    <t>558027</t>
  </si>
  <si>
    <t>TRAVEL-BD MEMBER, D. DACOSTA</t>
  </si>
  <si>
    <t>558028</t>
  </si>
  <si>
    <t>TRAVEL-BD MEMBER, A. HILL</t>
  </si>
  <si>
    <t>558029</t>
  </si>
  <si>
    <t>TRAVEL-BD MEMBER, D. PIERCE</t>
  </si>
  <si>
    <t>558099</t>
  </si>
  <si>
    <t>TRAVEL-ANNUAL BOARD RETREAT</t>
  </si>
  <si>
    <t xml:space="preserve">   GENERAL ADMINISTRATION Total</t>
  </si>
  <si>
    <t xml:space="preserve">   SCHOOL ADMINISTRATION</t>
  </si>
  <si>
    <t>513100</t>
  </si>
  <si>
    <t>ASSISTANT PRINCIPAL</t>
  </si>
  <si>
    <t>518600</t>
  </si>
  <si>
    <t>CUSTODIAL PERSONNEL</t>
  </si>
  <si>
    <t xml:space="preserve">   SCHOOL ADMINISTRATION Total</t>
  </si>
  <si>
    <t xml:space="preserve">   SUPPORT SERVICES - BUSINESS</t>
  </si>
  <si>
    <t>514800</t>
  </si>
  <si>
    <t>ACCOUNTANT</t>
  </si>
  <si>
    <t>518100</t>
  </si>
  <si>
    <t>MAINT PERSONNEL-TRANS MECHANIC</t>
  </si>
  <si>
    <t>556900</t>
  </si>
  <si>
    <t>OTHER TUITION</t>
  </si>
  <si>
    <t xml:space="preserve">   SUPPORT SERVICES - BUSINESS Total</t>
  </si>
  <si>
    <t xml:space="preserve">   MAINTENANCE AND OPERATION OF PLANT SERVICES</t>
  </si>
  <si>
    <t>530011</t>
  </si>
  <si>
    <t>OTHER COST/CONTRACTS(WATER FOG</t>
  </si>
  <si>
    <t>530012</t>
  </si>
  <si>
    <t>OTHER COST- FIRE LIFE SAFETY</t>
  </si>
  <si>
    <t>530013</t>
  </si>
  <si>
    <t>OTHER COST/GREEN CLEANING</t>
  </si>
  <si>
    <t>530014</t>
  </si>
  <si>
    <t>OTHER COST/ OPERATIONS</t>
  </si>
  <si>
    <t>530015</t>
  </si>
  <si>
    <t>OTHER/OUTSIDE RESOURCES-CONSUL</t>
  </si>
  <si>
    <t>541000</t>
  </si>
  <si>
    <t>WATER-SEWER &amp; CLEANING SERVIC</t>
  </si>
  <si>
    <t>541001</t>
  </si>
  <si>
    <t>HAZMAT/ABATEMENT</t>
  </si>
  <si>
    <t>541002</t>
  </si>
  <si>
    <t>WASTE DISPOSAL(SANITATION)</t>
  </si>
  <si>
    <t>543001</t>
  </si>
  <si>
    <t>MAINTENANCE-BUILDING-REGION 1</t>
  </si>
  <si>
    <t>543002</t>
  </si>
  <si>
    <t>MAINTENANCE-BUILDING-REGION 2</t>
  </si>
  <si>
    <t>543003</t>
  </si>
  <si>
    <t>MAINTENANCE-BUILDING-REGION 3</t>
  </si>
  <si>
    <t>543004</t>
  </si>
  <si>
    <t>MAINTENANCE-BUILDING- REGION 4</t>
  </si>
  <si>
    <t>543005</t>
  </si>
  <si>
    <t>MAINTENANCE-BUILDING-REGION 5</t>
  </si>
  <si>
    <t>543006</t>
  </si>
  <si>
    <t>MAINTENANCE-BUILDING-REGION 6</t>
  </si>
  <si>
    <t>543007</t>
  </si>
  <si>
    <t>MAINTENANCE-BUILDING-REGION 7</t>
  </si>
  <si>
    <t>543008</t>
  </si>
  <si>
    <t>MAINT-SYS(ENVIRONMENTAL &amp; ROOF</t>
  </si>
  <si>
    <t>543009</t>
  </si>
  <si>
    <t>MAINT-SYS-PARTS &amp; MAJOR WORK</t>
  </si>
  <si>
    <t>543010</t>
  </si>
  <si>
    <t>MAINT-SYS(YELLOWST-SSC CONTRAC</t>
  </si>
  <si>
    <t>543011</t>
  </si>
  <si>
    <t>MAINT-LAWN EQUIPMENT</t>
  </si>
  <si>
    <t>543012</t>
  </si>
  <si>
    <t>MAINT-FLEET TRUCKS</t>
  </si>
  <si>
    <t>543013</t>
  </si>
  <si>
    <t>SUPT. DEFERRED MAINTENANCE</t>
  </si>
  <si>
    <t>543014</t>
  </si>
  <si>
    <t>MAINTENANCE-VEHICLE</t>
  </si>
  <si>
    <t>543015</t>
  </si>
  <si>
    <t>MAINTENANCE-CONTINGENCY</t>
  </si>
  <si>
    <t>543016</t>
  </si>
  <si>
    <t>MAINTENANCE-EMERGENCY GENERATO</t>
  </si>
  <si>
    <t>549000</t>
  </si>
  <si>
    <t>OTHER PURCHASED PROPERTY SERVI</t>
  </si>
  <si>
    <t>562000</t>
  </si>
  <si>
    <t>ENERGY / ELECTRICITY</t>
  </si>
  <si>
    <t>562001</t>
  </si>
  <si>
    <t>ENERGY-NATURAL GAS</t>
  </si>
  <si>
    <t>562003</t>
  </si>
  <si>
    <t>ENERGY-REFUNDS/REBATES</t>
  </si>
  <si>
    <t>571500</t>
  </si>
  <si>
    <t>LAND IMPROVEMENTS</t>
  </si>
  <si>
    <t>573001</t>
  </si>
  <si>
    <t>SMALL EQUIPMENT(HAND TOOLS ETC</t>
  </si>
  <si>
    <t>573002</t>
  </si>
  <si>
    <t>EQUIPMENT-PLAYGROUND MAINT-REP</t>
  </si>
  <si>
    <t xml:space="preserve">   MAINTENANCE AND OPERATION OF PLANT SERVICES Total</t>
  </si>
  <si>
    <t xml:space="preserve">   STUDENT TRANSPORTATION SERVICE</t>
  </si>
  <si>
    <t>518000</t>
  </si>
  <si>
    <t>BUS DRIVERS</t>
  </si>
  <si>
    <t>551900</t>
  </si>
  <si>
    <t>STUD TRANSP PURCHASED-OTH SRCE</t>
  </si>
  <si>
    <t>562008</t>
  </si>
  <si>
    <t>ENERGY-FIELD TRIP GENERIC</t>
  </si>
  <si>
    <t>573200</t>
  </si>
  <si>
    <t>PURCHASE/LEASE - BUSES</t>
  </si>
  <si>
    <t>599000</t>
  </si>
  <si>
    <t>OTHER USES</t>
  </si>
  <si>
    <t xml:space="preserve">   STUDENT TRANSPORTATION SERVICE Total</t>
  </si>
  <si>
    <t xml:space="preserve">   SUPPORT SERVICES - CENTRAL</t>
  </si>
  <si>
    <t>514300</t>
  </si>
  <si>
    <t>RESEARCH PERSONNEL</t>
  </si>
  <si>
    <t>524000</t>
  </si>
  <si>
    <t>EMPLOYEES RETIREMENT SYSTEM</t>
  </si>
  <si>
    <t xml:space="preserve">   SUPPORT SERVICES - CENTRAL Total</t>
  </si>
  <si>
    <t xml:space="preserve">   OTHER SUPPORT SERVICES</t>
  </si>
  <si>
    <t xml:space="preserve">   OTHER SUPPORT SERVICES Total</t>
  </si>
  <si>
    <t xml:space="preserve">   SCHOOL NUTRITION PROGRAM</t>
  </si>
  <si>
    <t xml:space="preserve">   SCHOOL NUTRITION PROGRAM Total</t>
  </si>
  <si>
    <t xml:space="preserve">   ENTERPRISE OPERATIONS</t>
  </si>
  <si>
    <t xml:space="preserve">   ENTERPRISE OPERATIONS Total</t>
  </si>
  <si>
    <t xml:space="preserve">   FACILITIES ACQUISITION AND CONSTRUCTION SERVICES</t>
  </si>
  <si>
    <t>571000</t>
  </si>
  <si>
    <t>LAND ACQUISITION &amp; DEVELOPMENT</t>
  </si>
  <si>
    <t xml:space="preserve">   FACILITIES ACQUISITION AND CONSTRUCTION SERVICES Total</t>
  </si>
  <si>
    <t>OTHER COST-BOARD LEGAL FEES **</t>
  </si>
  <si>
    <t>511200</t>
  </si>
  <si>
    <t>PREKINDERGARTEN TEACHER</t>
  </si>
  <si>
    <t>532200</t>
  </si>
  <si>
    <t>CONTRACTED SERV-ART-MUSIC-P.E.</t>
  </si>
  <si>
    <t>544300</t>
  </si>
  <si>
    <t>RENTAL OF COMPUTER EQUIPMENT</t>
  </si>
  <si>
    <t>556100</t>
  </si>
  <si>
    <t>TUITION TO OTHER GEORGIA LUAS</t>
  </si>
  <si>
    <t>556300</t>
  </si>
  <si>
    <t>TUITION TO PRIVATE SOURCES</t>
  </si>
  <si>
    <t>561099</t>
  </si>
  <si>
    <t>SURPLUS</t>
  </si>
  <si>
    <t>517900</t>
  </si>
  <si>
    <t>REHABILITATION COUNSELOR</t>
  </si>
  <si>
    <t>530001</t>
  </si>
  <si>
    <t>ARCHITECT/ENGINEER</t>
  </si>
  <si>
    <t>595000</t>
  </si>
  <si>
    <t>536100</t>
  </si>
  <si>
    <t>PER DIEM AND FEES</t>
  </si>
  <si>
    <t>536200</t>
  </si>
  <si>
    <t>PER DIEM AND FEES - EXPENSES</t>
  </si>
  <si>
    <t xml:space="preserve">   FEDERAL GRANT ADMINISTRATION</t>
  </si>
  <si>
    <t>514100</t>
  </si>
  <si>
    <t>SALARY OF SERETARIAL STAFF</t>
  </si>
  <si>
    <t>531000</t>
  </si>
  <si>
    <t>CONTRACTED SERVICE -ADMIN</t>
  </si>
  <si>
    <t>588000</t>
  </si>
  <si>
    <t>FEDERAL INDIRECT COST CHARGES</t>
  </si>
  <si>
    <t xml:space="preserve">   FEDERAL GRANT ADMINISTRATION Total</t>
  </si>
  <si>
    <t>518400</t>
  </si>
  <si>
    <t>SCHOOL NUTR PROGRAM CAFETERIA</t>
  </si>
  <si>
    <t>522000</t>
  </si>
  <si>
    <t>FICA</t>
  </si>
  <si>
    <t>563000</t>
  </si>
  <si>
    <t>PURCHASED FOOD</t>
  </si>
  <si>
    <t>563500</t>
  </si>
  <si>
    <t>FOOD ACQUISITIONS - USDA</t>
  </si>
  <si>
    <t>530100</t>
  </si>
  <si>
    <t>CONTRACTED SECURITY-ATHLETICS</t>
  </si>
  <si>
    <t>530300</t>
  </si>
  <si>
    <t>COMMERCIAL CARRIERS-ATHLETICS</t>
  </si>
  <si>
    <t>530400</t>
  </si>
  <si>
    <t>AWARDS &amp; PRINTING/BINDING-ATHL</t>
  </si>
  <si>
    <t>530500</t>
  </si>
  <si>
    <t>ATHLETIC EVENT STAFF</t>
  </si>
  <si>
    <t>558100</t>
  </si>
  <si>
    <t>SCHOOL REIMBURSE-ATHLET TRAVEL</t>
  </si>
  <si>
    <t>558200</t>
  </si>
  <si>
    <t>PLAYOFF PAYOUT</t>
  </si>
  <si>
    <t>561001</t>
  </si>
  <si>
    <t>FIRST AID SUPPLIES-ATHLETICS</t>
  </si>
  <si>
    <t>561510</t>
  </si>
  <si>
    <t>ATHLETICS UNIFORMS</t>
  </si>
  <si>
    <t>561520</t>
  </si>
  <si>
    <t>ATHLETICS EQUIPMENT&lt;$5K/UNIT</t>
  </si>
  <si>
    <t>581300</t>
  </si>
  <si>
    <t>ATHLETICS-HOTEL</t>
  </si>
  <si>
    <t xml:space="preserve">   COMMUNITY SERVICES OPERATIONS</t>
  </si>
  <si>
    <t xml:space="preserve">   COMMUNITY SERVICES OPERATIONS Total</t>
  </si>
  <si>
    <t>599001</t>
  </si>
  <si>
    <t>OTHER-FICA</t>
  </si>
  <si>
    <t>599002</t>
  </si>
  <si>
    <t>OTHER-MEDICARE</t>
  </si>
  <si>
    <t>599003</t>
  </si>
  <si>
    <t>OTHER-GRP TAX SHELTER ANNUITY</t>
  </si>
  <si>
    <t>599004</t>
  </si>
  <si>
    <t>OTHER-GRP INS LT DISABILITY</t>
  </si>
  <si>
    <t>599005</t>
  </si>
  <si>
    <t>OTHER-SURVIVOR'S INCOME BENEFI</t>
  </si>
  <si>
    <t>419951</t>
  </si>
  <si>
    <t>10% - OTHER LOCAL REVENUES</t>
  </si>
  <si>
    <t>413200</t>
  </si>
  <si>
    <t>TUITION - OTHER GEORGIA LUAS</t>
  </si>
  <si>
    <t>413400</t>
  </si>
  <si>
    <t>TUITION FROM OTHER SOURCES</t>
  </si>
  <si>
    <t>412100</t>
  </si>
  <si>
    <t>CONCESSION SALES</t>
  </si>
  <si>
    <t>412150</t>
  </si>
  <si>
    <t>CLUB DUES AND FEES</t>
  </si>
  <si>
    <t>412250</t>
  </si>
  <si>
    <t>FUNDRAISING/MISC. SALES</t>
  </si>
  <si>
    <t>412300</t>
  </si>
  <si>
    <t>GATE RECEIPTS</t>
  </si>
  <si>
    <t>417000</t>
  </si>
  <si>
    <t>STUDENT ACTIVITIES-CENTRALIZED</t>
  </si>
  <si>
    <t>418000</t>
  </si>
  <si>
    <t>COMMUNITY SERVICE ACTIVITIES</t>
  </si>
  <si>
    <t>419100</t>
  </si>
  <si>
    <t>RENTAL OF PROPERTY</t>
  </si>
  <si>
    <t>419850</t>
  </si>
  <si>
    <t>STUDENT SUPPLY FEES</t>
  </si>
  <si>
    <t>434000</t>
  </si>
  <si>
    <t>GRANTS FROM PRE-K LOTTERY</t>
  </si>
  <si>
    <t xml:space="preserve">   FEDERAL SOURCES</t>
  </si>
  <si>
    <t>445200</t>
  </si>
  <si>
    <t>OTH FED GRANTS THRU GA DOE</t>
  </si>
  <si>
    <t>445300</t>
  </si>
  <si>
    <t>ALL OTHER FEDERAL GRANTS</t>
  </si>
  <si>
    <t>445350</t>
  </si>
  <si>
    <t>CARES ACT-ESSER</t>
  </si>
  <si>
    <t>449950</t>
  </si>
  <si>
    <t>REV - FED SRCES NOT CLASSIFIED</t>
  </si>
  <si>
    <t>443000</t>
  </si>
  <si>
    <t>CAT GRANTS - DIRECT FED GOVT</t>
  </si>
  <si>
    <t>445210</t>
  </si>
  <si>
    <t>OTH FED GRANTS THRU GDOE-ARRA</t>
  </si>
  <si>
    <t xml:space="preserve">   FEDERAL SOURCES Total</t>
  </si>
  <si>
    <t>411300</t>
  </si>
  <si>
    <t>SPLOST - TAX</t>
  </si>
  <si>
    <t>436000</t>
  </si>
  <si>
    <t>CAPITAL OUTLAY GRANTS</t>
  </si>
  <si>
    <t>461000</t>
  </si>
  <si>
    <t>CAPITAL CONTRIBUTIONS</t>
  </si>
  <si>
    <t>451000</t>
  </si>
  <si>
    <t>ISSUANCE OF BONDS</t>
  </si>
  <si>
    <t>574000</t>
  </si>
  <si>
    <t>DEPN EXPENSE-LAND IMPROVEMENTS</t>
  </si>
  <si>
    <t>574200</t>
  </si>
  <si>
    <t>DEPRECIATION EXPENSE-BUILDINGS</t>
  </si>
  <si>
    <t>574400</t>
  </si>
  <si>
    <t>DEPRECIATION EXPENSE-EQUIPMENT</t>
  </si>
  <si>
    <t>574800</t>
  </si>
  <si>
    <t>DEPRECIATION EXPENSE-COMPUTERS</t>
  </si>
  <si>
    <t>574600</t>
  </si>
  <si>
    <t>DEPRECIATION EXPENSE-BUSES</t>
  </si>
  <si>
    <t>416110</t>
  </si>
  <si>
    <t>STUDENT SALES-BRKF-LUNCH PROG</t>
  </si>
  <si>
    <t>416120</t>
  </si>
  <si>
    <t>STUDENT SALES-BRKF PROGRAMS</t>
  </si>
  <si>
    <t>416210</t>
  </si>
  <si>
    <t>SUPPL SALES - BRKF-LUNCH PROG</t>
  </si>
  <si>
    <t>416220</t>
  </si>
  <si>
    <t>ADULT SALES - BRKF-LUNCH PROG</t>
  </si>
  <si>
    <t>416230</t>
  </si>
  <si>
    <t>CONTR SALES - BRKF-LUNCH PROG</t>
  </si>
  <si>
    <t>435100</t>
  </si>
  <si>
    <t>SCHOOL NUTR SERVICE GRANTS(ST)</t>
  </si>
  <si>
    <t>445100</t>
  </si>
  <si>
    <t>CHILD NUTR PROG SERVICE GRANTS</t>
  </si>
  <si>
    <t>445110</t>
  </si>
  <si>
    <t>CHILD NUTR PROG GRANTS</t>
  </si>
  <si>
    <t>445120</t>
  </si>
  <si>
    <t>(CACFP) FEDERAL GRANTS</t>
  </si>
  <si>
    <t>445130</t>
  </si>
  <si>
    <t>FED REIMB - AFTER-SCHOOL SNACK</t>
  </si>
  <si>
    <t>449000</t>
  </si>
  <si>
    <t>REV ATTRIB - USDA COMMODITIES</t>
  </si>
  <si>
    <t>445101</t>
  </si>
  <si>
    <t>FED LUNCH REIMB - FREE</t>
  </si>
  <si>
    <t>445104</t>
  </si>
  <si>
    <t>FED LUNCH REIMB - REDUCED</t>
  </si>
  <si>
    <t>445108</t>
  </si>
  <si>
    <t>FED LUNCH REIMB - PAID</t>
  </si>
  <si>
    <t>445111</t>
  </si>
  <si>
    <t>FED BREAKFAST REIMB - FREE</t>
  </si>
  <si>
    <t>445114</t>
  </si>
  <si>
    <t>FED BREAKFAST REIMB - REDUCED</t>
  </si>
  <si>
    <t>445118</t>
  </si>
  <si>
    <t>FED BREAKFAST REIMB - PAID</t>
  </si>
  <si>
    <t>445131</t>
  </si>
  <si>
    <t>FED SNACK REIMB - FREE</t>
  </si>
  <si>
    <t>445134</t>
  </si>
  <si>
    <t>FED SNACK REIMB - REDUCED</t>
  </si>
  <si>
    <t>445138</t>
  </si>
  <si>
    <t>FED SNACK REIMB - PAID</t>
  </si>
  <si>
    <t>451300</t>
  </si>
  <si>
    <t>ACCR INTEREST-ISSUANCE OF BOND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</si>
</sst>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0"/>
      <name val="Calibri"/>
      <family val="2"/>
    </font>
    <font>
      <b/>
      <i/>
      <sz val="11"/>
      <color theme="1"/>
      <name val="Calibri"/>
      <family val="2"/>
    </font>
    <font>
      <sz val="11"/>
      <color theme="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9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38" fontId="4" fillId="0" borderId="0" xfId="0" applyNumberFormat="1" applyFont="1"/>
    <xf numFmtId="38" fontId="3" fillId="2" borderId="2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38" fontId="6" fillId="3" borderId="0" xfId="0" applyNumberFormat="1" applyFont="1" applyFill="1"/>
    <xf numFmtId="0" fontId="7" fillId="0" borderId="0" xfId="0" applyFont="1"/>
    <xf numFmtId="10" fontId="4" fillId="0" borderId="0" xfId="1" applyNumberFormat="1" applyFont="1"/>
    <xf numFmtId="10" fontId="3" fillId="2" borderId="3" xfId="1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7" fillId="0" borderId="0" xfId="0" applyFont="1" applyFill="1"/>
    <xf numFmtId="38" fontId="0" fillId="0" borderId="0" xfId="0" applyNumberFormat="1" applyFill="1"/>
    <xf numFmtId="10" fontId="0" fillId="0" borderId="0" xfId="1" applyNumberFormat="1" applyFont="1" applyFill="1"/>
    <xf numFmtId="0" fontId="8" fillId="0" borderId="0" xfId="0" applyFont="1" applyFill="1"/>
    <xf numFmtId="0" fontId="0" fillId="0" borderId="0" xfId="0" applyFont="1" applyFill="1"/>
    <xf numFmtId="38" fontId="0" fillId="0" borderId="0" xfId="0" applyNumberFormat="1" applyFont="1" applyFill="1"/>
    <xf numFmtId="40" fontId="0" fillId="0" borderId="0" xfId="0" applyNumberFormat="1" applyFill="1"/>
    <xf numFmtId="10" fontId="0" fillId="0" borderId="0" xfId="1" applyNumberFormat="1" applyFont="1"/>
    <xf numFmtId="40" fontId="0" fillId="0" borderId="0" xfId="0" applyNumberFormat="1"/>
    <xf numFmtId="40" fontId="4" fillId="0" borderId="0" xfId="0" applyNumberFormat="1" applyFont="1"/>
    <xf numFmtId="40" fontId="0" fillId="0" borderId="0" xfId="0" applyNumberFormat="1" applyFont="1" applyFill="1"/>
    <xf numFmtId="40" fontId="2" fillId="0" borderId="0" xfId="0" applyNumberFormat="1" applyFont="1" applyFill="1"/>
    <xf numFmtId="40" fontId="6" fillId="3" borderId="0" xfId="0" applyNumberFormat="1" applyFont="1" applyFill="1"/>
    <xf numFmtId="40" fontId="3" fillId="0" borderId="0" xfId="0" applyNumberFormat="1" applyFont="1"/>
    <xf numFmtId="40" fontId="4" fillId="0" borderId="0" xfId="0" applyNumberFormat="1" applyFont="1" applyAlignment="1">
      <alignment horizontal="center"/>
    </xf>
    <xf numFmtId="40" fontId="3" fillId="2" borderId="1" xfId="0" applyNumberFormat="1" applyFont="1" applyFill="1" applyBorder="1" applyAlignment="1">
      <alignment horizontal="center" vertical="center" wrapText="1"/>
    </xf>
    <xf numFmtId="40" fontId="3" fillId="2" borderId="4" xfId="0" applyNumberFormat="1" applyFont="1" applyFill="1" applyBorder="1" applyAlignment="1">
      <alignment horizontal="center" vertical="center" wrapText="1"/>
    </xf>
    <xf numFmtId="40" fontId="2" fillId="0" borderId="0" xfId="0" applyNumberFormat="1" applyFont="1"/>
    <xf numFmtId="40" fontId="0" fillId="0" borderId="0" xfId="0" applyNumberFormat="1" applyFont="1" applyFill="1" applyAlignment="1">
      <alignment horizontal="center"/>
    </xf>
    <xf numFmtId="40" fontId="6" fillId="3" borderId="0" xfId="0" applyNumberFormat="1" applyFont="1" applyFill="1" applyAlignment="1">
      <alignment horizontal="center"/>
    </xf>
    <xf numFmtId="40" fontId="0" fillId="0" borderId="0" xfId="0" applyNumberFormat="1" applyFill="1" applyAlignment="1">
      <alignment horizontal="center"/>
    </xf>
    <xf numFmtId="40" fontId="0" fillId="0" borderId="0" xfId="0" applyNumberFormat="1" applyAlignment="1">
      <alignment horizontal="center"/>
    </xf>
    <xf numFmtId="40" fontId="9" fillId="0" borderId="0" xfId="0" applyNumberFormat="1" applyFont="1" applyAlignment="1">
      <alignment vertical="center"/>
    </xf>
    <xf numFmtId="10" fontId="3" fillId="3" borderId="3" xfId="1" applyNumberFormat="1" applyFont="1" applyFill="1" applyBorder="1" applyAlignment="1">
      <alignment horizontal="center" vertical="center" wrapText="1"/>
    </xf>
    <xf numFmtId="10" fontId="1" fillId="0" borderId="0" xfId="1" applyNumberFormat="1" applyFont="1" applyFill="1" applyAlignment="1">
      <alignment horizontal="right"/>
    </xf>
    <xf numFmtId="10" fontId="6" fillId="3" borderId="0" xfId="1" applyNumberFormat="1" applyFont="1" applyFill="1" applyBorder="1" applyAlignment="1">
      <alignment horizontal="right" vertical="center"/>
    </xf>
    <xf numFmtId="10" fontId="0" fillId="0" borderId="0" xfId="1" applyNumberFormat="1" applyFont="1" applyFill="1" applyAlignment="1">
      <alignment horizontal="right"/>
    </xf>
    <xf numFmtId="10" fontId="0" fillId="0" borderId="0" xfId="1" applyNumberFormat="1" applyFont="1" applyAlignment="1">
      <alignment horizontal="right"/>
    </xf>
    <xf numFmtId="10" fontId="8" fillId="0" borderId="0" xfId="1" applyNumberFormat="1" applyFont="1" applyFill="1" applyAlignment="1">
      <alignment horizontal="right"/>
    </xf>
    <xf numFmtId="0" fontId="10" fillId="0" borderId="0" xfId="2" applyNumberFormat="1" applyFont="1" applyAlignment="1">
      <alignment horizontal="right"/>
    </xf>
    <xf numFmtId="0" fontId="0" fillId="0" borderId="0" xfId="0" applyFont="1" applyFill="1" applyAlignment="1">
      <alignment horizontal="center"/>
    </xf>
    <xf numFmtId="40" fontId="8" fillId="0" borderId="0" xfId="0" applyNumberFormat="1" applyFont="1" applyFill="1"/>
    <xf numFmtId="40" fontId="8" fillId="0" borderId="0" xfId="0" applyNumberFormat="1" applyFont="1" applyFill="1" applyAlignment="1">
      <alignment horizontal="center"/>
    </xf>
    <xf numFmtId="38" fontId="8" fillId="0" borderId="0" xfId="0" applyNumberFormat="1" applyFont="1" applyFill="1"/>
    <xf numFmtId="10" fontId="1" fillId="0" borderId="0" xfId="1" applyNumberFormat="1" applyFont="1" applyFill="1"/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ill="1" applyBorder="1"/>
    <xf numFmtId="0" fontId="0" fillId="0" borderId="0" xfId="0" applyFont="1" applyFill="1" applyBorder="1"/>
    <xf numFmtId="40" fontId="13" fillId="0" borderId="0" xfId="0" applyNumberFormat="1" applyFont="1" applyFill="1" applyAlignment="1">
      <alignment horizontal="right"/>
    </xf>
    <xf numFmtId="40" fontId="13" fillId="0" borderId="0" xfId="0" applyNumberFormat="1" applyFont="1" applyFill="1"/>
    <xf numFmtId="40" fontId="0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/>
    <xf numFmtId="38" fontId="0" fillId="0" borderId="0" xfId="0" applyNumberFormat="1" applyFont="1" applyFill="1" applyBorder="1"/>
    <xf numFmtId="10" fontId="1" fillId="0" borderId="0" xfId="1" applyNumberFormat="1" applyFont="1" applyFill="1" applyBorder="1" applyAlignment="1">
      <alignment horizontal="right"/>
    </xf>
    <xf numFmtId="38" fontId="0" fillId="4" borderId="0" xfId="0" applyNumberFormat="1" applyFont="1" applyFill="1"/>
    <xf numFmtId="10" fontId="1" fillId="4" borderId="0" xfId="1" applyNumberFormat="1" applyFont="1" applyFill="1" applyAlignment="1">
      <alignment horizontal="right"/>
    </xf>
    <xf numFmtId="40" fontId="0" fillId="4" borderId="0" xfId="0" applyNumberFormat="1" applyFont="1" applyFill="1"/>
    <xf numFmtId="40" fontId="0" fillId="4" borderId="0" xfId="0" applyNumberFormat="1" applyFont="1" applyFill="1" applyAlignment="1">
      <alignment horizontal="center"/>
    </xf>
    <xf numFmtId="38" fontId="0" fillId="0" borderId="0" xfId="0" applyNumberFormat="1" applyFont="1" applyFill="1" applyAlignment="1">
      <alignment horizontal="center"/>
    </xf>
    <xf numFmtId="0" fontId="2" fillId="4" borderId="0" xfId="0" applyFont="1" applyFill="1" applyBorder="1"/>
    <xf numFmtId="38" fontId="2" fillId="4" borderId="0" xfId="0" applyNumberFormat="1" applyFont="1" applyFill="1" applyBorder="1"/>
    <xf numFmtId="10" fontId="2" fillId="4" borderId="0" xfId="1" applyNumberFormat="1" applyFont="1" applyFill="1" applyBorder="1" applyAlignment="1">
      <alignment horizontal="right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38" fontId="2" fillId="4" borderId="0" xfId="0" applyNumberFormat="1" applyFont="1" applyFill="1"/>
    <xf numFmtId="10" fontId="2" fillId="4" borderId="0" xfId="1" applyNumberFormat="1" applyFont="1" applyFill="1" applyAlignment="1">
      <alignment horizontal="right"/>
    </xf>
    <xf numFmtId="40" fontId="2" fillId="4" borderId="0" xfId="0" applyNumberFormat="1" applyFont="1" applyFill="1"/>
    <xf numFmtId="40" fontId="2" fillId="4" borderId="0" xfId="0" applyNumberFormat="1" applyFont="1" applyFill="1" applyAlignment="1">
      <alignment horizontal="center"/>
    </xf>
    <xf numFmtId="0" fontId="14" fillId="4" borderId="0" xfId="0" applyFont="1" applyFill="1"/>
    <xf numFmtId="38" fontId="14" fillId="4" borderId="0" xfId="0" applyNumberFormat="1" applyFont="1" applyFill="1"/>
    <xf numFmtId="10" fontId="14" fillId="4" borderId="0" xfId="1" applyNumberFormat="1" applyFont="1" applyFill="1" applyAlignment="1">
      <alignment horizontal="right"/>
    </xf>
    <xf numFmtId="40" fontId="3" fillId="0" borderId="0" xfId="0" applyNumberFormat="1" applyFont="1" applyAlignment="1">
      <alignment horizontal="center"/>
    </xf>
    <xf numFmtId="40" fontId="5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09"/>
  <sheetViews>
    <sheetView tabSelected="1" workbookViewId="0">
      <pane ySplit="7" topLeftCell="A50" activePane="bottomLeft" state="frozen"/>
      <selection activeCell="A4" sqref="A4:M4"/>
      <selection pane="bottomLeft" activeCell="C63" sqref="C63"/>
    </sheetView>
  </sheetViews>
  <sheetFormatPr defaultRowHeight="12.75" x14ac:dyDescent="0.2"/>
  <cols>
    <col min="1" max="1" width="48.7109375" style="24" customWidth="1"/>
    <col min="2" max="2" width="9.42578125" style="33" customWidth="1"/>
    <col min="3" max="3" width="31.85546875" style="19" customWidth="1"/>
    <col min="4" max="4" width="15.85546875" style="14" customWidth="1"/>
    <col min="5" max="5" width="16.140625" style="14" customWidth="1"/>
    <col min="6" max="6" width="15.28515625" style="14" customWidth="1"/>
    <col min="7" max="7" width="16" style="14" customWidth="1"/>
    <col min="8" max="8" width="15.28515625" style="14" customWidth="1"/>
    <col min="9" max="9" width="18" style="14" bestFit="1" customWidth="1"/>
    <col min="10" max="10" width="16.5703125" style="14" customWidth="1"/>
    <col min="11" max="11" width="13" style="15" customWidth="1"/>
    <col min="12" max="13" width="11.85546875" style="39" customWidth="1"/>
    <col min="14" max="14" width="9.140625" style="10"/>
    <col min="15" max="15" width="30.28515625" style="51" bestFit="1" customWidth="1"/>
    <col min="16" max="16" width="9.140625" style="51"/>
    <col min="17" max="17" width="29.42578125" style="51" bestFit="1" customWidth="1"/>
    <col min="18" max="19" width="14.5703125" style="51" bestFit="1" customWidth="1"/>
    <col min="20" max="20" width="14" style="51" bestFit="1" customWidth="1"/>
    <col min="21" max="21" width="14.5703125" style="51" bestFit="1" customWidth="1"/>
    <col min="22" max="22" width="5" style="51" bestFit="1" customWidth="1"/>
    <col min="23" max="25" width="9.140625" style="50"/>
    <col min="26" max="16384" width="9.140625" style="10"/>
  </cols>
  <sheetData>
    <row r="1" spans="1:25" s="1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</row>
    <row r="2" spans="1:25" s="11" customFormat="1" ht="18.75" x14ac:dyDescent="0.3">
      <c r="A2" s="77" t="s">
        <v>38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s="1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</row>
    <row r="4" spans="1:25" s="11" customFormat="1" ht="15" x14ac:dyDescent="0.25">
      <c r="A4" s="78">
        <v>44895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</row>
    <row r="5" spans="1:25" s="1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</row>
    <row r="6" spans="1:25" s="1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v>1</v>
      </c>
      <c r="M6" s="42">
        <v>5</v>
      </c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</row>
    <row r="7" spans="1:25" s="1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36</v>
      </c>
      <c r="E7" s="4" t="s">
        <v>37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s="51" customFormat="1" x14ac:dyDescent="0.2">
      <c r="A8" s="51" t="s">
        <v>45</v>
      </c>
      <c r="B8" s="51" t="s">
        <v>46</v>
      </c>
      <c r="C8" s="51" t="s">
        <v>47</v>
      </c>
      <c r="D8" s="57">
        <v>745921752</v>
      </c>
      <c r="E8" s="57">
        <v>745921752</v>
      </c>
      <c r="F8" s="57">
        <v>248272052.96000001</v>
      </c>
      <c r="G8" s="57">
        <v>665785297.04999995</v>
      </c>
      <c r="H8" s="57">
        <v>0</v>
      </c>
      <c r="I8" s="57">
        <f t="shared" ref="I8" si="0">SUM(G8:H8)</f>
        <v>665785297.04999995</v>
      </c>
      <c r="J8" s="57">
        <f t="shared" ref="J8:J14" si="1">E8-I8</f>
        <v>80136454.950000048</v>
      </c>
      <c r="K8" s="58">
        <f t="shared" ref="K8:K14" si="2">IF(E8=0,"NA",J8/E8)</f>
        <v>0.10743279001468246</v>
      </c>
      <c r="L8" s="58">
        <f t="shared" ref="L8:L14" si="3">IF(E8=0,"NA",(  ( F8 - (E8/$L$6)) / (E8/$L$6)))</f>
        <v>-0.66716072792578918</v>
      </c>
      <c r="M8" s="58">
        <f t="shared" ref="M8:M14" si="4">IF(E8=0,"NA",(  ( G8 - ($M$6*(E8/12))) / ($M$6*(E8/12))))</f>
        <v>1.142161303964762</v>
      </c>
      <c r="R8" s="54"/>
      <c r="S8" s="54"/>
      <c r="T8" s="54"/>
      <c r="U8" s="54"/>
      <c r="V8" s="54"/>
    </row>
    <row r="9" spans="1:25" s="51" customFormat="1" x14ac:dyDescent="0.2">
      <c r="B9" s="51" t="s">
        <v>48</v>
      </c>
      <c r="C9" s="51" t="s">
        <v>49</v>
      </c>
      <c r="D9" s="57">
        <v>15000000</v>
      </c>
      <c r="E9" s="57">
        <v>15000000</v>
      </c>
      <c r="F9" s="57">
        <v>1002909.75</v>
      </c>
      <c r="G9" s="57">
        <v>3381734.73</v>
      </c>
      <c r="H9" s="57">
        <v>0</v>
      </c>
      <c r="I9" s="57">
        <f t="shared" ref="I9:I10" si="5">SUM(G9:H9)</f>
        <v>3381734.73</v>
      </c>
      <c r="J9" s="57">
        <f t="shared" si="1"/>
        <v>11618265.27</v>
      </c>
      <c r="K9" s="58">
        <f t="shared" si="2"/>
        <v>0.77455101799999992</v>
      </c>
      <c r="L9" s="58">
        <f t="shared" si="3"/>
        <v>-0.93313935000000003</v>
      </c>
      <c r="M9" s="58">
        <f t="shared" si="4"/>
        <v>-0.45892244320000003</v>
      </c>
      <c r="R9" s="54"/>
      <c r="S9" s="54"/>
      <c r="T9" s="54"/>
      <c r="U9" s="54"/>
      <c r="V9" s="54"/>
    </row>
    <row r="10" spans="1:25" s="51" customFormat="1" x14ac:dyDescent="0.2">
      <c r="B10" s="51" t="s">
        <v>50</v>
      </c>
      <c r="C10" s="51" t="s">
        <v>51</v>
      </c>
      <c r="D10" s="57">
        <v>2800000</v>
      </c>
      <c r="E10" s="57">
        <v>2800000</v>
      </c>
      <c r="F10" s="57">
        <v>0</v>
      </c>
      <c r="G10" s="57">
        <v>1134420.8700000001</v>
      </c>
      <c r="H10" s="57">
        <v>0</v>
      </c>
      <c r="I10" s="57">
        <f t="shared" si="5"/>
        <v>1134420.8700000001</v>
      </c>
      <c r="J10" s="57">
        <f t="shared" si="1"/>
        <v>1665579.13</v>
      </c>
      <c r="K10" s="58">
        <f t="shared" si="2"/>
        <v>0.59484968928571424</v>
      </c>
      <c r="L10" s="58">
        <f t="shared" si="3"/>
        <v>-1</v>
      </c>
      <c r="M10" s="58">
        <f t="shared" si="4"/>
        <v>-2.7639254285714256E-2</v>
      </c>
      <c r="R10" s="54"/>
      <c r="S10" s="54"/>
      <c r="T10" s="54"/>
      <c r="U10" s="54"/>
      <c r="V10" s="54"/>
    </row>
    <row r="11" spans="1:25" s="51" customFormat="1" x14ac:dyDescent="0.2">
      <c r="B11" s="51" t="s">
        <v>52</v>
      </c>
      <c r="C11" s="51" t="s">
        <v>53</v>
      </c>
      <c r="D11" s="57">
        <v>29000000</v>
      </c>
      <c r="E11" s="57">
        <v>29000000</v>
      </c>
      <c r="F11" s="57">
        <v>2977827.07</v>
      </c>
      <c r="G11" s="57">
        <v>12172232.310000001</v>
      </c>
      <c r="H11" s="57">
        <v>0</v>
      </c>
      <c r="I11" s="57">
        <f t="shared" ref="I11:I12" si="6">SUM(G11:H11)</f>
        <v>12172232.310000001</v>
      </c>
      <c r="J11" s="57">
        <f t="shared" si="1"/>
        <v>16827767.689999998</v>
      </c>
      <c r="K11" s="58">
        <f t="shared" si="2"/>
        <v>0.58026785137931025</v>
      </c>
      <c r="L11" s="58">
        <f t="shared" si="3"/>
        <v>-0.89731630793103445</v>
      </c>
      <c r="M11" s="58">
        <f t="shared" si="4"/>
        <v>7.3571566896553191E-3</v>
      </c>
      <c r="R11" s="54"/>
      <c r="S11" s="54"/>
      <c r="T11" s="54"/>
      <c r="U11" s="54"/>
      <c r="V11" s="54"/>
    </row>
    <row r="12" spans="1:25" s="51" customFormat="1" x14ac:dyDescent="0.2">
      <c r="B12" s="51" t="s">
        <v>54</v>
      </c>
      <c r="C12" s="51" t="s">
        <v>55</v>
      </c>
      <c r="D12" s="57">
        <v>4300</v>
      </c>
      <c r="E12" s="57">
        <v>14629</v>
      </c>
      <c r="F12" s="57">
        <v>0</v>
      </c>
      <c r="G12" s="57">
        <v>0</v>
      </c>
      <c r="H12" s="57">
        <v>0</v>
      </c>
      <c r="I12" s="57">
        <f t="shared" si="6"/>
        <v>0</v>
      </c>
      <c r="J12" s="57">
        <f t="shared" si="1"/>
        <v>14629</v>
      </c>
      <c r="K12" s="58">
        <f t="shared" si="2"/>
        <v>1</v>
      </c>
      <c r="L12" s="58">
        <f t="shared" si="3"/>
        <v>-1</v>
      </c>
      <c r="M12" s="58">
        <f t="shared" si="4"/>
        <v>-1</v>
      </c>
      <c r="R12" s="54"/>
      <c r="S12" s="54"/>
      <c r="T12" s="54"/>
      <c r="U12" s="54"/>
      <c r="V12" s="54"/>
    </row>
    <row r="13" spans="1:25" s="51" customFormat="1" x14ac:dyDescent="0.2">
      <c r="B13" s="51" t="s">
        <v>56</v>
      </c>
      <c r="C13" s="51" t="s">
        <v>57</v>
      </c>
      <c r="D13" s="57">
        <v>30000</v>
      </c>
      <c r="E13" s="57">
        <v>30000</v>
      </c>
      <c r="F13" s="57">
        <v>0</v>
      </c>
      <c r="G13" s="57">
        <v>0</v>
      </c>
      <c r="H13" s="57">
        <v>0</v>
      </c>
      <c r="I13" s="57">
        <f t="shared" ref="I13:I14" si="7">SUM(G13:H13)</f>
        <v>0</v>
      </c>
      <c r="J13" s="57">
        <f t="shared" si="1"/>
        <v>30000</v>
      </c>
      <c r="K13" s="58">
        <f t="shared" si="2"/>
        <v>1</v>
      </c>
      <c r="L13" s="58">
        <f t="shared" si="3"/>
        <v>-1</v>
      </c>
      <c r="M13" s="58">
        <f t="shared" si="4"/>
        <v>-1</v>
      </c>
      <c r="R13" s="54"/>
      <c r="S13" s="54"/>
      <c r="T13" s="54"/>
      <c r="U13" s="54"/>
      <c r="V13" s="54"/>
    </row>
    <row r="14" spans="1:25" s="51" customFormat="1" ht="13.5" customHeight="1" x14ac:dyDescent="0.2">
      <c r="B14" s="51" t="s">
        <v>58</v>
      </c>
      <c r="C14" s="51" t="s">
        <v>59</v>
      </c>
      <c r="D14" s="57"/>
      <c r="E14" s="57"/>
      <c r="F14" s="57">
        <v>0</v>
      </c>
      <c r="G14" s="57">
        <v>0</v>
      </c>
      <c r="H14" s="57">
        <v>0</v>
      </c>
      <c r="I14" s="57">
        <f t="shared" si="7"/>
        <v>0</v>
      </c>
      <c r="J14" s="57">
        <f t="shared" si="1"/>
        <v>0</v>
      </c>
      <c r="K14" s="58" t="str">
        <f t="shared" si="2"/>
        <v>NA</v>
      </c>
      <c r="L14" s="58" t="str">
        <f t="shared" si="3"/>
        <v>NA</v>
      </c>
      <c r="M14" s="58" t="str">
        <f t="shared" si="4"/>
        <v>NA</v>
      </c>
      <c r="R14" s="54"/>
      <c r="S14" s="54"/>
      <c r="T14" s="54"/>
      <c r="U14" s="54"/>
      <c r="V14" s="54"/>
    </row>
    <row r="15" spans="1:25" s="51" customFormat="1" x14ac:dyDescent="0.2">
      <c r="B15" s="51" t="s">
        <v>60</v>
      </c>
      <c r="C15" s="51" t="s">
        <v>61</v>
      </c>
      <c r="D15" s="57">
        <v>75000</v>
      </c>
      <c r="E15" s="57">
        <v>75000</v>
      </c>
      <c r="F15" s="57">
        <v>1287.75</v>
      </c>
      <c r="G15" s="57">
        <v>433169.48</v>
      </c>
      <c r="H15" s="57">
        <v>0</v>
      </c>
      <c r="I15" s="57">
        <f t="shared" ref="I15:I43" si="8">SUM(G15:H15)</f>
        <v>433169.48</v>
      </c>
      <c r="J15" s="57">
        <f t="shared" ref="J15:J43" si="9">E15-I15</f>
        <v>-358169.48</v>
      </c>
      <c r="K15" s="58">
        <f t="shared" ref="K15:K43" si="10">IF(E15=0,"NA",J15/E15)</f>
        <v>-4.7755930666666666</v>
      </c>
      <c r="L15" s="58">
        <f t="shared" ref="L15:L43" si="11">IF(E15=0,"NA",(  ( F15 - (E15/$L$6)) / (E15/$L$6)))</f>
        <v>-0.98282999999999998</v>
      </c>
      <c r="M15" s="58">
        <f t="shared" ref="M15:M43" si="12">IF(E15=0,"NA",(  ( G15 - ($M$6*(E15/12))) / ($M$6*(E15/12))))</f>
        <v>12.86142336</v>
      </c>
      <c r="R15" s="54"/>
      <c r="S15" s="54"/>
      <c r="T15" s="54"/>
      <c r="U15" s="54"/>
      <c r="V15" s="54"/>
    </row>
    <row r="16" spans="1:25" s="51" customFormat="1" x14ac:dyDescent="0.2">
      <c r="B16" s="51" t="s">
        <v>62</v>
      </c>
      <c r="C16" s="51" t="s">
        <v>63</v>
      </c>
      <c r="D16" s="57">
        <v>0</v>
      </c>
      <c r="E16" s="57">
        <v>0</v>
      </c>
      <c r="F16" s="57">
        <v>0</v>
      </c>
      <c r="G16" s="57">
        <v>565</v>
      </c>
      <c r="H16" s="57">
        <v>0</v>
      </c>
      <c r="I16" s="57">
        <f t="shared" ref="I16:I27" si="13">SUM(G16:H16)</f>
        <v>565</v>
      </c>
      <c r="J16" s="57">
        <f t="shared" ref="J16:J37" si="14">E16-I16</f>
        <v>-565</v>
      </c>
      <c r="K16" s="58" t="str">
        <f t="shared" ref="K16:K37" si="15">IF(E16=0,"NA",J16/E16)</f>
        <v>NA</v>
      </c>
      <c r="L16" s="58" t="str">
        <f t="shared" ref="L16:L37" si="16">IF(E16=0,"NA",(  ( F16 - (E16/$L$6)) / (E16/$L$6)))</f>
        <v>NA</v>
      </c>
      <c r="M16" s="58" t="str">
        <f t="shared" ref="M16:M37" si="17">IF(E16=0,"NA",(  ( G16 - ($M$6*(E16/12))) / ($M$6*(E16/12))))</f>
        <v>NA</v>
      </c>
      <c r="R16" s="54"/>
      <c r="S16" s="54"/>
      <c r="T16" s="54"/>
      <c r="U16" s="54"/>
      <c r="V16" s="54"/>
    </row>
    <row r="17" spans="1:22" s="51" customFormat="1" x14ac:dyDescent="0.2">
      <c r="B17" s="51" t="s">
        <v>64</v>
      </c>
      <c r="C17" s="51" t="s">
        <v>65</v>
      </c>
      <c r="D17" s="57">
        <v>1000</v>
      </c>
      <c r="E17" s="57">
        <v>1000</v>
      </c>
      <c r="F17" s="57">
        <v>0</v>
      </c>
      <c r="G17" s="57">
        <v>2300</v>
      </c>
      <c r="H17" s="57">
        <v>0</v>
      </c>
      <c r="I17" s="57">
        <f t="shared" si="13"/>
        <v>2300</v>
      </c>
      <c r="J17" s="57">
        <f t="shared" si="14"/>
        <v>-1300</v>
      </c>
      <c r="K17" s="58">
        <f t="shared" si="15"/>
        <v>-1.3</v>
      </c>
      <c r="L17" s="58">
        <f t="shared" si="16"/>
        <v>-1</v>
      </c>
      <c r="M17" s="58">
        <f t="shared" si="17"/>
        <v>4.5200000000000005</v>
      </c>
      <c r="R17" s="54"/>
      <c r="S17" s="54"/>
      <c r="T17" s="54"/>
      <c r="U17" s="54"/>
      <c r="V17" s="54"/>
    </row>
    <row r="18" spans="1:22" s="51" customFormat="1" x14ac:dyDescent="0.2">
      <c r="B18" s="51" t="s">
        <v>66</v>
      </c>
      <c r="C18" s="51" t="s">
        <v>67</v>
      </c>
      <c r="D18" s="57">
        <v>5758518.4800000004</v>
      </c>
      <c r="E18" s="57">
        <v>5758518.4800000004</v>
      </c>
      <c r="F18" s="57">
        <v>0</v>
      </c>
      <c r="G18" s="57">
        <v>0</v>
      </c>
      <c r="H18" s="57">
        <v>0</v>
      </c>
      <c r="I18" s="57">
        <f t="shared" si="13"/>
        <v>0</v>
      </c>
      <c r="J18" s="57">
        <f t="shared" si="14"/>
        <v>5758518.4800000004</v>
      </c>
      <c r="K18" s="58">
        <f t="shared" si="15"/>
        <v>1</v>
      </c>
      <c r="L18" s="58">
        <f t="shared" si="16"/>
        <v>-1</v>
      </c>
      <c r="M18" s="58">
        <f t="shared" si="17"/>
        <v>-1</v>
      </c>
      <c r="R18" s="54"/>
      <c r="S18" s="54"/>
      <c r="T18" s="54"/>
      <c r="U18" s="54"/>
      <c r="V18" s="54"/>
    </row>
    <row r="19" spans="1:22" s="51" customFormat="1" x14ac:dyDescent="0.2">
      <c r="B19" s="51" t="s">
        <v>68</v>
      </c>
      <c r="C19" s="51" t="s">
        <v>69</v>
      </c>
      <c r="D19" s="57">
        <v>1795000</v>
      </c>
      <c r="E19" s="57">
        <v>1795000</v>
      </c>
      <c r="F19" s="57">
        <v>-1605.84</v>
      </c>
      <c r="G19" s="57">
        <v>459402.2</v>
      </c>
      <c r="H19" s="57">
        <v>0</v>
      </c>
      <c r="I19" s="57">
        <f t="shared" si="13"/>
        <v>459402.2</v>
      </c>
      <c r="J19" s="57">
        <f t="shared" si="14"/>
        <v>1335597.8</v>
      </c>
      <c r="K19" s="58">
        <f t="shared" si="15"/>
        <v>0.74406562674094712</v>
      </c>
      <c r="L19" s="58">
        <f t="shared" si="16"/>
        <v>-1.0008946183844012</v>
      </c>
      <c r="M19" s="58">
        <f t="shared" si="17"/>
        <v>-0.38575750417827304</v>
      </c>
      <c r="R19" s="54"/>
      <c r="S19" s="54"/>
      <c r="T19" s="54"/>
      <c r="U19" s="54"/>
      <c r="V19" s="54"/>
    </row>
    <row r="20" spans="1:22" s="51" customFormat="1" x14ac:dyDescent="0.2">
      <c r="B20" s="51" t="s">
        <v>70</v>
      </c>
      <c r="C20" s="51" t="s">
        <v>71</v>
      </c>
      <c r="D20" s="57"/>
      <c r="E20" s="57"/>
      <c r="F20" s="57">
        <v>0</v>
      </c>
      <c r="G20" s="57">
        <v>0</v>
      </c>
      <c r="H20" s="57">
        <v>0</v>
      </c>
      <c r="I20" s="57">
        <f t="shared" si="13"/>
        <v>0</v>
      </c>
      <c r="J20" s="57">
        <f t="shared" si="14"/>
        <v>0</v>
      </c>
      <c r="K20" s="58" t="str">
        <f t="shared" si="15"/>
        <v>NA</v>
      </c>
      <c r="L20" s="58" t="str">
        <f t="shared" si="16"/>
        <v>NA</v>
      </c>
      <c r="M20" s="58" t="str">
        <f t="shared" si="17"/>
        <v>NA</v>
      </c>
      <c r="R20" s="54"/>
      <c r="S20" s="54"/>
      <c r="T20" s="54"/>
      <c r="U20" s="54"/>
      <c r="V20" s="54"/>
    </row>
    <row r="21" spans="1:22" s="51" customFormat="1" x14ac:dyDescent="0.2">
      <c r="B21" s="51" t="s">
        <v>72</v>
      </c>
      <c r="C21" s="51" t="s">
        <v>73</v>
      </c>
      <c r="D21" s="57">
        <v>0</v>
      </c>
      <c r="E21" s="57">
        <v>0</v>
      </c>
      <c r="F21" s="57">
        <v>0</v>
      </c>
      <c r="G21" s="57">
        <v>2237.59</v>
      </c>
      <c r="H21" s="57">
        <v>0</v>
      </c>
      <c r="I21" s="57">
        <f t="shared" si="13"/>
        <v>2237.59</v>
      </c>
      <c r="J21" s="57">
        <f t="shared" si="14"/>
        <v>-2237.59</v>
      </c>
      <c r="K21" s="58" t="str">
        <f t="shared" si="15"/>
        <v>NA</v>
      </c>
      <c r="L21" s="58" t="str">
        <f t="shared" si="16"/>
        <v>NA</v>
      </c>
      <c r="M21" s="58" t="str">
        <f t="shared" si="17"/>
        <v>NA</v>
      </c>
      <c r="R21" s="54"/>
      <c r="S21" s="54"/>
      <c r="T21" s="54"/>
      <c r="U21" s="54"/>
      <c r="V21" s="54"/>
    </row>
    <row r="22" spans="1:22" s="51" customFormat="1" x14ac:dyDescent="0.2">
      <c r="B22" s="51" t="s">
        <v>74</v>
      </c>
      <c r="C22" s="51" t="s">
        <v>75</v>
      </c>
      <c r="D22" s="57">
        <v>0</v>
      </c>
      <c r="E22" s="57">
        <v>0</v>
      </c>
      <c r="F22" s="57">
        <v>6450</v>
      </c>
      <c r="G22" s="57">
        <v>16450</v>
      </c>
      <c r="H22" s="57">
        <v>0</v>
      </c>
      <c r="I22" s="57">
        <f t="shared" si="13"/>
        <v>16450</v>
      </c>
      <c r="J22" s="57">
        <f t="shared" si="14"/>
        <v>-16450</v>
      </c>
      <c r="K22" s="58" t="str">
        <f t="shared" si="15"/>
        <v>NA</v>
      </c>
      <c r="L22" s="58" t="str">
        <f t="shared" si="16"/>
        <v>NA</v>
      </c>
      <c r="M22" s="58" t="str">
        <f t="shared" si="17"/>
        <v>NA</v>
      </c>
      <c r="R22" s="54"/>
      <c r="S22" s="54"/>
      <c r="T22" s="54"/>
      <c r="U22" s="54"/>
      <c r="V22" s="54"/>
    </row>
    <row r="23" spans="1:22" s="51" customFormat="1" x14ac:dyDescent="0.2">
      <c r="A23" s="64" t="s">
        <v>76</v>
      </c>
      <c r="B23" s="64"/>
      <c r="C23" s="64"/>
      <c r="D23" s="65">
        <v>800385570.48000002</v>
      </c>
      <c r="E23" s="65">
        <v>800395899.48000002</v>
      </c>
      <c r="F23" s="65">
        <v>252258921.69</v>
      </c>
      <c r="G23" s="65">
        <v>683387809.23000002</v>
      </c>
      <c r="H23" s="65">
        <v>0</v>
      </c>
      <c r="I23" s="65">
        <f t="shared" si="13"/>
        <v>683387809.23000002</v>
      </c>
      <c r="J23" s="65">
        <f t="shared" si="14"/>
        <v>117008090.25</v>
      </c>
      <c r="K23" s="66">
        <f t="shared" si="15"/>
        <v>0.14618776823571639</v>
      </c>
      <c r="L23" s="66">
        <f t="shared" si="16"/>
        <v>-0.68483231629011687</v>
      </c>
      <c r="M23" s="66">
        <f t="shared" si="17"/>
        <v>1.0491493562342808</v>
      </c>
      <c r="R23" s="54"/>
      <c r="S23" s="54"/>
      <c r="T23" s="54"/>
      <c r="U23" s="54"/>
      <c r="V23" s="54"/>
    </row>
    <row r="24" spans="1:22" s="51" customFormat="1" x14ac:dyDescent="0.2">
      <c r="A24" s="51" t="s">
        <v>19</v>
      </c>
      <c r="B24" s="51" t="s">
        <v>20</v>
      </c>
      <c r="C24" s="51" t="s">
        <v>21</v>
      </c>
      <c r="D24" s="57">
        <v>90000</v>
      </c>
      <c r="E24" s="57">
        <v>90000</v>
      </c>
      <c r="F24" s="57">
        <v>446568.35</v>
      </c>
      <c r="G24" s="57">
        <v>1751628.04</v>
      </c>
      <c r="H24" s="57">
        <v>0</v>
      </c>
      <c r="I24" s="57">
        <f t="shared" si="13"/>
        <v>1751628.04</v>
      </c>
      <c r="J24" s="57">
        <f t="shared" si="14"/>
        <v>-1661628.04</v>
      </c>
      <c r="K24" s="58">
        <f t="shared" si="15"/>
        <v>-18.462533777777779</v>
      </c>
      <c r="L24" s="58">
        <f t="shared" si="16"/>
        <v>3.9618705555555551</v>
      </c>
      <c r="M24" s="58">
        <f t="shared" si="17"/>
        <v>45.710081066666667</v>
      </c>
      <c r="R24" s="54"/>
      <c r="S24" s="54"/>
      <c r="T24" s="54"/>
      <c r="U24" s="54"/>
      <c r="V24" s="54"/>
    </row>
    <row r="25" spans="1:22" s="51" customFormat="1" x14ac:dyDescent="0.2">
      <c r="A25" s="64" t="s">
        <v>22</v>
      </c>
      <c r="B25" s="64"/>
      <c r="C25" s="64"/>
      <c r="D25" s="65">
        <v>90000</v>
      </c>
      <c r="E25" s="65">
        <v>90000</v>
      </c>
      <c r="F25" s="65">
        <v>446568.35</v>
      </c>
      <c r="G25" s="65">
        <v>1751628.04</v>
      </c>
      <c r="H25" s="65">
        <v>0</v>
      </c>
      <c r="I25" s="65">
        <f t="shared" si="13"/>
        <v>1751628.04</v>
      </c>
      <c r="J25" s="65">
        <f t="shared" si="14"/>
        <v>-1661628.04</v>
      </c>
      <c r="K25" s="66">
        <f t="shared" si="15"/>
        <v>-18.462533777777779</v>
      </c>
      <c r="L25" s="66">
        <f t="shared" si="16"/>
        <v>3.9618705555555551</v>
      </c>
      <c r="M25" s="66">
        <f t="shared" si="17"/>
        <v>45.710081066666667</v>
      </c>
      <c r="R25" s="54"/>
      <c r="S25" s="54"/>
      <c r="T25" s="54"/>
      <c r="U25" s="54"/>
      <c r="V25" s="54"/>
    </row>
    <row r="26" spans="1:22" s="51" customFormat="1" x14ac:dyDescent="0.2">
      <c r="A26" s="51" t="s">
        <v>77</v>
      </c>
      <c r="B26" s="51" t="s">
        <v>78</v>
      </c>
      <c r="C26" s="51" t="s">
        <v>79</v>
      </c>
      <c r="D26" s="57">
        <v>597024602</v>
      </c>
      <c r="E26" s="57">
        <v>597024602</v>
      </c>
      <c r="F26" s="57">
        <v>57087029</v>
      </c>
      <c r="G26" s="57">
        <v>197931582</v>
      </c>
      <c r="H26" s="57">
        <v>0</v>
      </c>
      <c r="I26" s="57">
        <f t="shared" si="13"/>
        <v>197931582</v>
      </c>
      <c r="J26" s="57">
        <f t="shared" si="14"/>
        <v>399093020</v>
      </c>
      <c r="K26" s="58">
        <f t="shared" si="15"/>
        <v>0.66846997370470174</v>
      </c>
      <c r="L26" s="58">
        <f t="shared" si="16"/>
        <v>-0.90438077625484514</v>
      </c>
      <c r="M26" s="58">
        <f t="shared" si="17"/>
        <v>-0.20432793689128403</v>
      </c>
      <c r="R26" s="54"/>
      <c r="S26" s="54"/>
      <c r="T26" s="54"/>
      <c r="U26" s="54"/>
      <c r="V26" s="54"/>
    </row>
    <row r="27" spans="1:22" s="51" customFormat="1" x14ac:dyDescent="0.2">
      <c r="B27" s="51" t="s">
        <v>80</v>
      </c>
      <c r="C27" s="51" t="s">
        <v>81</v>
      </c>
      <c r="D27" s="57">
        <v>40638153</v>
      </c>
      <c r="E27" s="57">
        <v>40638153</v>
      </c>
      <c r="F27" s="57">
        <v>3346405</v>
      </c>
      <c r="G27" s="57">
        <v>16886549</v>
      </c>
      <c r="H27" s="57">
        <v>0</v>
      </c>
      <c r="I27" s="57">
        <f t="shared" si="13"/>
        <v>16886549</v>
      </c>
      <c r="J27" s="57">
        <f t="shared" si="14"/>
        <v>23751604</v>
      </c>
      <c r="K27" s="58">
        <f t="shared" si="15"/>
        <v>0.58446563750079883</v>
      </c>
      <c r="L27" s="58">
        <f t="shared" si="16"/>
        <v>-0.91765361481856722</v>
      </c>
      <c r="M27" s="58">
        <f t="shared" si="17"/>
        <v>-2.717530001917164E-3</v>
      </c>
      <c r="R27" s="54"/>
      <c r="S27" s="54"/>
      <c r="T27" s="54"/>
      <c r="U27" s="54"/>
      <c r="V27" s="54"/>
    </row>
    <row r="28" spans="1:22" s="51" customFormat="1" x14ac:dyDescent="0.2">
      <c r="B28" s="51" t="s">
        <v>82</v>
      </c>
      <c r="C28" s="51" t="s">
        <v>83</v>
      </c>
      <c r="D28" s="57">
        <v>0</v>
      </c>
      <c r="E28" s="57">
        <v>0</v>
      </c>
      <c r="F28" s="57">
        <v>0</v>
      </c>
      <c r="G28" s="57">
        <v>0</v>
      </c>
      <c r="H28" s="57">
        <v>0</v>
      </c>
      <c r="I28" s="57">
        <f t="shared" ref="I28:I32" si="18">SUM(G28:H28)</f>
        <v>0</v>
      </c>
      <c r="J28" s="57">
        <f t="shared" si="14"/>
        <v>0</v>
      </c>
      <c r="K28" s="58" t="str">
        <f t="shared" si="15"/>
        <v>NA</v>
      </c>
      <c r="L28" s="58" t="str">
        <f t="shared" si="16"/>
        <v>NA</v>
      </c>
      <c r="M28" s="58" t="str">
        <f t="shared" si="17"/>
        <v>NA</v>
      </c>
      <c r="R28" s="54"/>
      <c r="S28" s="54"/>
      <c r="T28" s="54"/>
      <c r="U28" s="54"/>
      <c r="V28" s="54"/>
    </row>
    <row r="29" spans="1:22" s="51" customFormat="1" x14ac:dyDescent="0.2">
      <c r="B29" s="51" t="s">
        <v>84</v>
      </c>
      <c r="C29" s="51" t="s">
        <v>85</v>
      </c>
      <c r="D29" s="57">
        <v>11415602</v>
      </c>
      <c r="E29" s="57">
        <v>11415602</v>
      </c>
      <c r="F29" s="57">
        <v>963939</v>
      </c>
      <c r="G29" s="57">
        <v>4297378</v>
      </c>
      <c r="H29" s="57">
        <v>0</v>
      </c>
      <c r="I29" s="57">
        <f t="shared" si="18"/>
        <v>4297378</v>
      </c>
      <c r="J29" s="57">
        <f t="shared" si="14"/>
        <v>7118224</v>
      </c>
      <c r="K29" s="58">
        <f t="shared" si="15"/>
        <v>0.62355222265107002</v>
      </c>
      <c r="L29" s="58">
        <f t="shared" si="16"/>
        <v>-0.91555951232357258</v>
      </c>
      <c r="M29" s="58">
        <f t="shared" si="17"/>
        <v>-9.6525334362567938E-2</v>
      </c>
      <c r="R29" s="54"/>
      <c r="S29" s="54"/>
      <c r="T29" s="54"/>
      <c r="U29" s="54"/>
      <c r="V29" s="54"/>
    </row>
    <row r="30" spans="1:22" s="51" customFormat="1" x14ac:dyDescent="0.2">
      <c r="B30" s="51" t="s">
        <v>86</v>
      </c>
      <c r="C30" s="51" t="s">
        <v>87</v>
      </c>
      <c r="D30" s="57">
        <v>-152200413</v>
      </c>
      <c r="E30" s="57">
        <v>-152200413</v>
      </c>
      <c r="F30" s="57">
        <v>-12683347</v>
      </c>
      <c r="G30" s="57">
        <v>-63416981</v>
      </c>
      <c r="H30" s="57">
        <v>0</v>
      </c>
      <c r="I30" s="57">
        <f t="shared" si="18"/>
        <v>-63416981</v>
      </c>
      <c r="J30" s="57">
        <f t="shared" si="14"/>
        <v>-88783432</v>
      </c>
      <c r="K30" s="58">
        <f t="shared" si="15"/>
        <v>0.58333239871037668</v>
      </c>
      <c r="L30" s="58">
        <f t="shared" si="16"/>
        <v>-0.91666680300006809</v>
      </c>
      <c r="M30" s="58">
        <f t="shared" si="17"/>
        <v>2.2430950959377488E-6</v>
      </c>
      <c r="R30" s="54"/>
      <c r="S30" s="54"/>
      <c r="T30" s="54"/>
      <c r="U30" s="54"/>
      <c r="V30" s="54"/>
    </row>
    <row r="31" spans="1:22" s="51" customFormat="1" x14ac:dyDescent="0.2">
      <c r="B31" s="51" t="s">
        <v>88</v>
      </c>
      <c r="C31" s="51" t="s">
        <v>89</v>
      </c>
      <c r="D31" s="57">
        <v>5880892.5199999996</v>
      </c>
      <c r="E31" s="57">
        <v>4076113.48</v>
      </c>
      <c r="F31" s="57">
        <v>0</v>
      </c>
      <c r="G31" s="57">
        <v>1466007.27</v>
      </c>
      <c r="H31" s="57">
        <v>0</v>
      </c>
      <c r="I31" s="57">
        <f t="shared" si="18"/>
        <v>1466007.27</v>
      </c>
      <c r="J31" s="57">
        <f t="shared" si="14"/>
        <v>2610106.21</v>
      </c>
      <c r="K31" s="58">
        <f t="shared" si="15"/>
        <v>0.64034189008888931</v>
      </c>
      <c r="L31" s="58">
        <f t="shared" si="16"/>
        <v>-1</v>
      </c>
      <c r="M31" s="58">
        <f t="shared" si="17"/>
        <v>-0.13682053621333429</v>
      </c>
      <c r="R31" s="54"/>
      <c r="S31" s="54"/>
      <c r="T31" s="54"/>
      <c r="U31" s="54"/>
      <c r="V31" s="54"/>
    </row>
    <row r="32" spans="1:22" s="51" customFormat="1" x14ac:dyDescent="0.2">
      <c r="B32" s="51" t="s">
        <v>90</v>
      </c>
      <c r="C32" s="51" t="s">
        <v>91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f t="shared" si="18"/>
        <v>0</v>
      </c>
      <c r="J32" s="57">
        <f t="shared" si="14"/>
        <v>0</v>
      </c>
      <c r="K32" s="58" t="str">
        <f t="shared" si="15"/>
        <v>NA</v>
      </c>
      <c r="L32" s="58" t="str">
        <f t="shared" si="16"/>
        <v>NA</v>
      </c>
      <c r="M32" s="58" t="str">
        <f t="shared" si="17"/>
        <v>NA</v>
      </c>
      <c r="R32" s="54"/>
      <c r="S32" s="54"/>
      <c r="T32" s="54"/>
      <c r="U32" s="54"/>
      <c r="V32" s="54"/>
    </row>
    <row r="33" spans="1:25" s="51" customFormat="1" x14ac:dyDescent="0.2">
      <c r="B33" s="51" t="s">
        <v>92</v>
      </c>
      <c r="C33" s="51" t="s">
        <v>93</v>
      </c>
      <c r="D33" s="57">
        <v>0</v>
      </c>
      <c r="E33" s="57">
        <v>188228.14</v>
      </c>
      <c r="F33" s="57">
        <v>0</v>
      </c>
      <c r="G33" s="57">
        <v>0</v>
      </c>
      <c r="H33" s="57">
        <v>0</v>
      </c>
      <c r="I33" s="57">
        <f t="shared" ref="I33:I37" si="19">SUM(G33:H33)</f>
        <v>0</v>
      </c>
      <c r="J33" s="57">
        <f t="shared" si="14"/>
        <v>188228.14</v>
      </c>
      <c r="K33" s="58">
        <f t="shared" si="15"/>
        <v>1</v>
      </c>
      <c r="L33" s="58">
        <f t="shared" si="16"/>
        <v>-1</v>
      </c>
      <c r="M33" s="58">
        <f t="shared" si="17"/>
        <v>-1</v>
      </c>
      <c r="R33" s="54"/>
      <c r="S33" s="54"/>
      <c r="T33" s="54"/>
      <c r="U33" s="54"/>
      <c r="V33" s="54"/>
    </row>
    <row r="34" spans="1:25" s="51" customFormat="1" x14ac:dyDescent="0.2">
      <c r="B34" s="51" t="s">
        <v>94</v>
      </c>
      <c r="C34" s="51" t="s">
        <v>95</v>
      </c>
      <c r="D34" s="57">
        <v>0</v>
      </c>
      <c r="E34" s="57">
        <v>1917413</v>
      </c>
      <c r="F34" s="57">
        <v>0</v>
      </c>
      <c r="G34" s="57">
        <v>0</v>
      </c>
      <c r="H34" s="57">
        <v>0</v>
      </c>
      <c r="I34" s="57">
        <f t="shared" si="19"/>
        <v>0</v>
      </c>
      <c r="J34" s="57">
        <f t="shared" si="14"/>
        <v>1917413</v>
      </c>
      <c r="K34" s="58">
        <f t="shared" si="15"/>
        <v>1</v>
      </c>
      <c r="L34" s="58">
        <f t="shared" si="16"/>
        <v>-1</v>
      </c>
      <c r="M34" s="58">
        <f t="shared" si="17"/>
        <v>-1</v>
      </c>
      <c r="R34" s="54"/>
      <c r="S34" s="54"/>
      <c r="T34" s="54"/>
      <c r="U34" s="54"/>
      <c r="V34" s="54"/>
    </row>
    <row r="35" spans="1:25" s="51" customFormat="1" x14ac:dyDescent="0.2">
      <c r="B35" s="51" t="s">
        <v>96</v>
      </c>
      <c r="C35" s="51" t="s">
        <v>97</v>
      </c>
      <c r="D35" s="57"/>
      <c r="E35" s="57"/>
      <c r="F35" s="57">
        <v>0</v>
      </c>
      <c r="G35" s="57">
        <v>0</v>
      </c>
      <c r="H35" s="57">
        <v>0</v>
      </c>
      <c r="I35" s="57">
        <f t="shared" si="19"/>
        <v>0</v>
      </c>
      <c r="J35" s="57">
        <f t="shared" si="14"/>
        <v>0</v>
      </c>
      <c r="K35" s="58" t="str">
        <f t="shared" si="15"/>
        <v>NA</v>
      </c>
      <c r="L35" s="58" t="str">
        <f t="shared" si="16"/>
        <v>NA</v>
      </c>
      <c r="M35" s="58" t="str">
        <f t="shared" si="17"/>
        <v>NA</v>
      </c>
      <c r="R35" s="54"/>
      <c r="S35" s="54"/>
      <c r="T35" s="54"/>
      <c r="U35" s="54"/>
      <c r="V35" s="54"/>
    </row>
    <row r="36" spans="1:25" s="51" customFormat="1" ht="13.5" customHeight="1" x14ac:dyDescent="0.2">
      <c r="A36" s="64" t="s">
        <v>98</v>
      </c>
      <c r="B36" s="64"/>
      <c r="C36" s="64"/>
      <c r="D36" s="65">
        <v>502758836.51999998</v>
      </c>
      <c r="E36" s="65">
        <v>503059698.62</v>
      </c>
      <c r="F36" s="65">
        <v>48714026</v>
      </c>
      <c r="G36" s="65">
        <v>157164535.27000001</v>
      </c>
      <c r="H36" s="65">
        <v>0</v>
      </c>
      <c r="I36" s="65">
        <f t="shared" si="19"/>
        <v>157164535.27000001</v>
      </c>
      <c r="J36" s="65">
        <f t="shared" si="14"/>
        <v>345895163.35000002</v>
      </c>
      <c r="K36" s="66">
        <f t="shared" si="15"/>
        <v>0.68758273481033005</v>
      </c>
      <c r="L36" s="66">
        <f t="shared" si="16"/>
        <v>-0.90316452275220427</v>
      </c>
      <c r="M36" s="66">
        <f t="shared" si="17"/>
        <v>-0.25019856354479209</v>
      </c>
      <c r="R36" s="54"/>
      <c r="S36" s="54"/>
      <c r="T36" s="54"/>
      <c r="U36" s="54"/>
      <c r="V36" s="54"/>
    </row>
    <row r="37" spans="1:25" s="51" customFormat="1" x14ac:dyDescent="0.2">
      <c r="A37" s="51" t="s">
        <v>23</v>
      </c>
      <c r="B37" s="51" t="s">
        <v>24</v>
      </c>
      <c r="C37" s="51" t="s">
        <v>25</v>
      </c>
      <c r="D37" s="57">
        <v>1448256</v>
      </c>
      <c r="E37" s="57">
        <v>1448256</v>
      </c>
      <c r="F37" s="57">
        <v>0</v>
      </c>
      <c r="G37" s="57">
        <v>0</v>
      </c>
      <c r="H37" s="57">
        <v>0</v>
      </c>
      <c r="I37" s="57">
        <f t="shared" si="19"/>
        <v>0</v>
      </c>
      <c r="J37" s="57">
        <f t="shared" si="14"/>
        <v>1448256</v>
      </c>
      <c r="K37" s="58">
        <f t="shared" si="15"/>
        <v>1</v>
      </c>
      <c r="L37" s="58">
        <f t="shared" si="16"/>
        <v>-1</v>
      </c>
      <c r="M37" s="58">
        <f t="shared" si="17"/>
        <v>-1</v>
      </c>
      <c r="R37" s="54"/>
      <c r="S37" s="54"/>
      <c r="T37" s="54"/>
      <c r="U37" s="54"/>
      <c r="V37" s="54"/>
    </row>
    <row r="38" spans="1:25" s="51" customFormat="1" x14ac:dyDescent="0.2">
      <c r="B38" s="51" t="s">
        <v>99</v>
      </c>
      <c r="C38" s="51" t="s">
        <v>100</v>
      </c>
      <c r="D38" s="57">
        <v>0</v>
      </c>
      <c r="E38" s="57">
        <v>0</v>
      </c>
      <c r="F38" s="57">
        <v>0</v>
      </c>
      <c r="G38" s="57">
        <v>9801</v>
      </c>
      <c r="H38" s="57">
        <v>0</v>
      </c>
      <c r="I38" s="57">
        <f t="shared" si="8"/>
        <v>9801</v>
      </c>
      <c r="J38" s="57">
        <f t="shared" si="9"/>
        <v>-9801</v>
      </c>
      <c r="K38" s="58" t="str">
        <f t="shared" si="10"/>
        <v>NA</v>
      </c>
      <c r="L38" s="58" t="str">
        <f t="shared" si="11"/>
        <v>NA</v>
      </c>
      <c r="M38" s="58" t="str">
        <f t="shared" si="12"/>
        <v>NA</v>
      </c>
      <c r="R38" s="54"/>
      <c r="S38" s="54"/>
      <c r="T38" s="54"/>
      <c r="U38" s="54"/>
      <c r="V38" s="54"/>
    </row>
    <row r="39" spans="1:25" s="51" customFormat="1" x14ac:dyDescent="0.2">
      <c r="B39" s="51" t="s">
        <v>101</v>
      </c>
      <c r="C39" s="51" t="s">
        <v>102</v>
      </c>
      <c r="D39" s="57">
        <v>0</v>
      </c>
      <c r="E39" s="57">
        <v>0</v>
      </c>
      <c r="F39" s="57">
        <v>0</v>
      </c>
      <c r="G39" s="57">
        <v>0</v>
      </c>
      <c r="H39" s="57">
        <v>0</v>
      </c>
      <c r="I39" s="57">
        <f t="shared" si="8"/>
        <v>0</v>
      </c>
      <c r="J39" s="57">
        <f t="shared" si="9"/>
        <v>0</v>
      </c>
      <c r="K39" s="58" t="str">
        <f t="shared" si="10"/>
        <v>NA</v>
      </c>
      <c r="L39" s="58" t="str">
        <f t="shared" si="11"/>
        <v>NA</v>
      </c>
      <c r="M39" s="58" t="str">
        <f t="shared" si="12"/>
        <v>NA</v>
      </c>
      <c r="R39" s="54"/>
      <c r="S39" s="54"/>
      <c r="T39" s="54"/>
      <c r="U39" s="54"/>
      <c r="V39" s="54"/>
    </row>
    <row r="40" spans="1:25" s="51" customFormat="1" x14ac:dyDescent="0.2">
      <c r="B40" s="51" t="s">
        <v>103</v>
      </c>
      <c r="C40" s="51" t="s">
        <v>104</v>
      </c>
      <c r="D40" s="57"/>
      <c r="E40" s="57"/>
      <c r="F40" s="57">
        <v>0</v>
      </c>
      <c r="G40" s="57">
        <v>0</v>
      </c>
      <c r="H40" s="57">
        <v>0</v>
      </c>
      <c r="I40" s="57">
        <f t="shared" si="8"/>
        <v>0</v>
      </c>
      <c r="J40" s="57">
        <f t="shared" si="9"/>
        <v>0</v>
      </c>
      <c r="K40" s="58" t="str">
        <f t="shared" si="10"/>
        <v>NA</v>
      </c>
      <c r="L40" s="58" t="str">
        <f t="shared" si="11"/>
        <v>NA</v>
      </c>
      <c r="M40" s="58" t="str">
        <f t="shared" si="12"/>
        <v>NA</v>
      </c>
      <c r="R40" s="54"/>
      <c r="S40" s="54"/>
      <c r="T40" s="54"/>
      <c r="U40" s="54"/>
      <c r="V40" s="54"/>
    </row>
    <row r="41" spans="1:25" s="51" customFormat="1" x14ac:dyDescent="0.2">
      <c r="B41" s="51" t="s">
        <v>105</v>
      </c>
      <c r="C41" s="51" t="s">
        <v>106</v>
      </c>
      <c r="D41" s="57"/>
      <c r="E41" s="57"/>
      <c r="F41" s="57">
        <v>0</v>
      </c>
      <c r="G41" s="57">
        <v>0</v>
      </c>
      <c r="H41" s="57">
        <v>0</v>
      </c>
      <c r="I41" s="57">
        <f t="shared" si="8"/>
        <v>0</v>
      </c>
      <c r="J41" s="57">
        <f t="shared" si="9"/>
        <v>0</v>
      </c>
      <c r="K41" s="58" t="str">
        <f t="shared" si="10"/>
        <v>NA</v>
      </c>
      <c r="L41" s="58" t="str">
        <f t="shared" si="11"/>
        <v>NA</v>
      </c>
      <c r="M41" s="58" t="str">
        <f t="shared" si="12"/>
        <v>NA</v>
      </c>
      <c r="R41" s="54"/>
      <c r="S41" s="54"/>
      <c r="T41" s="54"/>
      <c r="U41" s="54"/>
      <c r="V41" s="54"/>
    </row>
    <row r="42" spans="1:25" s="51" customFormat="1" x14ac:dyDescent="0.2">
      <c r="B42" s="51" t="s">
        <v>107</v>
      </c>
      <c r="C42" s="51" t="s">
        <v>108</v>
      </c>
      <c r="D42" s="57">
        <v>0</v>
      </c>
      <c r="E42" s="57">
        <v>0</v>
      </c>
      <c r="F42" s="57">
        <v>0</v>
      </c>
      <c r="G42" s="57">
        <v>0</v>
      </c>
      <c r="H42" s="57">
        <v>0</v>
      </c>
      <c r="I42" s="57">
        <f t="shared" si="8"/>
        <v>0</v>
      </c>
      <c r="J42" s="57">
        <f t="shared" si="9"/>
        <v>0</v>
      </c>
      <c r="K42" s="58" t="str">
        <f t="shared" si="10"/>
        <v>NA</v>
      </c>
      <c r="L42" s="58" t="str">
        <f t="shared" si="11"/>
        <v>NA</v>
      </c>
      <c r="M42" s="58" t="str">
        <f t="shared" si="12"/>
        <v>NA</v>
      </c>
      <c r="R42" s="54"/>
      <c r="S42" s="54"/>
      <c r="T42" s="54"/>
      <c r="U42" s="54"/>
      <c r="V42" s="54"/>
    </row>
    <row r="43" spans="1:25" s="51" customFormat="1" x14ac:dyDescent="0.2">
      <c r="A43" s="64" t="s">
        <v>26</v>
      </c>
      <c r="B43" s="64"/>
      <c r="C43" s="64"/>
      <c r="D43" s="65">
        <v>1448256</v>
      </c>
      <c r="E43" s="65">
        <v>1448256</v>
      </c>
      <c r="F43" s="65">
        <v>0</v>
      </c>
      <c r="G43" s="65">
        <v>9801</v>
      </c>
      <c r="H43" s="65">
        <v>0</v>
      </c>
      <c r="I43" s="65">
        <f t="shared" si="8"/>
        <v>9801</v>
      </c>
      <c r="J43" s="65">
        <f t="shared" si="9"/>
        <v>1438455</v>
      </c>
      <c r="K43" s="66">
        <f t="shared" si="10"/>
        <v>0.99323255004640065</v>
      </c>
      <c r="L43" s="66">
        <f t="shared" si="11"/>
        <v>-1</v>
      </c>
      <c r="M43" s="66">
        <f t="shared" si="12"/>
        <v>-0.98375812011136154</v>
      </c>
      <c r="R43" s="54"/>
      <c r="S43" s="54"/>
      <c r="T43" s="54"/>
      <c r="U43" s="54"/>
      <c r="V43" s="54"/>
    </row>
    <row r="44" spans="1:25" s="17" customFormat="1" ht="12" customHeight="1" x14ac:dyDescent="0.2">
      <c r="B44" s="43"/>
      <c r="D44" s="18"/>
      <c r="E44" s="18"/>
      <c r="F44" s="18"/>
      <c r="G44" s="18"/>
      <c r="H44" s="18"/>
      <c r="I44" s="18"/>
      <c r="J44" s="18"/>
      <c r="K44" s="37"/>
      <c r="L44" s="37"/>
      <c r="M44" s="37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</row>
    <row r="45" spans="1:25" s="55" customFormat="1" ht="15.75" x14ac:dyDescent="0.25">
      <c r="A45" s="25" t="s">
        <v>28</v>
      </c>
      <c r="B45" s="32"/>
      <c r="C45" s="25"/>
      <c r="D45" s="6">
        <f>+D23+D25+D36+D43</f>
        <v>1304682663</v>
      </c>
      <c r="E45" s="6">
        <f t="shared" ref="E45:J45" si="20">+E23+E25+E36+E43</f>
        <v>1304993854.0999999</v>
      </c>
      <c r="F45" s="6">
        <f t="shared" si="20"/>
        <v>301419516.03999996</v>
      </c>
      <c r="G45" s="6">
        <f t="shared" si="20"/>
        <v>842313773.53999996</v>
      </c>
      <c r="H45" s="6">
        <f t="shared" si="20"/>
        <v>0</v>
      </c>
      <c r="I45" s="6">
        <f t="shared" si="20"/>
        <v>842313773.53999996</v>
      </c>
      <c r="J45" s="6">
        <f t="shared" si="20"/>
        <v>462680080.56</v>
      </c>
      <c r="K45" s="38">
        <f>IF(E45=0,"NA",J45/E45)</f>
        <v>0.35454579276857301</v>
      </c>
      <c r="L45" s="38">
        <f>IF(E45=0,"NA",(  ( F45 - (E45/12)) / (E45/12)))</f>
        <v>1.7716867639767684</v>
      </c>
      <c r="M45" s="38">
        <f>IF(E45=0,"NA",(  ( G45 - ($M$6*(E45/12))) / ($M$6*(E45/12))))</f>
        <v>0.54909009735542491</v>
      </c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</row>
    <row r="46" spans="1:25" s="17" customFormat="1" ht="12" customHeight="1" x14ac:dyDescent="0.2">
      <c r="B46" s="43"/>
      <c r="D46" s="18"/>
      <c r="E46" s="18"/>
      <c r="F46" s="18"/>
      <c r="G46" s="18"/>
      <c r="H46" s="18"/>
      <c r="I46" s="18"/>
      <c r="J46" s="18"/>
      <c r="K46" s="37"/>
      <c r="L46" s="37"/>
      <c r="M46" s="37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</row>
    <row r="47" spans="1:25" s="17" customFormat="1" ht="12" customHeight="1" x14ac:dyDescent="0.2">
      <c r="A47" s="17" t="s">
        <v>109</v>
      </c>
      <c r="B47" s="43" t="s">
        <v>110</v>
      </c>
      <c r="C47" s="17" t="s">
        <v>111</v>
      </c>
      <c r="D47" s="18">
        <v>376680183.65000015</v>
      </c>
      <c r="E47" s="18">
        <v>376631115.65000015</v>
      </c>
      <c r="F47" s="18">
        <v>38943833.43000003</v>
      </c>
      <c r="G47" s="18">
        <v>120332381.53000003</v>
      </c>
      <c r="H47" s="18">
        <v>258.93</v>
      </c>
      <c r="I47" s="18">
        <f t="shared" ref="I47" si="21">SUM(G47:H47)</f>
        <v>120332640.46000004</v>
      </c>
      <c r="J47" s="18">
        <f t="shared" ref="J47" si="22">E47-I47</f>
        <v>256298475.19000012</v>
      </c>
      <c r="K47" s="37">
        <f t="shared" ref="K47" si="23">IF(E47=0,"NA",J47/E47)</f>
        <v>0.68050265774688656</v>
      </c>
      <c r="L47" s="37">
        <f t="shared" ref="L47" si="24">IF(E47=0,"NA",(  ( F47 - (E47/$L$6)) / (E47/$L$6)))</f>
        <v>-0.89659953250864655</v>
      </c>
      <c r="M47" s="37">
        <f t="shared" ref="M47" si="25">IF(E47=0,"NA",(  ( G47 - ($M$6*(E47/12))) / ($M$6*(E47/12))))</f>
        <v>-0.2332080285677269</v>
      </c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</row>
    <row r="48" spans="1:25" s="17" customFormat="1" ht="12" customHeight="1" x14ac:dyDescent="0.2">
      <c r="B48" s="43" t="s">
        <v>112</v>
      </c>
      <c r="C48" s="17" t="s">
        <v>113</v>
      </c>
      <c r="D48" s="18">
        <v>35000</v>
      </c>
      <c r="E48" s="18">
        <v>35000</v>
      </c>
      <c r="F48" s="18">
        <v>1446353.1400000001</v>
      </c>
      <c r="G48" s="18">
        <v>4419251.79</v>
      </c>
      <c r="H48" s="18">
        <v>0</v>
      </c>
      <c r="I48" s="18">
        <f t="shared" ref="I48:I91" si="26">SUM(G48:H48)</f>
        <v>4419251.79</v>
      </c>
      <c r="J48" s="18">
        <f t="shared" ref="J48:J91" si="27">E48-I48</f>
        <v>-4384251.79</v>
      </c>
      <c r="K48" s="37">
        <f t="shared" ref="K48:K91" si="28">IF(E48=0,"NA",J48/E48)</f>
        <v>-125.26433685714287</v>
      </c>
      <c r="L48" s="37">
        <f t="shared" ref="L48:L91" si="29">IF(E48=0,"NA",(  ( F48 - (E48/$L$6)) / (E48/$L$6)))</f>
        <v>40.324375428571429</v>
      </c>
      <c r="M48" s="37">
        <f t="shared" ref="M48:M91" si="30">IF(E48=0,"NA",(  ( G48 - ($M$6*(E48/12))) / ($M$6*(E48/12))))</f>
        <v>302.03440845714289</v>
      </c>
      <c r="O48" s="51"/>
      <c r="P48" s="51"/>
      <c r="Q48" s="51"/>
      <c r="R48" s="51"/>
      <c r="S48" s="51"/>
      <c r="T48" s="51"/>
      <c r="U48" s="51"/>
      <c r="V48" s="51"/>
      <c r="W48" s="51"/>
      <c r="X48" s="51"/>
      <c r="Y48" s="51"/>
    </row>
    <row r="49" spans="2:25" s="17" customFormat="1" ht="12" customHeight="1" x14ac:dyDescent="0.2">
      <c r="B49" s="43" t="s">
        <v>114</v>
      </c>
      <c r="C49" s="17" t="s">
        <v>113</v>
      </c>
      <c r="D49" s="18">
        <v>0</v>
      </c>
      <c r="E49" s="18">
        <v>0</v>
      </c>
      <c r="F49" s="18">
        <v>29941.33</v>
      </c>
      <c r="G49" s="18">
        <v>109153.36</v>
      </c>
      <c r="H49" s="18">
        <v>0</v>
      </c>
      <c r="I49" s="18">
        <f t="shared" si="26"/>
        <v>109153.36</v>
      </c>
      <c r="J49" s="18">
        <f t="shared" si="27"/>
        <v>-109153.36</v>
      </c>
      <c r="K49" s="37" t="str">
        <f t="shared" si="28"/>
        <v>NA</v>
      </c>
      <c r="L49" s="37" t="str">
        <f t="shared" si="29"/>
        <v>NA</v>
      </c>
      <c r="M49" s="37" t="str">
        <f t="shared" si="30"/>
        <v>NA</v>
      </c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</row>
    <row r="50" spans="2:25" s="17" customFormat="1" ht="12" customHeight="1" x14ac:dyDescent="0.2">
      <c r="B50" s="43" t="s">
        <v>115</v>
      </c>
      <c r="C50" s="17" t="s">
        <v>116</v>
      </c>
      <c r="D50" s="18">
        <v>0</v>
      </c>
      <c r="E50" s="18">
        <v>0</v>
      </c>
      <c r="F50" s="18">
        <v>92813.31</v>
      </c>
      <c r="G50" s="18">
        <v>169318.78</v>
      </c>
      <c r="H50" s="18">
        <v>0</v>
      </c>
      <c r="I50" s="18">
        <f t="shared" si="26"/>
        <v>169318.78</v>
      </c>
      <c r="J50" s="18">
        <f t="shared" si="27"/>
        <v>-169318.78</v>
      </c>
      <c r="K50" s="37" t="str">
        <f t="shared" si="28"/>
        <v>NA</v>
      </c>
      <c r="L50" s="37" t="str">
        <f t="shared" si="29"/>
        <v>NA</v>
      </c>
      <c r="M50" s="37" t="str">
        <f t="shared" si="30"/>
        <v>NA</v>
      </c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</row>
    <row r="51" spans="2:25" s="17" customFormat="1" ht="12" customHeight="1" x14ac:dyDescent="0.2">
      <c r="B51" s="43" t="s">
        <v>117</v>
      </c>
      <c r="C51" s="17" t="s">
        <v>118</v>
      </c>
      <c r="D51" s="18">
        <v>0</v>
      </c>
      <c r="E51" s="18">
        <v>0</v>
      </c>
      <c r="F51" s="18">
        <v>0</v>
      </c>
      <c r="G51" s="18">
        <v>7997.04</v>
      </c>
      <c r="H51" s="18">
        <v>0</v>
      </c>
      <c r="I51" s="18">
        <f t="shared" si="26"/>
        <v>7997.04</v>
      </c>
      <c r="J51" s="18">
        <f t="shared" si="27"/>
        <v>-7997.04</v>
      </c>
      <c r="K51" s="37" t="str">
        <f t="shared" si="28"/>
        <v>NA</v>
      </c>
      <c r="L51" s="37" t="str">
        <f t="shared" si="29"/>
        <v>NA</v>
      </c>
      <c r="M51" s="37" t="str">
        <f t="shared" si="30"/>
        <v>NA</v>
      </c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</row>
    <row r="52" spans="2:25" s="17" customFormat="1" ht="12" customHeight="1" x14ac:dyDescent="0.2">
      <c r="B52" s="43" t="s">
        <v>119</v>
      </c>
      <c r="C52" s="17" t="s">
        <v>120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si="26"/>
        <v>0</v>
      </c>
      <c r="J52" s="18">
        <f t="shared" si="27"/>
        <v>0</v>
      </c>
      <c r="K52" s="37" t="str">
        <f t="shared" si="28"/>
        <v>NA</v>
      </c>
      <c r="L52" s="37" t="str">
        <f t="shared" si="29"/>
        <v>NA</v>
      </c>
      <c r="M52" s="37" t="str">
        <f t="shared" si="30"/>
        <v>NA</v>
      </c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</row>
    <row r="53" spans="2:25" s="17" customFormat="1" ht="12" customHeight="1" x14ac:dyDescent="0.2">
      <c r="B53" s="43" t="s">
        <v>121</v>
      </c>
      <c r="C53" s="17" t="s">
        <v>122</v>
      </c>
      <c r="D53" s="18">
        <v>33072174.259999994</v>
      </c>
      <c r="E53" s="18">
        <v>33072174.259999994</v>
      </c>
      <c r="F53" s="18">
        <v>2833880.849999994</v>
      </c>
      <c r="G53" s="18">
        <v>8547658.7300000116</v>
      </c>
      <c r="H53" s="18">
        <v>0</v>
      </c>
      <c r="I53" s="18">
        <f t="shared" si="26"/>
        <v>8547658.7300000116</v>
      </c>
      <c r="J53" s="18">
        <f t="shared" si="27"/>
        <v>24524515.529999983</v>
      </c>
      <c r="K53" s="37">
        <f t="shared" si="28"/>
        <v>0.74154530443623723</v>
      </c>
      <c r="L53" s="37">
        <f t="shared" si="29"/>
        <v>-0.91431223034442266</v>
      </c>
      <c r="M53" s="37">
        <f t="shared" si="30"/>
        <v>-0.37970873064696919</v>
      </c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</row>
    <row r="54" spans="2:25" s="17" customFormat="1" ht="12" customHeight="1" x14ac:dyDescent="0.2">
      <c r="B54" s="43" t="s">
        <v>123</v>
      </c>
      <c r="C54" s="17" t="s">
        <v>124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f t="shared" si="26"/>
        <v>0</v>
      </c>
      <c r="J54" s="18">
        <f t="shared" si="27"/>
        <v>0</v>
      </c>
      <c r="K54" s="37" t="str">
        <f t="shared" si="28"/>
        <v>NA</v>
      </c>
      <c r="L54" s="37" t="str">
        <f t="shared" si="29"/>
        <v>NA</v>
      </c>
      <c r="M54" s="37" t="str">
        <f t="shared" si="30"/>
        <v>NA</v>
      </c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</row>
    <row r="55" spans="2:25" s="17" customFormat="1" ht="12" customHeight="1" x14ac:dyDescent="0.2">
      <c r="B55" s="43" t="s">
        <v>125</v>
      </c>
      <c r="C55" s="17" t="s">
        <v>126</v>
      </c>
      <c r="D55" s="18">
        <v>27584428.190000013</v>
      </c>
      <c r="E55" s="18">
        <v>27443430.730000012</v>
      </c>
      <c r="F55" s="18">
        <v>1951921.6</v>
      </c>
      <c r="G55" s="18">
        <v>6919923.8400000008</v>
      </c>
      <c r="H55" s="18">
        <v>0</v>
      </c>
      <c r="I55" s="18">
        <f t="shared" si="26"/>
        <v>6919923.8400000008</v>
      </c>
      <c r="J55" s="18">
        <f t="shared" si="27"/>
        <v>20523506.890000012</v>
      </c>
      <c r="K55" s="37">
        <f t="shared" si="28"/>
        <v>0.74784771233301284</v>
      </c>
      <c r="L55" s="37">
        <f t="shared" si="29"/>
        <v>-0.92887472345553934</v>
      </c>
      <c r="M55" s="37">
        <f t="shared" si="30"/>
        <v>-0.39483450959923067</v>
      </c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</row>
    <row r="56" spans="2:25" s="17" customFormat="1" ht="12" customHeight="1" x14ac:dyDescent="0.2">
      <c r="B56" s="43" t="s">
        <v>127</v>
      </c>
      <c r="C56" s="17" t="s">
        <v>128</v>
      </c>
      <c r="D56" s="18">
        <v>0</v>
      </c>
      <c r="E56" s="18">
        <v>0</v>
      </c>
      <c r="F56" s="18">
        <v>9584.66</v>
      </c>
      <c r="G56" s="18">
        <v>18931.03</v>
      </c>
      <c r="H56" s="18">
        <v>0</v>
      </c>
      <c r="I56" s="18">
        <f t="shared" si="26"/>
        <v>18931.03</v>
      </c>
      <c r="J56" s="18">
        <f t="shared" si="27"/>
        <v>-18931.03</v>
      </c>
      <c r="K56" s="37" t="str">
        <f t="shared" si="28"/>
        <v>NA</v>
      </c>
      <c r="L56" s="37" t="str">
        <f t="shared" si="29"/>
        <v>NA</v>
      </c>
      <c r="M56" s="37" t="str">
        <f t="shared" si="30"/>
        <v>NA</v>
      </c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</row>
    <row r="57" spans="2:25" s="17" customFormat="1" ht="12" customHeight="1" x14ac:dyDescent="0.2">
      <c r="B57" s="43" t="s">
        <v>129</v>
      </c>
      <c r="C57" s="17" t="s">
        <v>130</v>
      </c>
      <c r="D57" s="18">
        <v>238320.26</v>
      </c>
      <c r="E57" s="18">
        <v>238320.26</v>
      </c>
      <c r="F57" s="18">
        <v>14446.080000000002</v>
      </c>
      <c r="G57" s="18">
        <v>43338.240000000005</v>
      </c>
      <c r="H57" s="18">
        <v>0</v>
      </c>
      <c r="I57" s="18">
        <f t="shared" si="26"/>
        <v>43338.240000000005</v>
      </c>
      <c r="J57" s="18">
        <f t="shared" si="27"/>
        <v>194982.02000000002</v>
      </c>
      <c r="K57" s="37">
        <f t="shared" si="28"/>
        <v>0.81815125579335979</v>
      </c>
      <c r="L57" s="37">
        <f t="shared" si="29"/>
        <v>-0.93938375193111989</v>
      </c>
      <c r="M57" s="37">
        <f t="shared" si="30"/>
        <v>-0.56356301390406338</v>
      </c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</row>
    <row r="58" spans="2:25" s="17" customFormat="1" ht="12" customHeight="1" x14ac:dyDescent="0.2">
      <c r="B58" s="43" t="s">
        <v>131</v>
      </c>
      <c r="C58" s="17" t="s">
        <v>132</v>
      </c>
      <c r="D58" s="18">
        <v>146094</v>
      </c>
      <c r="E58" s="18">
        <v>146094</v>
      </c>
      <c r="F58" s="18">
        <v>6463.34</v>
      </c>
      <c r="G58" s="18">
        <v>19390.02</v>
      </c>
      <c r="H58" s="18">
        <v>0</v>
      </c>
      <c r="I58" s="18">
        <f t="shared" si="26"/>
        <v>19390.02</v>
      </c>
      <c r="J58" s="18">
        <f t="shared" si="27"/>
        <v>126703.98</v>
      </c>
      <c r="K58" s="37">
        <f t="shared" si="28"/>
        <v>0.86727709556860644</v>
      </c>
      <c r="L58" s="37">
        <f t="shared" si="29"/>
        <v>-0.95575903185620215</v>
      </c>
      <c r="M58" s="37">
        <f t="shared" si="30"/>
        <v>-0.68146502936465558</v>
      </c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</row>
    <row r="59" spans="2:25" s="17" customFormat="1" ht="12" customHeight="1" x14ac:dyDescent="0.2">
      <c r="B59" s="43" t="s">
        <v>133</v>
      </c>
      <c r="C59" s="17" t="s">
        <v>134</v>
      </c>
      <c r="D59" s="18">
        <v>8158637.9799999995</v>
      </c>
      <c r="E59" s="18">
        <v>8158637.9799999995</v>
      </c>
      <c r="F59" s="18">
        <v>589975.93999999994</v>
      </c>
      <c r="G59" s="18">
        <v>1806618.7999999998</v>
      </c>
      <c r="H59" s="18">
        <v>0</v>
      </c>
      <c r="I59" s="18">
        <f t="shared" si="26"/>
        <v>1806618.7999999998</v>
      </c>
      <c r="J59" s="18">
        <f t="shared" si="27"/>
        <v>6352019.1799999997</v>
      </c>
      <c r="K59" s="37">
        <f t="shared" si="28"/>
        <v>0.77856367638462121</v>
      </c>
      <c r="L59" s="37">
        <f t="shared" si="29"/>
        <v>-0.92768695688590896</v>
      </c>
      <c r="M59" s="37">
        <f t="shared" si="30"/>
        <v>-0.46855282332309101</v>
      </c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</row>
    <row r="60" spans="2:25" s="17" customFormat="1" ht="12" customHeight="1" x14ac:dyDescent="0.2">
      <c r="B60" s="43" t="s">
        <v>135</v>
      </c>
      <c r="C60" s="17" t="s">
        <v>136</v>
      </c>
      <c r="D60" s="18">
        <v>79287</v>
      </c>
      <c r="E60" s="18">
        <v>79287</v>
      </c>
      <c r="F60" s="18">
        <v>4484.2</v>
      </c>
      <c r="G60" s="18">
        <v>15694.699999999999</v>
      </c>
      <c r="H60" s="18">
        <v>0</v>
      </c>
      <c r="I60" s="18">
        <f t="shared" si="26"/>
        <v>15694.699999999999</v>
      </c>
      <c r="J60" s="18">
        <f t="shared" si="27"/>
        <v>63592.3</v>
      </c>
      <c r="K60" s="37">
        <f t="shared" si="28"/>
        <v>0.80205203879576736</v>
      </c>
      <c r="L60" s="37">
        <f t="shared" si="29"/>
        <v>-0.94344343965593358</v>
      </c>
      <c r="M60" s="37">
        <f t="shared" si="30"/>
        <v>-0.52492489310984158</v>
      </c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</row>
    <row r="61" spans="2:25" s="17" customFormat="1" ht="12" customHeight="1" x14ac:dyDescent="0.2">
      <c r="B61" s="43" t="s">
        <v>137</v>
      </c>
      <c r="C61" s="17" t="s">
        <v>138</v>
      </c>
      <c r="D61" s="18"/>
      <c r="E61" s="18"/>
      <c r="F61" s="18">
        <v>0</v>
      </c>
      <c r="G61" s="18">
        <v>0</v>
      </c>
      <c r="H61" s="18">
        <v>0</v>
      </c>
      <c r="I61" s="18">
        <f t="shared" si="26"/>
        <v>0</v>
      </c>
      <c r="J61" s="18">
        <f t="shared" si="27"/>
        <v>0</v>
      </c>
      <c r="K61" s="37" t="str">
        <f t="shared" si="28"/>
        <v>NA</v>
      </c>
      <c r="L61" s="37" t="str">
        <f t="shared" si="29"/>
        <v>NA</v>
      </c>
      <c r="M61" s="37" t="str">
        <f t="shared" si="30"/>
        <v>NA</v>
      </c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</row>
    <row r="62" spans="2:25" s="17" customFormat="1" ht="12" customHeight="1" x14ac:dyDescent="0.2">
      <c r="B62" s="43" t="s">
        <v>139</v>
      </c>
      <c r="C62" s="17" t="s">
        <v>140</v>
      </c>
      <c r="D62" s="18"/>
      <c r="E62" s="18"/>
      <c r="F62" s="18">
        <v>0</v>
      </c>
      <c r="G62" s="18">
        <v>0</v>
      </c>
      <c r="H62" s="18">
        <v>0</v>
      </c>
      <c r="I62" s="18">
        <f t="shared" si="26"/>
        <v>0</v>
      </c>
      <c r="J62" s="18">
        <f t="shared" si="27"/>
        <v>0</v>
      </c>
      <c r="K62" s="37" t="str">
        <f t="shared" si="28"/>
        <v>NA</v>
      </c>
      <c r="L62" s="37" t="str">
        <f t="shared" si="29"/>
        <v>NA</v>
      </c>
      <c r="M62" s="37" t="str">
        <f t="shared" si="30"/>
        <v>NA</v>
      </c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</row>
    <row r="63" spans="2:25" s="17" customFormat="1" ht="12" customHeight="1" x14ac:dyDescent="0.2">
      <c r="B63" s="43" t="s">
        <v>141</v>
      </c>
      <c r="C63" s="17" t="s">
        <v>142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26"/>
        <v>0</v>
      </c>
      <c r="J63" s="18">
        <f t="shared" si="27"/>
        <v>0</v>
      </c>
      <c r="K63" s="37" t="str">
        <f t="shared" si="28"/>
        <v>NA</v>
      </c>
      <c r="L63" s="37" t="str">
        <f t="shared" si="29"/>
        <v>NA</v>
      </c>
      <c r="M63" s="37" t="str">
        <f t="shared" si="30"/>
        <v>NA</v>
      </c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</row>
    <row r="64" spans="2:25" s="17" customFormat="1" ht="12" customHeight="1" x14ac:dyDescent="0.2">
      <c r="B64" s="43" t="s">
        <v>143</v>
      </c>
      <c r="C64" s="17" t="s">
        <v>144</v>
      </c>
      <c r="D64" s="18">
        <v>-29503101.789999999</v>
      </c>
      <c r="E64" s="18">
        <v>-29493101.789999999</v>
      </c>
      <c r="F64" s="18">
        <v>680</v>
      </c>
      <c r="G64" s="18">
        <v>6828.75</v>
      </c>
      <c r="H64" s="18">
        <v>0</v>
      </c>
      <c r="I64" s="18">
        <f t="shared" si="26"/>
        <v>6828.75</v>
      </c>
      <c r="J64" s="18">
        <f t="shared" si="27"/>
        <v>-29499930.539999999</v>
      </c>
      <c r="K64" s="37">
        <f t="shared" si="28"/>
        <v>1.0002315371929553</v>
      </c>
      <c r="L64" s="37">
        <f t="shared" si="29"/>
        <v>-1.0000230562388739</v>
      </c>
      <c r="M64" s="37">
        <f t="shared" si="30"/>
        <v>-1.0005556892630927</v>
      </c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</row>
    <row r="65" spans="2:25" s="17" customFormat="1" ht="12" customHeight="1" x14ac:dyDescent="0.2">
      <c r="B65" s="43" t="s">
        <v>145</v>
      </c>
      <c r="C65" s="17" t="s">
        <v>146</v>
      </c>
      <c r="D65" s="18">
        <v>575000</v>
      </c>
      <c r="E65" s="18">
        <v>575000</v>
      </c>
      <c r="F65" s="18">
        <v>0</v>
      </c>
      <c r="G65" s="18">
        <v>0</v>
      </c>
      <c r="H65" s="18">
        <v>0</v>
      </c>
      <c r="I65" s="18">
        <f t="shared" si="26"/>
        <v>0</v>
      </c>
      <c r="J65" s="18">
        <f t="shared" si="27"/>
        <v>575000</v>
      </c>
      <c r="K65" s="37">
        <f t="shared" si="28"/>
        <v>1</v>
      </c>
      <c r="L65" s="37">
        <f t="shared" si="29"/>
        <v>-1</v>
      </c>
      <c r="M65" s="37">
        <f t="shared" si="30"/>
        <v>-1</v>
      </c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</row>
    <row r="66" spans="2:25" s="17" customFormat="1" ht="12" customHeight="1" x14ac:dyDescent="0.2">
      <c r="B66" s="43" t="s">
        <v>147</v>
      </c>
      <c r="C66" s="17" t="s">
        <v>148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f t="shared" si="26"/>
        <v>0</v>
      </c>
      <c r="J66" s="18">
        <f t="shared" si="27"/>
        <v>0</v>
      </c>
      <c r="K66" s="37" t="str">
        <f t="shared" si="28"/>
        <v>NA</v>
      </c>
      <c r="L66" s="37" t="str">
        <f t="shared" si="29"/>
        <v>NA</v>
      </c>
      <c r="M66" s="37" t="str">
        <f t="shared" si="30"/>
        <v>NA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</row>
    <row r="67" spans="2:25" s="17" customFormat="1" ht="12" customHeight="1" x14ac:dyDescent="0.2">
      <c r="B67" s="43" t="s">
        <v>149</v>
      </c>
      <c r="C67" s="17" t="s">
        <v>150</v>
      </c>
      <c r="D67" s="18">
        <v>74940781.129999995</v>
      </c>
      <c r="E67" s="18">
        <v>74872741.129999995</v>
      </c>
      <c r="F67" s="18">
        <v>5337499.9499999955</v>
      </c>
      <c r="G67" s="18">
        <v>16495311.759999987</v>
      </c>
      <c r="H67" s="18">
        <v>0</v>
      </c>
      <c r="I67" s="18">
        <f t="shared" si="26"/>
        <v>16495311.759999987</v>
      </c>
      <c r="J67" s="18">
        <f t="shared" si="27"/>
        <v>58377429.370000005</v>
      </c>
      <c r="K67" s="37">
        <f t="shared" si="28"/>
        <v>0.77968868895344001</v>
      </c>
      <c r="L67" s="37">
        <f t="shared" si="29"/>
        <v>-0.92871237423066166</v>
      </c>
      <c r="M67" s="37">
        <f t="shared" si="30"/>
        <v>-0.4712528534882563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</row>
    <row r="68" spans="2:25" s="17" customFormat="1" ht="12" customHeight="1" x14ac:dyDescent="0.2">
      <c r="B68" s="43" t="s">
        <v>151</v>
      </c>
      <c r="C68" s="17" t="s">
        <v>152</v>
      </c>
      <c r="D68" s="18">
        <v>89833422.180000052</v>
      </c>
      <c r="E68" s="18">
        <v>89766949.590000033</v>
      </c>
      <c r="F68" s="18">
        <v>7247918.700000016</v>
      </c>
      <c r="G68" s="18">
        <v>22603288.040000025</v>
      </c>
      <c r="H68" s="18">
        <v>0</v>
      </c>
      <c r="I68" s="18">
        <f t="shared" si="26"/>
        <v>22603288.040000025</v>
      </c>
      <c r="J68" s="18">
        <f t="shared" si="27"/>
        <v>67163661.550000012</v>
      </c>
      <c r="K68" s="37">
        <f t="shared" si="28"/>
        <v>0.74820033271445807</v>
      </c>
      <c r="L68" s="37">
        <f t="shared" si="29"/>
        <v>-0.91925849398799853</v>
      </c>
      <c r="M68" s="37">
        <f t="shared" si="30"/>
        <v>-0.39568079851469934</v>
      </c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</row>
    <row r="69" spans="2:25" s="17" customFormat="1" ht="12" customHeight="1" x14ac:dyDescent="0.2">
      <c r="B69" s="43" t="s">
        <v>153</v>
      </c>
      <c r="C69" s="17" t="s">
        <v>154</v>
      </c>
      <c r="D69" s="18">
        <v>40350</v>
      </c>
      <c r="E69" s="18">
        <v>40350</v>
      </c>
      <c r="F69" s="18">
        <v>0</v>
      </c>
      <c r="G69" s="18">
        <v>0</v>
      </c>
      <c r="H69" s="18">
        <v>0</v>
      </c>
      <c r="I69" s="18">
        <f t="shared" si="26"/>
        <v>0</v>
      </c>
      <c r="J69" s="18">
        <f t="shared" si="27"/>
        <v>40350</v>
      </c>
      <c r="K69" s="37">
        <f t="shared" si="28"/>
        <v>1</v>
      </c>
      <c r="L69" s="37">
        <f t="shared" si="29"/>
        <v>-1</v>
      </c>
      <c r="M69" s="37">
        <f t="shared" si="30"/>
        <v>-1</v>
      </c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</row>
    <row r="70" spans="2:25" s="17" customFormat="1" ht="12" customHeight="1" x14ac:dyDescent="0.2">
      <c r="B70" s="43" t="s">
        <v>155</v>
      </c>
      <c r="C70" s="17" t="s">
        <v>156</v>
      </c>
      <c r="D70" s="18">
        <v>9245000</v>
      </c>
      <c r="E70" s="18">
        <v>9245000</v>
      </c>
      <c r="F70" s="18">
        <v>0</v>
      </c>
      <c r="G70" s="18">
        <v>2741876</v>
      </c>
      <c r="H70" s="18">
        <v>40046.18</v>
      </c>
      <c r="I70" s="18">
        <f t="shared" si="26"/>
        <v>2781922.18</v>
      </c>
      <c r="J70" s="18">
        <f t="shared" si="27"/>
        <v>6463077.8200000003</v>
      </c>
      <c r="K70" s="37">
        <f t="shared" si="28"/>
        <v>0.69908900162249865</v>
      </c>
      <c r="L70" s="37">
        <f t="shared" si="29"/>
        <v>-1</v>
      </c>
      <c r="M70" s="37">
        <f t="shared" si="30"/>
        <v>-0.28820958355868032</v>
      </c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1"/>
    </row>
    <row r="71" spans="2:25" s="17" customFormat="1" ht="12" customHeight="1" x14ac:dyDescent="0.2">
      <c r="B71" s="43" t="s">
        <v>157</v>
      </c>
      <c r="C71" s="17" t="s">
        <v>158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6"/>
        <v>0</v>
      </c>
      <c r="J71" s="18">
        <f t="shared" si="27"/>
        <v>0</v>
      </c>
      <c r="K71" s="37" t="str">
        <f t="shared" si="28"/>
        <v>NA</v>
      </c>
      <c r="L71" s="37" t="str">
        <f t="shared" si="29"/>
        <v>NA</v>
      </c>
      <c r="M71" s="37" t="str">
        <f t="shared" si="30"/>
        <v>NA</v>
      </c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</row>
    <row r="72" spans="2:25" s="17" customFormat="1" ht="12" customHeight="1" x14ac:dyDescent="0.2">
      <c r="B72" s="43" t="s">
        <v>159</v>
      </c>
      <c r="C72" s="17" t="s">
        <v>160</v>
      </c>
      <c r="D72" s="18">
        <v>62000</v>
      </c>
      <c r="E72" s="18">
        <v>62000</v>
      </c>
      <c r="F72" s="18">
        <v>0</v>
      </c>
      <c r="G72" s="18">
        <v>0</v>
      </c>
      <c r="H72" s="18">
        <v>0</v>
      </c>
      <c r="I72" s="18">
        <f t="shared" si="26"/>
        <v>0</v>
      </c>
      <c r="J72" s="18">
        <f t="shared" si="27"/>
        <v>62000</v>
      </c>
      <c r="K72" s="37">
        <f t="shared" si="28"/>
        <v>1</v>
      </c>
      <c r="L72" s="37">
        <f t="shared" si="29"/>
        <v>-1</v>
      </c>
      <c r="M72" s="37">
        <f t="shared" si="30"/>
        <v>-1</v>
      </c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1"/>
    </row>
    <row r="73" spans="2:25" s="17" customFormat="1" ht="12" customHeight="1" x14ac:dyDescent="0.2">
      <c r="B73" s="43" t="s">
        <v>161</v>
      </c>
      <c r="C73" s="17" t="s">
        <v>162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6"/>
        <v>0</v>
      </c>
      <c r="J73" s="18">
        <f t="shared" si="27"/>
        <v>0</v>
      </c>
      <c r="K73" s="37" t="str">
        <f t="shared" si="28"/>
        <v>NA</v>
      </c>
      <c r="L73" s="37" t="str">
        <f t="shared" si="29"/>
        <v>NA</v>
      </c>
      <c r="M73" s="37" t="str">
        <f t="shared" si="30"/>
        <v>NA</v>
      </c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</row>
    <row r="74" spans="2:25" s="17" customFormat="1" ht="12" customHeight="1" x14ac:dyDescent="0.2">
      <c r="B74" s="43" t="s">
        <v>163</v>
      </c>
      <c r="C74" s="17" t="s">
        <v>164</v>
      </c>
      <c r="D74" s="18">
        <v>18101019.289999992</v>
      </c>
      <c r="E74" s="18">
        <v>18093512.93999999</v>
      </c>
      <c r="F74" s="18">
        <v>5214327.4799999939</v>
      </c>
      <c r="G74" s="18">
        <v>15847543.659999995</v>
      </c>
      <c r="H74" s="18">
        <v>0</v>
      </c>
      <c r="I74" s="18">
        <f t="shared" si="26"/>
        <v>15847543.659999995</v>
      </c>
      <c r="J74" s="18">
        <f t="shared" si="27"/>
        <v>2245969.2799999956</v>
      </c>
      <c r="K74" s="37">
        <f t="shared" si="28"/>
        <v>0.1241311893078955</v>
      </c>
      <c r="L74" s="37">
        <f t="shared" si="29"/>
        <v>-0.71181232205756528</v>
      </c>
      <c r="M74" s="37">
        <f t="shared" si="30"/>
        <v>1.1020851456610508</v>
      </c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</row>
    <row r="75" spans="2:25" s="17" customFormat="1" ht="12" customHeight="1" x14ac:dyDescent="0.2">
      <c r="B75" s="43" t="s">
        <v>165</v>
      </c>
      <c r="C75" s="17" t="s">
        <v>166</v>
      </c>
      <c r="D75" s="18">
        <v>16571107.199999999</v>
      </c>
      <c r="E75" s="18">
        <v>10781116.800000001</v>
      </c>
      <c r="F75" s="18">
        <v>1117895.3</v>
      </c>
      <c r="G75" s="18">
        <v>2273614.86</v>
      </c>
      <c r="H75" s="18">
        <v>1646873.1800000002</v>
      </c>
      <c r="I75" s="18">
        <f t="shared" si="26"/>
        <v>3920488.04</v>
      </c>
      <c r="J75" s="18">
        <f t="shared" si="27"/>
        <v>6860628.7600000007</v>
      </c>
      <c r="K75" s="37">
        <f t="shared" si="28"/>
        <v>0.63635603688107711</v>
      </c>
      <c r="L75" s="37">
        <f t="shared" si="29"/>
        <v>-0.89630987951081276</v>
      </c>
      <c r="M75" s="37">
        <f t="shared" si="30"/>
        <v>-0.49386730844062465</v>
      </c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</row>
    <row r="76" spans="2:25" s="17" customFormat="1" ht="12" customHeight="1" x14ac:dyDescent="0.2">
      <c r="B76" s="43" t="s">
        <v>167</v>
      </c>
      <c r="C76" s="17" t="s">
        <v>168</v>
      </c>
      <c r="D76" s="18">
        <v>1994071.89</v>
      </c>
      <c r="E76" s="18">
        <v>1994071.89</v>
      </c>
      <c r="F76" s="18">
        <v>0</v>
      </c>
      <c r="G76" s="18">
        <v>1323776.68</v>
      </c>
      <c r="H76" s="18">
        <v>15836.02</v>
      </c>
      <c r="I76" s="18">
        <f t="shared" si="26"/>
        <v>1339612.7</v>
      </c>
      <c r="J76" s="18">
        <f t="shared" si="27"/>
        <v>654459.18999999994</v>
      </c>
      <c r="K76" s="37">
        <f t="shared" si="28"/>
        <v>0.32820240497949149</v>
      </c>
      <c r="L76" s="37">
        <f t="shared" si="29"/>
        <v>-1</v>
      </c>
      <c r="M76" s="37">
        <f t="shared" si="30"/>
        <v>0.59325450999662799</v>
      </c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</row>
    <row r="77" spans="2:25" s="17" customFormat="1" ht="12" customHeight="1" x14ac:dyDescent="0.2">
      <c r="B77" s="43" t="s">
        <v>169</v>
      </c>
      <c r="C77" s="17" t="s">
        <v>170</v>
      </c>
      <c r="D77" s="18">
        <v>35000</v>
      </c>
      <c r="E77" s="18">
        <v>35000</v>
      </c>
      <c r="F77" s="18">
        <v>0</v>
      </c>
      <c r="G77" s="18">
        <v>99.98</v>
      </c>
      <c r="H77" s="18">
        <v>0</v>
      </c>
      <c r="I77" s="18">
        <f t="shared" si="26"/>
        <v>99.98</v>
      </c>
      <c r="J77" s="18">
        <f t="shared" si="27"/>
        <v>34900.019999999997</v>
      </c>
      <c r="K77" s="37">
        <f t="shared" si="28"/>
        <v>0.99714342857142846</v>
      </c>
      <c r="L77" s="37">
        <f t="shared" si="29"/>
        <v>-1</v>
      </c>
      <c r="M77" s="37">
        <f t="shared" si="30"/>
        <v>-0.99314422857142859</v>
      </c>
      <c r="O77" s="51"/>
      <c r="P77" s="51"/>
      <c r="Q77" s="51"/>
      <c r="R77" s="54"/>
      <c r="S77" s="54"/>
      <c r="T77" s="54"/>
      <c r="U77" s="54"/>
      <c r="V77" s="54"/>
      <c r="W77" s="51"/>
      <c r="X77" s="51"/>
      <c r="Y77" s="51"/>
    </row>
    <row r="78" spans="2:25" s="17" customFormat="1" ht="12" customHeight="1" x14ac:dyDescent="0.2">
      <c r="B78" s="43" t="s">
        <v>171</v>
      </c>
      <c r="C78" s="17" t="s">
        <v>172</v>
      </c>
      <c r="D78" s="18">
        <v>0</v>
      </c>
      <c r="E78" s="18">
        <v>0</v>
      </c>
      <c r="F78" s="18">
        <v>0</v>
      </c>
      <c r="G78" s="18">
        <v>0</v>
      </c>
      <c r="H78" s="18">
        <v>0</v>
      </c>
      <c r="I78" s="18">
        <f t="shared" si="26"/>
        <v>0</v>
      </c>
      <c r="J78" s="18">
        <f t="shared" si="27"/>
        <v>0</v>
      </c>
      <c r="K78" s="37" t="str">
        <f t="shared" si="28"/>
        <v>NA</v>
      </c>
      <c r="L78" s="37" t="str">
        <f t="shared" si="29"/>
        <v>NA</v>
      </c>
      <c r="M78" s="37" t="str">
        <f t="shared" si="30"/>
        <v>NA</v>
      </c>
      <c r="O78" s="51"/>
      <c r="P78" s="51"/>
      <c r="Q78" s="51"/>
      <c r="R78" s="54"/>
      <c r="S78" s="54"/>
      <c r="T78" s="54"/>
      <c r="U78" s="54"/>
      <c r="V78" s="54"/>
      <c r="W78" s="51"/>
      <c r="X78" s="51"/>
      <c r="Y78" s="51"/>
    </row>
    <row r="79" spans="2:25" s="17" customFormat="1" ht="12" customHeight="1" x14ac:dyDescent="0.2">
      <c r="B79" s="43" t="s">
        <v>173</v>
      </c>
      <c r="C79" s="17" t="s">
        <v>174</v>
      </c>
      <c r="D79" s="18">
        <v>170000</v>
      </c>
      <c r="E79" s="18">
        <v>238950</v>
      </c>
      <c r="F79" s="18">
        <v>0</v>
      </c>
      <c r="G79" s="18">
        <v>6896.41</v>
      </c>
      <c r="H79" s="18">
        <v>66153.739999999991</v>
      </c>
      <c r="I79" s="18">
        <f t="shared" si="26"/>
        <v>73050.149999999994</v>
      </c>
      <c r="J79" s="18">
        <f t="shared" si="27"/>
        <v>165899.85</v>
      </c>
      <c r="K79" s="37">
        <f t="shared" si="28"/>
        <v>0.69428688010043949</v>
      </c>
      <c r="L79" s="37">
        <f t="shared" si="29"/>
        <v>-1</v>
      </c>
      <c r="M79" s="37">
        <f t="shared" si="30"/>
        <v>-0.9307328562460766</v>
      </c>
      <c r="O79" s="51"/>
      <c r="P79" s="51"/>
      <c r="Q79" s="51"/>
      <c r="R79" s="54"/>
      <c r="S79" s="54"/>
      <c r="T79" s="54"/>
      <c r="U79" s="54"/>
      <c r="V79" s="54"/>
      <c r="W79" s="51"/>
      <c r="X79" s="51"/>
      <c r="Y79" s="51"/>
    </row>
    <row r="80" spans="2:25" s="17" customFormat="1" x14ac:dyDescent="0.2">
      <c r="B80" s="43" t="s">
        <v>175</v>
      </c>
      <c r="C80" s="17" t="s">
        <v>176</v>
      </c>
      <c r="D80" s="18">
        <v>30000</v>
      </c>
      <c r="E80" s="18">
        <v>48042</v>
      </c>
      <c r="F80" s="18">
        <v>0</v>
      </c>
      <c r="G80" s="18">
        <v>18042</v>
      </c>
      <c r="H80" s="18">
        <v>0</v>
      </c>
      <c r="I80" s="18">
        <f t="shared" si="26"/>
        <v>18042</v>
      </c>
      <c r="J80" s="18">
        <f t="shared" si="27"/>
        <v>30000</v>
      </c>
      <c r="K80" s="37">
        <f t="shared" si="28"/>
        <v>0.62445360309728992</v>
      </c>
      <c r="L80" s="37">
        <f t="shared" si="29"/>
        <v>-1</v>
      </c>
      <c r="M80" s="37">
        <f t="shared" si="30"/>
        <v>-9.8688647433495688E-2</v>
      </c>
      <c r="O80" s="51"/>
      <c r="P80" s="51"/>
      <c r="Q80" s="51"/>
      <c r="R80" s="54"/>
      <c r="S80" s="54"/>
      <c r="T80" s="54"/>
      <c r="U80" s="54"/>
      <c r="V80" s="54"/>
      <c r="W80" s="51"/>
      <c r="X80" s="51"/>
      <c r="Y80" s="51"/>
    </row>
    <row r="81" spans="2:25" s="17" customFormat="1" x14ac:dyDescent="0.2">
      <c r="B81" s="43" t="s">
        <v>177</v>
      </c>
      <c r="C81" s="17" t="s">
        <v>178</v>
      </c>
      <c r="D81" s="18">
        <v>99993</v>
      </c>
      <c r="E81" s="18">
        <v>99993</v>
      </c>
      <c r="F81" s="18">
        <v>11108.43</v>
      </c>
      <c r="G81" s="18">
        <v>11108.43</v>
      </c>
      <c r="H81" s="18">
        <v>6541.01</v>
      </c>
      <c r="I81" s="18">
        <f t="shared" si="26"/>
        <v>17649.440000000002</v>
      </c>
      <c r="J81" s="18">
        <f t="shared" si="27"/>
        <v>82343.56</v>
      </c>
      <c r="K81" s="37">
        <f t="shared" si="28"/>
        <v>0.82349324452711692</v>
      </c>
      <c r="L81" s="37">
        <f t="shared" si="29"/>
        <v>-0.88890792355464887</v>
      </c>
      <c r="M81" s="37">
        <f t="shared" si="30"/>
        <v>-0.73337901653115722</v>
      </c>
      <c r="O81" s="51"/>
      <c r="P81" s="51"/>
      <c r="Q81" s="51"/>
      <c r="R81" s="54"/>
      <c r="S81" s="54"/>
      <c r="T81" s="54"/>
      <c r="U81" s="54"/>
      <c r="V81" s="54"/>
      <c r="W81" s="51"/>
      <c r="X81" s="51"/>
      <c r="Y81" s="51"/>
    </row>
    <row r="82" spans="2:25" s="17" customFormat="1" x14ac:dyDescent="0.2">
      <c r="B82" s="43" t="s">
        <v>179</v>
      </c>
      <c r="C82" s="17" t="s">
        <v>180</v>
      </c>
      <c r="D82" s="18">
        <v>43340</v>
      </c>
      <c r="E82" s="18">
        <v>46089</v>
      </c>
      <c r="F82" s="18">
        <v>909.9</v>
      </c>
      <c r="G82" s="18">
        <v>-26293.73</v>
      </c>
      <c r="H82" s="18">
        <v>479.2</v>
      </c>
      <c r="I82" s="18">
        <f t="shared" si="26"/>
        <v>-25814.53</v>
      </c>
      <c r="J82" s="18">
        <f t="shared" si="27"/>
        <v>71903.53</v>
      </c>
      <c r="K82" s="37">
        <f t="shared" si="28"/>
        <v>1.5601017596389595</v>
      </c>
      <c r="L82" s="37">
        <f t="shared" si="29"/>
        <v>-0.98025776215582894</v>
      </c>
      <c r="M82" s="37">
        <f t="shared" si="30"/>
        <v>-2.3691976827442556</v>
      </c>
      <c r="O82" s="51"/>
      <c r="P82" s="51"/>
      <c r="Q82" s="51"/>
      <c r="R82" s="54"/>
      <c r="S82" s="54"/>
      <c r="T82" s="54"/>
      <c r="U82" s="54"/>
      <c r="V82" s="54"/>
      <c r="W82" s="51"/>
      <c r="X82" s="51"/>
      <c r="Y82" s="51"/>
    </row>
    <row r="83" spans="2:25" s="17" customFormat="1" x14ac:dyDescent="0.2">
      <c r="B83" s="43" t="s">
        <v>181</v>
      </c>
      <c r="C83" s="17" t="s">
        <v>182</v>
      </c>
      <c r="D83" s="18">
        <v>436565.61</v>
      </c>
      <c r="E83" s="18">
        <v>4978457.6500000004</v>
      </c>
      <c r="F83" s="18">
        <v>2400894.2599999998</v>
      </c>
      <c r="G83" s="18">
        <v>4224237.93</v>
      </c>
      <c r="H83" s="18">
        <v>191787.9</v>
      </c>
      <c r="I83" s="18">
        <f t="shared" si="26"/>
        <v>4416025.83</v>
      </c>
      <c r="J83" s="18">
        <f t="shared" si="27"/>
        <v>562431.8200000003</v>
      </c>
      <c r="K83" s="37">
        <f t="shared" si="28"/>
        <v>0.11297310523471064</v>
      </c>
      <c r="L83" s="37">
        <f t="shared" si="29"/>
        <v>-0.51774335973310937</v>
      </c>
      <c r="M83" s="37">
        <f t="shared" si="30"/>
        <v>1.0364080092154642</v>
      </c>
      <c r="O83" s="51"/>
      <c r="P83" s="51"/>
      <c r="Q83" s="51"/>
      <c r="R83" s="54"/>
      <c r="S83" s="54"/>
      <c r="T83" s="54"/>
      <c r="U83" s="54"/>
      <c r="V83" s="54"/>
      <c r="W83" s="51"/>
      <c r="X83" s="51"/>
      <c r="Y83" s="51"/>
    </row>
    <row r="84" spans="2:25" s="17" customFormat="1" x14ac:dyDescent="0.2">
      <c r="B84" s="43" t="s">
        <v>183</v>
      </c>
      <c r="C84" s="17" t="s">
        <v>184</v>
      </c>
      <c r="D84" s="18">
        <v>910474.36</v>
      </c>
      <c r="E84" s="18">
        <v>904966.75</v>
      </c>
      <c r="F84" s="18">
        <v>25793.129999999997</v>
      </c>
      <c r="G84" s="18">
        <v>112609.94999999998</v>
      </c>
      <c r="H84" s="18">
        <v>1790.15</v>
      </c>
      <c r="I84" s="18">
        <f t="shared" si="26"/>
        <v>114400.09999999998</v>
      </c>
      <c r="J84" s="18">
        <f t="shared" si="27"/>
        <v>790566.65</v>
      </c>
      <c r="K84" s="37">
        <f t="shared" si="28"/>
        <v>0.87358640524638065</v>
      </c>
      <c r="L84" s="37">
        <f t="shared" si="29"/>
        <v>-0.97149825670390655</v>
      </c>
      <c r="M84" s="37">
        <f t="shared" si="30"/>
        <v>-0.70135490613329177</v>
      </c>
      <c r="O84" s="51"/>
      <c r="P84" s="51"/>
      <c r="Q84" s="51"/>
      <c r="R84" s="54"/>
      <c r="S84" s="54"/>
      <c r="T84" s="54"/>
      <c r="U84" s="54"/>
      <c r="V84" s="54"/>
      <c r="W84" s="51"/>
      <c r="X84" s="51"/>
      <c r="Y84" s="51"/>
    </row>
    <row r="85" spans="2:25" s="17" customFormat="1" x14ac:dyDescent="0.2">
      <c r="B85" s="43" t="s">
        <v>185</v>
      </c>
      <c r="C85" s="17" t="s">
        <v>186</v>
      </c>
      <c r="D85" s="18">
        <v>46826935.939999998</v>
      </c>
      <c r="E85" s="18">
        <v>46826935.939999998</v>
      </c>
      <c r="F85" s="18">
        <v>0</v>
      </c>
      <c r="G85" s="18">
        <v>18379671.160000004</v>
      </c>
      <c r="H85" s="18">
        <v>0</v>
      </c>
      <c r="I85" s="18">
        <f t="shared" si="26"/>
        <v>18379671.160000004</v>
      </c>
      <c r="J85" s="18">
        <f t="shared" si="27"/>
        <v>28447264.779999994</v>
      </c>
      <c r="K85" s="37">
        <f t="shared" si="28"/>
        <v>0.60749789002743781</v>
      </c>
      <c r="L85" s="37">
        <f t="shared" si="29"/>
        <v>-1</v>
      </c>
      <c r="M85" s="37">
        <f t="shared" si="30"/>
        <v>-5.7994936065850808E-2</v>
      </c>
      <c r="O85" s="51"/>
      <c r="P85" s="51"/>
      <c r="Q85" s="51"/>
      <c r="R85" s="54"/>
      <c r="S85" s="54"/>
      <c r="T85" s="54"/>
      <c r="U85" s="54"/>
      <c r="V85" s="54"/>
      <c r="W85" s="51"/>
      <c r="X85" s="51"/>
      <c r="Y85" s="51"/>
    </row>
    <row r="86" spans="2:25" s="17" customFormat="1" x14ac:dyDescent="0.2">
      <c r="B86" s="43" t="s">
        <v>187</v>
      </c>
      <c r="C86" s="17" t="s">
        <v>188</v>
      </c>
      <c r="D86" s="18">
        <v>0</v>
      </c>
      <c r="E86" s="18">
        <v>0</v>
      </c>
      <c r="F86" s="18">
        <v>0</v>
      </c>
      <c r="G86" s="18">
        <v>0</v>
      </c>
      <c r="H86" s="18">
        <v>0</v>
      </c>
      <c r="I86" s="18">
        <f t="shared" si="26"/>
        <v>0</v>
      </c>
      <c r="J86" s="18">
        <f t="shared" si="27"/>
        <v>0</v>
      </c>
      <c r="K86" s="37" t="str">
        <f t="shared" si="28"/>
        <v>NA</v>
      </c>
      <c r="L86" s="37" t="str">
        <f t="shared" si="29"/>
        <v>NA</v>
      </c>
      <c r="M86" s="37" t="str">
        <f t="shared" si="30"/>
        <v>NA</v>
      </c>
      <c r="O86" s="51"/>
      <c r="P86" s="51"/>
      <c r="Q86" s="51"/>
      <c r="R86" s="54"/>
      <c r="S86" s="54"/>
      <c r="T86" s="54"/>
      <c r="U86" s="54"/>
      <c r="V86" s="54"/>
      <c r="W86" s="51"/>
      <c r="X86" s="51"/>
      <c r="Y86" s="51"/>
    </row>
    <row r="87" spans="2:25" s="17" customFormat="1" x14ac:dyDescent="0.2">
      <c r="B87" s="43" t="s">
        <v>189</v>
      </c>
      <c r="C87" s="17" t="s">
        <v>190</v>
      </c>
      <c r="D87" s="18">
        <v>7084613.0300000003</v>
      </c>
      <c r="E87" s="18">
        <v>6172028.2500000009</v>
      </c>
      <c r="F87" s="18">
        <v>193547.83000000002</v>
      </c>
      <c r="G87" s="18">
        <v>1428405.3800000001</v>
      </c>
      <c r="H87" s="18">
        <v>590052.73</v>
      </c>
      <c r="I87" s="18">
        <f t="shared" si="26"/>
        <v>2018458.11</v>
      </c>
      <c r="J87" s="18">
        <f t="shared" si="27"/>
        <v>4153570.1400000006</v>
      </c>
      <c r="K87" s="37">
        <f t="shared" si="28"/>
        <v>0.67296680633307215</v>
      </c>
      <c r="L87" s="37">
        <f t="shared" si="29"/>
        <v>-0.96864113024758114</v>
      </c>
      <c r="M87" s="37">
        <f t="shared" si="30"/>
        <v>-0.44456299078021888</v>
      </c>
      <c r="O87" s="51"/>
      <c r="P87" s="51"/>
      <c r="Q87" s="51"/>
      <c r="R87" s="54"/>
      <c r="S87" s="54"/>
      <c r="T87" s="54"/>
      <c r="U87" s="54"/>
      <c r="V87" s="54"/>
      <c r="W87" s="51"/>
      <c r="X87" s="51"/>
      <c r="Y87" s="51"/>
    </row>
    <row r="88" spans="2:25" s="17" customFormat="1" x14ac:dyDescent="0.2">
      <c r="B88" s="43" t="s">
        <v>191</v>
      </c>
      <c r="C88" s="17" t="s">
        <v>192</v>
      </c>
      <c r="D88" s="18">
        <v>195615.55</v>
      </c>
      <c r="E88" s="18">
        <v>300592.46999999997</v>
      </c>
      <c r="F88" s="18">
        <v>29435.759999999998</v>
      </c>
      <c r="G88" s="18">
        <v>80698.2</v>
      </c>
      <c r="H88" s="18">
        <v>22106.480000000003</v>
      </c>
      <c r="I88" s="18">
        <f t="shared" si="26"/>
        <v>102804.68</v>
      </c>
      <c r="J88" s="18">
        <f t="shared" si="27"/>
        <v>197787.78999999998</v>
      </c>
      <c r="K88" s="37">
        <f t="shared" si="28"/>
        <v>0.65799316263644259</v>
      </c>
      <c r="L88" s="37">
        <f t="shared" si="29"/>
        <v>-0.90207419367491137</v>
      </c>
      <c r="M88" s="37">
        <f t="shared" si="30"/>
        <v>-0.3556868540319722</v>
      </c>
      <c r="O88" s="51"/>
      <c r="P88" s="51"/>
      <c r="Q88" s="51"/>
      <c r="R88" s="54"/>
      <c r="S88" s="54"/>
      <c r="T88" s="54"/>
      <c r="U88" s="54"/>
      <c r="V88" s="54"/>
      <c r="W88" s="51"/>
      <c r="X88" s="51"/>
      <c r="Y88" s="51"/>
    </row>
    <row r="89" spans="2:25" s="17" customFormat="1" x14ac:dyDescent="0.2">
      <c r="B89" s="43" t="s">
        <v>193</v>
      </c>
      <c r="C89" s="17" t="s">
        <v>194</v>
      </c>
      <c r="D89" s="18">
        <v>7648392.0700000003</v>
      </c>
      <c r="E89" s="18">
        <v>7177955.0700000003</v>
      </c>
      <c r="F89" s="18">
        <v>2050.4</v>
      </c>
      <c r="G89" s="18">
        <v>1782794.34</v>
      </c>
      <c r="H89" s="18">
        <v>62487.08</v>
      </c>
      <c r="I89" s="18">
        <f t="shared" si="26"/>
        <v>1845281.4200000002</v>
      </c>
      <c r="J89" s="18">
        <f t="shared" si="27"/>
        <v>5332673.6500000004</v>
      </c>
      <c r="K89" s="37">
        <f t="shared" si="28"/>
        <v>0.74292379904796479</v>
      </c>
      <c r="L89" s="37">
        <f t="shared" si="29"/>
        <v>-0.99971434761293365</v>
      </c>
      <c r="M89" s="37">
        <f t="shared" si="30"/>
        <v>-0.40391011447219877</v>
      </c>
      <c r="O89" s="51"/>
      <c r="P89" s="51"/>
      <c r="Q89" s="51"/>
      <c r="R89" s="54"/>
      <c r="S89" s="54"/>
      <c r="T89" s="54"/>
      <c r="U89" s="54"/>
      <c r="V89" s="54"/>
      <c r="W89" s="51"/>
      <c r="X89" s="51"/>
      <c r="Y89" s="51"/>
    </row>
    <row r="90" spans="2:25" s="17" customFormat="1" x14ac:dyDescent="0.2">
      <c r="B90" s="43" t="s">
        <v>195</v>
      </c>
      <c r="C90" s="17" t="s">
        <v>196</v>
      </c>
      <c r="D90" s="18">
        <v>2223007</v>
      </c>
      <c r="E90" s="18">
        <v>2145932.1799999997</v>
      </c>
      <c r="F90" s="18">
        <v>70624.820000000007</v>
      </c>
      <c r="G90" s="18">
        <v>312690.59000000003</v>
      </c>
      <c r="H90" s="18">
        <v>364589.25</v>
      </c>
      <c r="I90" s="18">
        <f t="shared" si="26"/>
        <v>677279.84000000008</v>
      </c>
      <c r="J90" s="18">
        <f t="shared" si="27"/>
        <v>1468652.3399999996</v>
      </c>
      <c r="K90" s="37">
        <f t="shared" si="28"/>
        <v>0.684388981948162</v>
      </c>
      <c r="L90" s="37">
        <f t="shared" si="29"/>
        <v>-0.96708897855290088</v>
      </c>
      <c r="M90" s="37">
        <f t="shared" si="30"/>
        <v>-0.65028838143430967</v>
      </c>
      <c r="O90" s="51"/>
      <c r="P90" s="51"/>
      <c r="Q90" s="51"/>
      <c r="R90" s="54"/>
      <c r="S90" s="54"/>
      <c r="T90" s="54"/>
      <c r="U90" s="54"/>
      <c r="V90" s="54"/>
      <c r="W90" s="51"/>
      <c r="X90" s="51"/>
      <c r="Y90" s="51"/>
    </row>
    <row r="91" spans="2:25" s="17" customFormat="1" x14ac:dyDescent="0.2">
      <c r="B91" s="43" t="s">
        <v>197</v>
      </c>
      <c r="C91" s="17" t="s">
        <v>198</v>
      </c>
      <c r="D91" s="18">
        <v>591778.91999999993</v>
      </c>
      <c r="E91" s="18">
        <v>736744.2</v>
      </c>
      <c r="F91" s="18">
        <v>105268.70999999999</v>
      </c>
      <c r="G91" s="18">
        <v>203479.32000000004</v>
      </c>
      <c r="H91" s="18">
        <v>126097.46999999999</v>
      </c>
      <c r="I91" s="18">
        <f t="shared" si="26"/>
        <v>329576.79000000004</v>
      </c>
      <c r="J91" s="18">
        <f t="shared" si="27"/>
        <v>407167.40999999992</v>
      </c>
      <c r="K91" s="37">
        <f t="shared" si="28"/>
        <v>0.55265777457087539</v>
      </c>
      <c r="L91" s="37">
        <f t="shared" si="29"/>
        <v>-0.85711633698643308</v>
      </c>
      <c r="M91" s="37">
        <f t="shared" si="30"/>
        <v>-0.33715071255396367</v>
      </c>
      <c r="O91" s="51"/>
      <c r="P91" s="51"/>
      <c r="Q91" s="51"/>
      <c r="R91" s="54"/>
      <c r="S91" s="54"/>
      <c r="T91" s="54"/>
      <c r="U91" s="54"/>
      <c r="V91" s="54"/>
      <c r="W91" s="51"/>
      <c r="X91" s="51"/>
      <c r="Y91" s="51"/>
    </row>
    <row r="92" spans="2:25" s="17" customFormat="1" x14ac:dyDescent="0.2">
      <c r="B92" s="43" t="s">
        <v>199</v>
      </c>
      <c r="C92" s="17" t="s">
        <v>200</v>
      </c>
      <c r="D92" s="18">
        <v>37250</v>
      </c>
      <c r="E92" s="18">
        <v>781498.5</v>
      </c>
      <c r="F92" s="18">
        <v>96080.6</v>
      </c>
      <c r="G92" s="18">
        <v>259748.9</v>
      </c>
      <c r="H92" s="18">
        <v>168779.1</v>
      </c>
      <c r="I92" s="18">
        <f t="shared" ref="I92:I133" si="31">SUM(G92:H92)</f>
        <v>428528</v>
      </c>
      <c r="J92" s="18">
        <f t="shared" ref="J92:J133" si="32">E92-I92</f>
        <v>352970.5</v>
      </c>
      <c r="K92" s="37">
        <f t="shared" ref="K92:K133" si="33">IF(E92=0,"NA",J92/E92)</f>
        <v>0.45165857644000595</v>
      </c>
      <c r="L92" s="37">
        <f t="shared" ref="L92:L133" si="34">IF(E92=0,"NA",(  ( F92 - (E92/$L$6)) / (E92/$L$6)))</f>
        <v>-0.87705593804722592</v>
      </c>
      <c r="M92" s="37">
        <f t="shared" ref="M92:M133" si="35">IF(E92=0,"NA",(  ( G92 - ($M$6*(E92/12))) / ($M$6*(E92/12))))</f>
        <v>-0.20230510999061421</v>
      </c>
      <c r="O92" s="51"/>
      <c r="P92" s="51"/>
      <c r="Q92" s="51"/>
      <c r="R92" s="54"/>
      <c r="S92" s="54"/>
      <c r="T92" s="54"/>
      <c r="U92" s="54"/>
      <c r="V92" s="54"/>
      <c r="W92" s="51"/>
      <c r="X92" s="51"/>
      <c r="Y92" s="51"/>
    </row>
    <row r="93" spans="2:25" s="17" customFormat="1" x14ac:dyDescent="0.2">
      <c r="B93" s="43" t="s">
        <v>201</v>
      </c>
      <c r="C93" s="17" t="s">
        <v>202</v>
      </c>
      <c r="D93" s="18">
        <v>7131545</v>
      </c>
      <c r="E93" s="18">
        <v>10730039</v>
      </c>
      <c r="F93" s="18">
        <v>1153468.5</v>
      </c>
      <c r="G93" s="18">
        <v>1629686.5</v>
      </c>
      <c r="H93" s="18">
        <v>8913673.379999999</v>
      </c>
      <c r="I93" s="18">
        <f t="shared" si="31"/>
        <v>10543359.879999999</v>
      </c>
      <c r="J93" s="18">
        <f t="shared" si="32"/>
        <v>186679.12000000104</v>
      </c>
      <c r="K93" s="37">
        <f t="shared" si="33"/>
        <v>1.7397804425501252E-2</v>
      </c>
      <c r="L93" s="37">
        <f t="shared" si="34"/>
        <v>-0.89250099650150383</v>
      </c>
      <c r="M93" s="37">
        <f t="shared" si="35"/>
        <v>-0.63548617111270511</v>
      </c>
      <c r="O93" s="51"/>
      <c r="P93" s="51"/>
      <c r="Q93" s="51"/>
      <c r="R93" s="54"/>
      <c r="S93" s="54"/>
      <c r="T93" s="54"/>
      <c r="U93" s="54"/>
      <c r="V93" s="54"/>
      <c r="W93" s="51"/>
      <c r="X93" s="51"/>
      <c r="Y93" s="51"/>
    </row>
    <row r="94" spans="2:25" s="17" customFormat="1" x14ac:dyDescent="0.2">
      <c r="B94" s="43" t="s">
        <v>203</v>
      </c>
      <c r="C94" s="17" t="s">
        <v>204</v>
      </c>
      <c r="D94" s="18">
        <v>853634.28</v>
      </c>
      <c r="E94" s="18">
        <v>94100.06</v>
      </c>
      <c r="F94" s="18">
        <v>3888.75</v>
      </c>
      <c r="G94" s="18">
        <v>17731.28</v>
      </c>
      <c r="H94" s="18">
        <v>28881.910000000003</v>
      </c>
      <c r="I94" s="18">
        <f t="shared" si="31"/>
        <v>46613.19</v>
      </c>
      <c r="J94" s="18">
        <f t="shared" si="32"/>
        <v>47486.869999999995</v>
      </c>
      <c r="K94" s="37">
        <f t="shared" si="33"/>
        <v>0.50464229247037673</v>
      </c>
      <c r="L94" s="37">
        <f t="shared" si="34"/>
        <v>-0.95867430902807071</v>
      </c>
      <c r="M94" s="37">
        <f t="shared" si="35"/>
        <v>-0.54776785477076206</v>
      </c>
      <c r="O94" s="51"/>
      <c r="P94" s="51"/>
      <c r="Q94" s="51"/>
      <c r="R94" s="54"/>
      <c r="S94" s="54"/>
      <c r="T94" s="54"/>
      <c r="U94" s="54"/>
      <c r="V94" s="54"/>
      <c r="W94" s="51"/>
      <c r="X94" s="51"/>
      <c r="Y94" s="51"/>
    </row>
    <row r="95" spans="2:25" s="17" customFormat="1" x14ac:dyDescent="0.2">
      <c r="B95" s="43" t="s">
        <v>205</v>
      </c>
      <c r="C95" s="17" t="s">
        <v>206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31"/>
        <v>0</v>
      </c>
      <c r="J95" s="18">
        <f t="shared" si="32"/>
        <v>0</v>
      </c>
      <c r="K95" s="37" t="str">
        <f t="shared" si="33"/>
        <v>NA</v>
      </c>
      <c r="L95" s="37" t="str">
        <f t="shared" si="34"/>
        <v>NA</v>
      </c>
      <c r="M95" s="37" t="str">
        <f t="shared" si="35"/>
        <v>NA</v>
      </c>
      <c r="O95" s="51"/>
      <c r="P95" s="51"/>
      <c r="Q95" s="51"/>
      <c r="R95" s="54"/>
      <c r="S95" s="54"/>
      <c r="T95" s="54"/>
      <c r="U95" s="54"/>
      <c r="V95" s="54"/>
      <c r="W95" s="51"/>
      <c r="X95" s="51"/>
      <c r="Y95" s="51"/>
    </row>
    <row r="96" spans="2:25" s="17" customFormat="1" x14ac:dyDescent="0.2">
      <c r="B96" s="43" t="s">
        <v>207</v>
      </c>
      <c r="C96" s="17" t="s">
        <v>208</v>
      </c>
      <c r="D96" s="18">
        <v>2132517.92</v>
      </c>
      <c r="E96" s="18">
        <v>1595039.32</v>
      </c>
      <c r="F96" s="18">
        <v>0</v>
      </c>
      <c r="G96" s="18">
        <v>6380</v>
      </c>
      <c r="H96" s="18">
        <v>70465.62000000001</v>
      </c>
      <c r="I96" s="18">
        <f t="shared" si="31"/>
        <v>76845.62000000001</v>
      </c>
      <c r="J96" s="18">
        <f t="shared" si="32"/>
        <v>1518193.7</v>
      </c>
      <c r="K96" s="37">
        <f t="shared" si="33"/>
        <v>0.95182211558270546</v>
      </c>
      <c r="L96" s="37">
        <f t="shared" si="34"/>
        <v>-1</v>
      </c>
      <c r="M96" s="37">
        <f t="shared" si="35"/>
        <v>-0.99040023665372712</v>
      </c>
      <c r="O96" s="51"/>
      <c r="P96" s="51"/>
      <c r="Q96" s="51"/>
      <c r="R96" s="54"/>
      <c r="S96" s="54"/>
      <c r="T96" s="54"/>
      <c r="U96" s="54"/>
      <c r="V96" s="54"/>
      <c r="W96" s="51"/>
      <c r="X96" s="51"/>
      <c r="Y96" s="51"/>
    </row>
    <row r="97" spans="1:25" s="17" customFormat="1" x14ac:dyDescent="0.2">
      <c r="B97" s="43" t="s">
        <v>209</v>
      </c>
      <c r="C97" s="17" t="s">
        <v>210</v>
      </c>
      <c r="D97" s="18">
        <v>0</v>
      </c>
      <c r="E97" s="18">
        <v>0</v>
      </c>
      <c r="F97" s="18">
        <v>0</v>
      </c>
      <c r="G97" s="18">
        <v>0</v>
      </c>
      <c r="H97" s="18">
        <v>768.75</v>
      </c>
      <c r="I97" s="18">
        <f t="shared" si="31"/>
        <v>768.75</v>
      </c>
      <c r="J97" s="18">
        <f t="shared" si="32"/>
        <v>-768.75</v>
      </c>
      <c r="K97" s="37" t="str">
        <f t="shared" si="33"/>
        <v>NA</v>
      </c>
      <c r="L97" s="37" t="str">
        <f t="shared" si="34"/>
        <v>NA</v>
      </c>
      <c r="M97" s="37" t="str">
        <f t="shared" si="35"/>
        <v>NA</v>
      </c>
      <c r="O97" s="51"/>
      <c r="P97" s="51"/>
      <c r="Q97" s="51"/>
      <c r="R97" s="54"/>
      <c r="S97" s="54"/>
      <c r="T97" s="54"/>
      <c r="U97" s="54"/>
      <c r="V97" s="54"/>
      <c r="W97" s="51"/>
      <c r="X97" s="51"/>
      <c r="Y97" s="51"/>
    </row>
    <row r="98" spans="1:25" s="17" customFormat="1" x14ac:dyDescent="0.2">
      <c r="B98" s="43" t="s">
        <v>211</v>
      </c>
      <c r="C98" s="17" t="s">
        <v>212</v>
      </c>
      <c r="D98" s="18">
        <v>772973</v>
      </c>
      <c r="E98" s="18">
        <v>999411</v>
      </c>
      <c r="F98" s="18">
        <v>13076</v>
      </c>
      <c r="G98" s="18">
        <v>216461.28</v>
      </c>
      <c r="H98" s="18">
        <v>87524.08</v>
      </c>
      <c r="I98" s="18">
        <f t="shared" si="31"/>
        <v>303985.36</v>
      </c>
      <c r="J98" s="18">
        <f t="shared" si="32"/>
        <v>695425.64</v>
      </c>
      <c r="K98" s="37">
        <f t="shared" si="33"/>
        <v>0.69583548710190302</v>
      </c>
      <c r="L98" s="37">
        <f t="shared" si="34"/>
        <v>-0.98691629369698752</v>
      </c>
      <c r="M98" s="37">
        <f t="shared" si="35"/>
        <v>-0.48018675800046229</v>
      </c>
      <c r="O98" s="51"/>
      <c r="P98" s="51"/>
      <c r="Q98" s="51"/>
      <c r="R98" s="54"/>
      <c r="S98" s="54"/>
      <c r="T98" s="54"/>
      <c r="U98" s="54"/>
      <c r="V98" s="54"/>
      <c r="W98" s="51"/>
      <c r="X98" s="51"/>
      <c r="Y98" s="51"/>
    </row>
    <row r="99" spans="1:25" s="17" customFormat="1" x14ac:dyDescent="0.2">
      <c r="B99" s="43" t="s">
        <v>213</v>
      </c>
      <c r="C99" s="17" t="s">
        <v>214</v>
      </c>
      <c r="D99" s="18">
        <v>1000000</v>
      </c>
      <c r="E99" s="18">
        <v>975480.71</v>
      </c>
      <c r="F99" s="18">
        <v>0</v>
      </c>
      <c r="G99" s="18">
        <v>0</v>
      </c>
      <c r="H99" s="18">
        <v>0</v>
      </c>
      <c r="I99" s="18">
        <f t="shared" si="31"/>
        <v>0</v>
      </c>
      <c r="J99" s="18">
        <f t="shared" si="32"/>
        <v>975480.71</v>
      </c>
      <c r="K99" s="37">
        <f t="shared" si="33"/>
        <v>1</v>
      </c>
      <c r="L99" s="37">
        <f t="shared" si="34"/>
        <v>-1</v>
      </c>
      <c r="M99" s="37">
        <f t="shared" si="35"/>
        <v>-1</v>
      </c>
      <c r="O99" s="51"/>
      <c r="P99" s="51"/>
      <c r="Q99" s="51"/>
      <c r="R99" s="54"/>
      <c r="S99" s="54"/>
      <c r="T99" s="54"/>
      <c r="U99" s="54"/>
      <c r="V99" s="54"/>
      <c r="W99" s="51"/>
      <c r="X99" s="51"/>
      <c r="Y99" s="51"/>
    </row>
    <row r="100" spans="1:25" s="17" customFormat="1" x14ac:dyDescent="0.2">
      <c r="A100" s="67" t="s">
        <v>215</v>
      </c>
      <c r="B100" s="68"/>
      <c r="C100" s="67"/>
      <c r="D100" s="69">
        <v>706077410.91999996</v>
      </c>
      <c r="E100" s="69">
        <v>706628955.54000008</v>
      </c>
      <c r="F100" s="69">
        <v>68948166.400000021</v>
      </c>
      <c r="G100" s="69">
        <v>232366345.53000009</v>
      </c>
      <c r="H100" s="69">
        <v>12405192.159999998</v>
      </c>
      <c r="I100" s="69">
        <f t="shared" si="31"/>
        <v>244771537.69000009</v>
      </c>
      <c r="J100" s="69">
        <f t="shared" si="32"/>
        <v>461857417.85000002</v>
      </c>
      <c r="K100" s="70">
        <f t="shared" si="33"/>
        <v>0.65360669730417764</v>
      </c>
      <c r="L100" s="70">
        <f t="shared" si="34"/>
        <v>-0.90242663301660153</v>
      </c>
      <c r="M100" s="70">
        <f t="shared" si="35"/>
        <v>-0.21078916325212527</v>
      </c>
      <c r="O100" s="51"/>
      <c r="P100" s="51"/>
      <c r="Q100" s="51"/>
      <c r="R100" s="54"/>
      <c r="S100" s="54"/>
      <c r="T100" s="54"/>
      <c r="U100" s="54"/>
      <c r="V100" s="54"/>
      <c r="W100" s="51"/>
      <c r="X100" s="51"/>
      <c r="Y100" s="51"/>
    </row>
    <row r="101" spans="1:25" s="17" customFormat="1" x14ac:dyDescent="0.2">
      <c r="A101" s="17" t="s">
        <v>216</v>
      </c>
      <c r="B101" s="43" t="s">
        <v>110</v>
      </c>
      <c r="C101" s="17" t="s">
        <v>111</v>
      </c>
      <c r="D101" s="18">
        <v>0</v>
      </c>
      <c r="E101" s="18">
        <v>0</v>
      </c>
      <c r="F101" s="18">
        <v>0</v>
      </c>
      <c r="G101" s="18">
        <v>0</v>
      </c>
      <c r="H101" s="18">
        <v>0</v>
      </c>
      <c r="I101" s="18">
        <f t="shared" si="31"/>
        <v>0</v>
      </c>
      <c r="J101" s="18">
        <f t="shared" si="32"/>
        <v>0</v>
      </c>
      <c r="K101" s="37" t="str">
        <f t="shared" si="33"/>
        <v>NA</v>
      </c>
      <c r="L101" s="37" t="str">
        <f t="shared" si="34"/>
        <v>NA</v>
      </c>
      <c r="M101" s="37" t="str">
        <f t="shared" si="35"/>
        <v>NA</v>
      </c>
      <c r="O101" s="51"/>
      <c r="P101" s="51"/>
      <c r="Q101" s="51"/>
      <c r="R101" s="54"/>
      <c r="S101" s="54"/>
      <c r="T101" s="54"/>
      <c r="U101" s="54"/>
      <c r="V101" s="54"/>
      <c r="W101" s="51"/>
      <c r="X101" s="51"/>
      <c r="Y101" s="51"/>
    </row>
    <row r="102" spans="1:25" s="17" customFormat="1" x14ac:dyDescent="0.2">
      <c r="B102" s="43" t="s">
        <v>114</v>
      </c>
      <c r="C102" s="17" t="s">
        <v>113</v>
      </c>
      <c r="D102" s="18">
        <v>0</v>
      </c>
      <c r="E102" s="18">
        <v>0</v>
      </c>
      <c r="F102" s="18">
        <v>0</v>
      </c>
      <c r="G102" s="18">
        <v>0</v>
      </c>
      <c r="H102" s="18">
        <v>0</v>
      </c>
      <c r="I102" s="18">
        <f t="shared" si="31"/>
        <v>0</v>
      </c>
      <c r="J102" s="18">
        <f t="shared" si="32"/>
        <v>0</v>
      </c>
      <c r="K102" s="37" t="str">
        <f t="shared" si="33"/>
        <v>NA</v>
      </c>
      <c r="L102" s="37" t="str">
        <f t="shared" si="34"/>
        <v>NA</v>
      </c>
      <c r="M102" s="37" t="str">
        <f t="shared" si="35"/>
        <v>NA</v>
      </c>
      <c r="O102" s="51"/>
      <c r="P102" s="51"/>
      <c r="Q102" s="51"/>
      <c r="R102" s="54"/>
      <c r="S102" s="54"/>
      <c r="T102" s="54"/>
      <c r="U102" s="54"/>
      <c r="V102" s="54"/>
      <c r="W102" s="51"/>
      <c r="X102" s="51"/>
      <c r="Y102" s="51"/>
    </row>
    <row r="103" spans="1:25" s="17" customFormat="1" x14ac:dyDescent="0.2">
      <c r="B103" s="43" t="s">
        <v>117</v>
      </c>
      <c r="C103" s="17" t="s">
        <v>118</v>
      </c>
      <c r="D103" s="18">
        <v>0</v>
      </c>
      <c r="E103" s="18">
        <v>55000</v>
      </c>
      <c r="F103" s="18">
        <v>0</v>
      </c>
      <c r="G103" s="18">
        <v>2598.85</v>
      </c>
      <c r="H103" s="18">
        <v>0</v>
      </c>
      <c r="I103" s="18">
        <f t="shared" si="31"/>
        <v>2598.85</v>
      </c>
      <c r="J103" s="18">
        <f t="shared" si="32"/>
        <v>52401.15</v>
      </c>
      <c r="K103" s="37">
        <f t="shared" si="33"/>
        <v>0.95274818181818188</v>
      </c>
      <c r="L103" s="37">
        <f t="shared" si="34"/>
        <v>-1</v>
      </c>
      <c r="M103" s="37">
        <f t="shared" si="35"/>
        <v>-0.88659563636363636</v>
      </c>
      <c r="O103" s="51"/>
      <c r="P103" s="51"/>
      <c r="Q103" s="51"/>
      <c r="R103" s="54"/>
      <c r="S103" s="54"/>
      <c r="T103" s="54"/>
      <c r="U103" s="54"/>
      <c r="V103" s="54"/>
      <c r="W103" s="51"/>
      <c r="X103" s="51"/>
      <c r="Y103" s="51"/>
    </row>
    <row r="104" spans="1:25" s="17" customFormat="1" x14ac:dyDescent="0.2">
      <c r="B104" s="43" t="s">
        <v>125</v>
      </c>
      <c r="C104" s="17" t="s">
        <v>126</v>
      </c>
      <c r="D104" s="18">
        <v>169883.19999999998</v>
      </c>
      <c r="E104" s="18">
        <v>169883.19999999998</v>
      </c>
      <c r="F104" s="18">
        <v>3405</v>
      </c>
      <c r="G104" s="18">
        <v>19837.5</v>
      </c>
      <c r="H104" s="18">
        <v>0</v>
      </c>
      <c r="I104" s="18">
        <f t="shared" si="31"/>
        <v>19837.5</v>
      </c>
      <c r="J104" s="18">
        <f t="shared" si="32"/>
        <v>150045.69999999998</v>
      </c>
      <c r="K104" s="37">
        <f t="shared" si="33"/>
        <v>0.88322859470506798</v>
      </c>
      <c r="L104" s="37">
        <f t="shared" si="34"/>
        <v>-0.9799568173898302</v>
      </c>
      <c r="M104" s="37">
        <f t="shared" si="35"/>
        <v>-0.71974862729216305</v>
      </c>
      <c r="O104" s="51"/>
      <c r="P104" s="51"/>
      <c r="Q104" s="51"/>
      <c r="R104" s="54"/>
      <c r="S104" s="54"/>
      <c r="T104" s="54"/>
      <c r="U104" s="54"/>
      <c r="V104" s="54"/>
      <c r="W104" s="51"/>
      <c r="X104" s="51"/>
      <c r="Y104" s="51"/>
    </row>
    <row r="105" spans="1:25" s="17" customFormat="1" x14ac:dyDescent="0.2">
      <c r="B105" s="43" t="s">
        <v>127</v>
      </c>
      <c r="C105" s="17" t="s">
        <v>128</v>
      </c>
      <c r="D105" s="18">
        <v>2039336</v>
      </c>
      <c r="E105" s="18">
        <v>2039336</v>
      </c>
      <c r="F105" s="18">
        <v>170143.68</v>
      </c>
      <c r="G105" s="18">
        <v>837912</v>
      </c>
      <c r="H105" s="18">
        <v>0</v>
      </c>
      <c r="I105" s="18">
        <f t="shared" si="31"/>
        <v>837912</v>
      </c>
      <c r="J105" s="18">
        <f t="shared" si="32"/>
        <v>1201424</v>
      </c>
      <c r="K105" s="37">
        <f t="shared" si="33"/>
        <v>0.58912508777366746</v>
      </c>
      <c r="L105" s="37">
        <f t="shared" si="34"/>
        <v>-0.91656907934739551</v>
      </c>
      <c r="M105" s="37">
        <f t="shared" si="35"/>
        <v>-1.3900210656801928E-2</v>
      </c>
      <c r="O105" s="51"/>
      <c r="P105" s="51"/>
      <c r="Q105" s="51"/>
      <c r="R105" s="54"/>
      <c r="S105" s="54"/>
      <c r="T105" s="54"/>
      <c r="U105" s="54"/>
      <c r="V105" s="54"/>
      <c r="W105" s="51"/>
      <c r="X105" s="51"/>
      <c r="Y105" s="51"/>
    </row>
    <row r="106" spans="1:25" s="17" customFormat="1" x14ac:dyDescent="0.2">
      <c r="B106" s="43" t="s">
        <v>217</v>
      </c>
      <c r="C106" s="17" t="s">
        <v>218</v>
      </c>
      <c r="D106" s="18">
        <v>714952</v>
      </c>
      <c r="E106" s="18">
        <v>714952</v>
      </c>
      <c r="F106" s="18">
        <v>63521.24</v>
      </c>
      <c r="G106" s="18">
        <v>315928.5</v>
      </c>
      <c r="H106" s="18">
        <v>0</v>
      </c>
      <c r="I106" s="18">
        <f t="shared" si="31"/>
        <v>315928.5</v>
      </c>
      <c r="J106" s="18">
        <f t="shared" si="32"/>
        <v>399023.5</v>
      </c>
      <c r="K106" s="37">
        <f t="shared" si="33"/>
        <v>0.5581122928532265</v>
      </c>
      <c r="L106" s="37">
        <f t="shared" si="34"/>
        <v>-0.91115314035068085</v>
      </c>
      <c r="M106" s="37">
        <f t="shared" si="35"/>
        <v>6.0530497152256307E-2</v>
      </c>
      <c r="O106" s="51"/>
      <c r="P106" s="51"/>
      <c r="Q106" s="51"/>
      <c r="R106" s="54"/>
      <c r="S106" s="54"/>
      <c r="T106" s="54"/>
      <c r="U106" s="54"/>
      <c r="V106" s="54"/>
      <c r="W106" s="51"/>
      <c r="X106" s="51"/>
      <c r="Y106" s="51"/>
    </row>
    <row r="107" spans="1:25" s="17" customFormat="1" x14ac:dyDescent="0.2">
      <c r="B107" s="43" t="s">
        <v>219</v>
      </c>
      <c r="C107" s="17" t="s">
        <v>220</v>
      </c>
      <c r="D107" s="18">
        <v>4911504.3900000006</v>
      </c>
      <c r="E107" s="18">
        <v>4911504.3900000006</v>
      </c>
      <c r="F107" s="18">
        <v>422683.9200000001</v>
      </c>
      <c r="G107" s="18">
        <v>1425177.91</v>
      </c>
      <c r="H107" s="18">
        <v>0</v>
      </c>
      <c r="I107" s="18">
        <f t="shared" si="31"/>
        <v>1425177.91</v>
      </c>
      <c r="J107" s="18">
        <f t="shared" si="32"/>
        <v>3486326.4800000004</v>
      </c>
      <c r="K107" s="37">
        <f t="shared" si="33"/>
        <v>0.70982863969302079</v>
      </c>
      <c r="L107" s="37">
        <f t="shared" si="34"/>
        <v>-0.91394003009330516</v>
      </c>
      <c r="M107" s="37">
        <f t="shared" si="35"/>
        <v>-0.30358873526325003</v>
      </c>
      <c r="O107" s="51"/>
      <c r="P107" s="51"/>
      <c r="Q107" s="51"/>
      <c r="R107" s="54"/>
      <c r="S107" s="54"/>
      <c r="T107" s="54"/>
      <c r="U107" s="54"/>
      <c r="V107" s="54"/>
      <c r="W107" s="51"/>
      <c r="X107" s="51"/>
      <c r="Y107" s="51"/>
    </row>
    <row r="108" spans="1:25" s="17" customFormat="1" x14ac:dyDescent="0.2">
      <c r="B108" s="43" t="s">
        <v>133</v>
      </c>
      <c r="C108" s="17" t="s">
        <v>134</v>
      </c>
      <c r="D108" s="18">
        <v>118977</v>
      </c>
      <c r="E108" s="18">
        <v>118977</v>
      </c>
      <c r="F108" s="18">
        <v>0</v>
      </c>
      <c r="G108" s="18">
        <v>29900.05</v>
      </c>
      <c r="H108" s="18">
        <v>0</v>
      </c>
      <c r="I108" s="18">
        <f t="shared" si="31"/>
        <v>29900.05</v>
      </c>
      <c r="J108" s="18">
        <f t="shared" si="32"/>
        <v>89076.95</v>
      </c>
      <c r="K108" s="37">
        <f t="shared" si="33"/>
        <v>0.7486905032065021</v>
      </c>
      <c r="L108" s="37">
        <f t="shared" si="34"/>
        <v>-1</v>
      </c>
      <c r="M108" s="37">
        <f t="shared" si="35"/>
        <v>-0.39685720769560506</v>
      </c>
      <c r="O108" s="51"/>
      <c r="P108" s="51"/>
      <c r="Q108" s="51"/>
      <c r="R108" s="54"/>
      <c r="S108" s="54"/>
      <c r="T108" s="54"/>
      <c r="U108" s="54"/>
      <c r="V108" s="54"/>
      <c r="W108" s="51"/>
      <c r="X108" s="51"/>
      <c r="Y108" s="51"/>
    </row>
    <row r="109" spans="1:25" s="17" customFormat="1" x14ac:dyDescent="0.2">
      <c r="B109" s="43" t="s">
        <v>221</v>
      </c>
      <c r="C109" s="17" t="s">
        <v>222</v>
      </c>
      <c r="D109" s="18">
        <v>1946664.8</v>
      </c>
      <c r="E109" s="18">
        <v>1946664.8</v>
      </c>
      <c r="F109" s="18">
        <v>69997.319999999992</v>
      </c>
      <c r="G109" s="18">
        <v>209992.05</v>
      </c>
      <c r="H109" s="18">
        <v>0</v>
      </c>
      <c r="I109" s="18">
        <f t="shared" si="31"/>
        <v>209992.05</v>
      </c>
      <c r="J109" s="18">
        <f t="shared" si="32"/>
        <v>1736672.75</v>
      </c>
      <c r="K109" s="37">
        <f t="shared" si="33"/>
        <v>0.89212726813573651</v>
      </c>
      <c r="L109" s="37">
        <f t="shared" si="34"/>
        <v>-0.96404243812288581</v>
      </c>
      <c r="M109" s="37">
        <f t="shared" si="35"/>
        <v>-0.7411054435257679</v>
      </c>
      <c r="O109" s="51"/>
      <c r="P109" s="51"/>
      <c r="Q109" s="51"/>
      <c r="R109" s="54"/>
      <c r="S109" s="54"/>
      <c r="T109" s="54"/>
      <c r="U109" s="54"/>
      <c r="V109" s="54"/>
      <c r="W109" s="51"/>
      <c r="X109" s="51"/>
      <c r="Y109" s="51"/>
    </row>
    <row r="110" spans="1:25" s="17" customFormat="1" x14ac:dyDescent="0.2">
      <c r="B110" s="43" t="s">
        <v>135</v>
      </c>
      <c r="C110" s="17" t="s">
        <v>136</v>
      </c>
      <c r="D110" s="18">
        <v>8709649.1499999985</v>
      </c>
      <c r="E110" s="18">
        <v>8709649.1499999985</v>
      </c>
      <c r="F110" s="18">
        <v>1541122.31</v>
      </c>
      <c r="G110" s="18">
        <v>3990727.5200000005</v>
      </c>
      <c r="H110" s="18">
        <v>0</v>
      </c>
      <c r="I110" s="18">
        <f t="shared" si="31"/>
        <v>3990727.5200000005</v>
      </c>
      <c r="J110" s="18">
        <f t="shared" si="32"/>
        <v>4718921.629999998</v>
      </c>
      <c r="K110" s="37">
        <f t="shared" si="33"/>
        <v>0.54180387162897359</v>
      </c>
      <c r="L110" s="37">
        <f t="shared" si="34"/>
        <v>-0.82305575305521916</v>
      </c>
      <c r="M110" s="37">
        <f t="shared" si="35"/>
        <v>9.9670708090463411E-2</v>
      </c>
      <c r="O110" s="51"/>
      <c r="P110" s="51"/>
      <c r="Q110" s="51"/>
      <c r="R110" s="54"/>
      <c r="S110" s="54"/>
      <c r="T110" s="54"/>
      <c r="U110" s="54"/>
      <c r="V110" s="54"/>
      <c r="W110" s="51"/>
      <c r="X110" s="51"/>
      <c r="Y110" s="51"/>
    </row>
    <row r="111" spans="1:25" s="17" customFormat="1" x14ac:dyDescent="0.2">
      <c r="B111" s="43" t="s">
        <v>137</v>
      </c>
      <c r="C111" s="17" t="s">
        <v>138</v>
      </c>
      <c r="D111" s="18">
        <v>14902824.060000001</v>
      </c>
      <c r="E111" s="18">
        <v>14902824.060000001</v>
      </c>
      <c r="F111" s="18">
        <v>1078842.2399999998</v>
      </c>
      <c r="G111" s="18">
        <v>4401785.1899999995</v>
      </c>
      <c r="H111" s="18">
        <v>0</v>
      </c>
      <c r="I111" s="18">
        <f t="shared" si="31"/>
        <v>4401785.1899999995</v>
      </c>
      <c r="J111" s="18">
        <f t="shared" si="32"/>
        <v>10501038.870000001</v>
      </c>
      <c r="K111" s="37">
        <f t="shared" si="33"/>
        <v>0.70463415710485144</v>
      </c>
      <c r="L111" s="37">
        <f t="shared" si="34"/>
        <v>-0.92760820126061394</v>
      </c>
      <c r="M111" s="37">
        <f t="shared" si="35"/>
        <v>-0.29112197705164361</v>
      </c>
      <c r="O111" s="51"/>
      <c r="P111" s="51"/>
      <c r="Q111" s="51"/>
      <c r="R111" s="54"/>
      <c r="S111" s="54"/>
      <c r="T111" s="54"/>
      <c r="U111" s="54"/>
      <c r="V111" s="54"/>
      <c r="W111" s="51"/>
      <c r="X111" s="51"/>
      <c r="Y111" s="51"/>
    </row>
    <row r="112" spans="1:25" s="17" customFormat="1" x14ac:dyDescent="0.2">
      <c r="B112" s="43" t="s">
        <v>223</v>
      </c>
      <c r="C112" s="17" t="s">
        <v>224</v>
      </c>
      <c r="D112" s="18">
        <v>4414036.3</v>
      </c>
      <c r="E112" s="18">
        <v>4414036.3</v>
      </c>
      <c r="F112" s="18">
        <v>285279.09999999998</v>
      </c>
      <c r="G112" s="18">
        <v>888249.29999999993</v>
      </c>
      <c r="H112" s="18">
        <v>0</v>
      </c>
      <c r="I112" s="18">
        <f t="shared" si="31"/>
        <v>888249.29999999993</v>
      </c>
      <c r="J112" s="18">
        <f t="shared" si="32"/>
        <v>3525787</v>
      </c>
      <c r="K112" s="37">
        <f t="shared" si="33"/>
        <v>0.79876710574401033</v>
      </c>
      <c r="L112" s="37">
        <f t="shared" si="34"/>
        <v>-0.93537001496793304</v>
      </c>
      <c r="M112" s="37">
        <f t="shared" si="35"/>
        <v>-0.51704105378562482</v>
      </c>
      <c r="O112" s="51"/>
      <c r="P112" s="51"/>
      <c r="Q112" s="51"/>
      <c r="R112" s="54"/>
      <c r="S112" s="54"/>
      <c r="T112" s="54"/>
      <c r="U112" s="54"/>
      <c r="V112" s="54"/>
      <c r="W112" s="51"/>
      <c r="X112" s="51"/>
      <c r="Y112" s="51"/>
    </row>
    <row r="113" spans="2:25" s="17" customFormat="1" x14ac:dyDescent="0.2">
      <c r="B113" s="43" t="s">
        <v>225</v>
      </c>
      <c r="C113" s="17" t="s">
        <v>226</v>
      </c>
      <c r="D113" s="18">
        <v>3859985.97</v>
      </c>
      <c r="E113" s="18">
        <v>3859985.97</v>
      </c>
      <c r="F113" s="18">
        <v>288352.68000000005</v>
      </c>
      <c r="G113" s="18">
        <v>924835.57000000007</v>
      </c>
      <c r="H113" s="18">
        <v>0</v>
      </c>
      <c r="I113" s="18">
        <f t="shared" si="31"/>
        <v>924835.57000000007</v>
      </c>
      <c r="J113" s="18">
        <f t="shared" si="32"/>
        <v>2935150.4000000004</v>
      </c>
      <c r="K113" s="37">
        <f t="shared" si="33"/>
        <v>0.76040442188446611</v>
      </c>
      <c r="L113" s="37">
        <f t="shared" si="34"/>
        <v>-0.92529696163636566</v>
      </c>
      <c r="M113" s="37">
        <f t="shared" si="35"/>
        <v>-0.42497061252271856</v>
      </c>
      <c r="O113" s="51"/>
      <c r="P113" s="51"/>
      <c r="Q113" s="51"/>
      <c r="R113" s="54"/>
      <c r="S113" s="54"/>
      <c r="T113" s="54"/>
      <c r="U113" s="54"/>
      <c r="V113" s="54"/>
      <c r="W113" s="51"/>
      <c r="X113" s="51"/>
      <c r="Y113" s="51"/>
    </row>
    <row r="114" spans="2:25" s="17" customFormat="1" x14ac:dyDescent="0.2">
      <c r="B114" s="43" t="s">
        <v>227</v>
      </c>
      <c r="C114" s="17" t="s">
        <v>228</v>
      </c>
      <c r="D114" s="18">
        <v>2732849.5999999996</v>
      </c>
      <c r="E114" s="18">
        <v>2732849.5999999996</v>
      </c>
      <c r="F114" s="18">
        <v>219233.5</v>
      </c>
      <c r="G114" s="18">
        <v>825225.07000000007</v>
      </c>
      <c r="H114" s="18">
        <v>0</v>
      </c>
      <c r="I114" s="18">
        <f t="shared" si="31"/>
        <v>825225.07000000007</v>
      </c>
      <c r="J114" s="18">
        <f t="shared" si="32"/>
        <v>1907624.5299999996</v>
      </c>
      <c r="K114" s="37">
        <f t="shared" si="33"/>
        <v>0.69803494857528925</v>
      </c>
      <c r="L114" s="37">
        <f t="shared" si="34"/>
        <v>-0.91977842468901327</v>
      </c>
      <c r="M114" s="37">
        <f t="shared" si="35"/>
        <v>-0.27528387658069425</v>
      </c>
      <c r="O114" s="51"/>
      <c r="P114" s="51"/>
      <c r="Q114" s="51"/>
      <c r="R114" s="54"/>
      <c r="S114" s="54"/>
      <c r="T114" s="54"/>
      <c r="U114" s="54"/>
      <c r="V114" s="54"/>
      <c r="W114" s="51"/>
      <c r="X114" s="51"/>
      <c r="Y114" s="51"/>
    </row>
    <row r="115" spans="2:25" s="17" customFormat="1" x14ac:dyDescent="0.2">
      <c r="B115" s="43" t="s">
        <v>139</v>
      </c>
      <c r="C115" s="17" t="s">
        <v>140</v>
      </c>
      <c r="D115" s="18"/>
      <c r="E115" s="18"/>
      <c r="F115" s="18">
        <v>0</v>
      </c>
      <c r="G115" s="18">
        <v>0</v>
      </c>
      <c r="H115" s="18">
        <v>0</v>
      </c>
      <c r="I115" s="18">
        <f t="shared" si="31"/>
        <v>0</v>
      </c>
      <c r="J115" s="18">
        <f t="shared" si="32"/>
        <v>0</v>
      </c>
      <c r="K115" s="37" t="str">
        <f t="shared" si="33"/>
        <v>NA</v>
      </c>
      <c r="L115" s="37" t="str">
        <f t="shared" si="34"/>
        <v>NA</v>
      </c>
      <c r="M115" s="37" t="str">
        <f t="shared" si="35"/>
        <v>NA</v>
      </c>
      <c r="O115" s="51"/>
      <c r="P115" s="51"/>
      <c r="Q115" s="51"/>
      <c r="R115" s="54"/>
      <c r="S115" s="54"/>
      <c r="T115" s="54"/>
      <c r="U115" s="54"/>
      <c r="V115" s="54"/>
      <c r="W115" s="51"/>
      <c r="X115" s="51"/>
      <c r="Y115" s="51"/>
    </row>
    <row r="116" spans="2:25" s="17" customFormat="1" x14ac:dyDescent="0.2">
      <c r="B116" s="43" t="s">
        <v>141</v>
      </c>
      <c r="C116" s="17" t="s">
        <v>142</v>
      </c>
      <c r="D116" s="18">
        <v>58254986.850000001</v>
      </c>
      <c r="E116" s="18">
        <v>58229986.850000001</v>
      </c>
      <c r="F116" s="18">
        <v>153501.29</v>
      </c>
      <c r="G116" s="18">
        <v>741886.36</v>
      </c>
      <c r="H116" s="18">
        <v>0</v>
      </c>
      <c r="I116" s="18">
        <f t="shared" si="31"/>
        <v>741886.36</v>
      </c>
      <c r="J116" s="18">
        <f t="shared" si="32"/>
        <v>57488100.490000002</v>
      </c>
      <c r="K116" s="37">
        <f t="shared" si="33"/>
        <v>0.9872593761370565</v>
      </c>
      <c r="L116" s="37">
        <f t="shared" si="34"/>
        <v>-0.997363879020007</v>
      </c>
      <c r="M116" s="37">
        <f t="shared" si="35"/>
        <v>-0.96942250272893549</v>
      </c>
      <c r="O116" s="51"/>
      <c r="P116" s="51"/>
      <c r="Q116" s="51"/>
      <c r="R116" s="54"/>
      <c r="S116" s="54"/>
      <c r="T116" s="54"/>
      <c r="U116" s="54"/>
      <c r="V116" s="54"/>
      <c r="W116" s="51"/>
      <c r="X116" s="51"/>
      <c r="Y116" s="51"/>
    </row>
    <row r="117" spans="2:25" s="17" customFormat="1" x14ac:dyDescent="0.2">
      <c r="B117" s="43" t="s">
        <v>229</v>
      </c>
      <c r="C117" s="17" t="s">
        <v>230</v>
      </c>
      <c r="D117" s="18">
        <v>7820469.3600000003</v>
      </c>
      <c r="E117" s="18">
        <v>7820469.3600000003</v>
      </c>
      <c r="F117" s="18">
        <v>527594.09</v>
      </c>
      <c r="G117" s="18">
        <v>1819905.4900000002</v>
      </c>
      <c r="H117" s="18">
        <v>0</v>
      </c>
      <c r="I117" s="18">
        <f t="shared" si="31"/>
        <v>1819905.4900000002</v>
      </c>
      <c r="J117" s="18">
        <f t="shared" si="32"/>
        <v>6000563.8700000001</v>
      </c>
      <c r="K117" s="37">
        <f t="shared" si="33"/>
        <v>0.76728948018025356</v>
      </c>
      <c r="L117" s="37">
        <f t="shared" si="34"/>
        <v>-0.93253677423780612</v>
      </c>
      <c r="M117" s="37">
        <f t="shared" si="35"/>
        <v>-0.44149475243260844</v>
      </c>
      <c r="O117" s="51"/>
      <c r="P117" s="51"/>
      <c r="Q117" s="51"/>
      <c r="R117" s="54"/>
      <c r="S117" s="54"/>
      <c r="T117" s="54"/>
      <c r="U117" s="54"/>
      <c r="V117" s="54"/>
      <c r="W117" s="51"/>
      <c r="X117" s="51"/>
      <c r="Y117" s="51"/>
    </row>
    <row r="118" spans="2:25" s="17" customFormat="1" x14ac:dyDescent="0.2">
      <c r="B118" s="43" t="s">
        <v>143</v>
      </c>
      <c r="C118" s="17" t="s">
        <v>144</v>
      </c>
      <c r="D118" s="18">
        <v>767000</v>
      </c>
      <c r="E118" s="18">
        <v>767000</v>
      </c>
      <c r="F118" s="18">
        <v>4938</v>
      </c>
      <c r="G118" s="18">
        <v>37750.660000000003</v>
      </c>
      <c r="H118" s="18">
        <v>0</v>
      </c>
      <c r="I118" s="18">
        <f t="shared" si="31"/>
        <v>37750.660000000003</v>
      </c>
      <c r="J118" s="18">
        <f t="shared" si="32"/>
        <v>729249.34</v>
      </c>
      <c r="K118" s="37">
        <f t="shared" si="33"/>
        <v>0.95078140808344191</v>
      </c>
      <c r="L118" s="37">
        <f t="shared" si="34"/>
        <v>-0.9935619295958279</v>
      </c>
      <c r="M118" s="37">
        <f t="shared" si="35"/>
        <v>-0.88187537940026084</v>
      </c>
      <c r="O118" s="51"/>
      <c r="P118" s="51"/>
      <c r="Q118" s="51"/>
      <c r="R118" s="54"/>
      <c r="S118" s="54"/>
      <c r="T118" s="54"/>
      <c r="U118" s="54"/>
      <c r="V118" s="54"/>
      <c r="W118" s="51"/>
      <c r="X118" s="51"/>
      <c r="Y118" s="51"/>
    </row>
    <row r="119" spans="2:25" s="17" customFormat="1" x14ac:dyDescent="0.2">
      <c r="B119" s="43" t="s">
        <v>145</v>
      </c>
      <c r="C119" s="17" t="s">
        <v>146</v>
      </c>
      <c r="D119" s="18">
        <v>90000</v>
      </c>
      <c r="E119" s="18">
        <v>120000</v>
      </c>
      <c r="F119" s="18">
        <v>0</v>
      </c>
      <c r="G119" s="18">
        <v>0</v>
      </c>
      <c r="H119" s="18">
        <v>0</v>
      </c>
      <c r="I119" s="18">
        <f t="shared" si="31"/>
        <v>0</v>
      </c>
      <c r="J119" s="18">
        <f t="shared" si="32"/>
        <v>120000</v>
      </c>
      <c r="K119" s="37">
        <f t="shared" si="33"/>
        <v>1</v>
      </c>
      <c r="L119" s="37">
        <f t="shared" si="34"/>
        <v>-1</v>
      </c>
      <c r="M119" s="37">
        <f t="shared" si="35"/>
        <v>-1</v>
      </c>
      <c r="O119" s="51"/>
      <c r="P119" s="51"/>
      <c r="Q119" s="51"/>
      <c r="R119" s="54"/>
      <c r="S119" s="54"/>
      <c r="T119" s="54"/>
      <c r="U119" s="54"/>
      <c r="V119" s="54"/>
      <c r="W119" s="51"/>
      <c r="X119" s="51"/>
      <c r="Y119" s="51"/>
    </row>
    <row r="120" spans="2:25" s="17" customFormat="1" x14ac:dyDescent="0.2">
      <c r="B120" s="43" t="s">
        <v>149</v>
      </c>
      <c r="C120" s="17" t="s">
        <v>150</v>
      </c>
      <c r="D120" s="18">
        <v>7493141.7300000004</v>
      </c>
      <c r="E120" s="18">
        <v>7493141.7300000004</v>
      </c>
      <c r="F120" s="18">
        <v>556289.37</v>
      </c>
      <c r="G120" s="18">
        <v>1903483.72</v>
      </c>
      <c r="H120" s="18">
        <v>0</v>
      </c>
      <c r="I120" s="18">
        <f t="shared" si="31"/>
        <v>1903483.72</v>
      </c>
      <c r="J120" s="18">
        <f t="shared" si="32"/>
        <v>5589658.0100000007</v>
      </c>
      <c r="K120" s="37">
        <f t="shared" si="33"/>
        <v>0.745969876376541</v>
      </c>
      <c r="L120" s="37">
        <f t="shared" si="34"/>
        <v>-0.92576019645100183</v>
      </c>
      <c r="M120" s="37">
        <f t="shared" si="35"/>
        <v>-0.39032770330369826</v>
      </c>
      <c r="O120" s="51"/>
      <c r="P120" s="51"/>
      <c r="Q120" s="51"/>
      <c r="R120" s="54"/>
      <c r="S120" s="54"/>
      <c r="T120" s="54"/>
      <c r="U120" s="54"/>
      <c r="V120" s="54"/>
      <c r="W120" s="51"/>
      <c r="X120" s="51"/>
      <c r="Y120" s="51"/>
    </row>
    <row r="121" spans="2:25" s="17" customFormat="1" x14ac:dyDescent="0.2">
      <c r="B121" s="43" t="s">
        <v>151</v>
      </c>
      <c r="C121" s="17" t="s">
        <v>152</v>
      </c>
      <c r="D121" s="18">
        <v>10306358.039999997</v>
      </c>
      <c r="E121" s="18">
        <v>10306358.039999997</v>
      </c>
      <c r="F121" s="18">
        <v>741015.88000000047</v>
      </c>
      <c r="G121" s="18">
        <v>2601383.2600000007</v>
      </c>
      <c r="H121" s="18">
        <v>0</v>
      </c>
      <c r="I121" s="18">
        <f t="shared" si="31"/>
        <v>2601383.2600000007</v>
      </c>
      <c r="J121" s="18">
        <f t="shared" si="32"/>
        <v>7704974.7799999965</v>
      </c>
      <c r="K121" s="37">
        <f t="shared" si="33"/>
        <v>0.7475943247940956</v>
      </c>
      <c r="L121" s="37">
        <f t="shared" si="34"/>
        <v>-0.9281010928279374</v>
      </c>
      <c r="M121" s="37">
        <f t="shared" si="35"/>
        <v>-0.39422637950582945</v>
      </c>
      <c r="O121" s="51"/>
      <c r="P121" s="51"/>
      <c r="Q121" s="51"/>
      <c r="R121" s="54"/>
      <c r="S121" s="54"/>
      <c r="T121" s="54"/>
      <c r="U121" s="54"/>
      <c r="V121" s="54"/>
      <c r="W121" s="51"/>
      <c r="X121" s="51"/>
      <c r="Y121" s="51"/>
    </row>
    <row r="122" spans="2:25" s="17" customFormat="1" x14ac:dyDescent="0.2">
      <c r="B122" s="43" t="s">
        <v>153</v>
      </c>
      <c r="C122" s="17" t="s">
        <v>154</v>
      </c>
      <c r="D122" s="18">
        <v>6000</v>
      </c>
      <c r="E122" s="18">
        <v>6000</v>
      </c>
      <c r="F122" s="18">
        <v>0</v>
      </c>
      <c r="G122" s="18">
        <v>0</v>
      </c>
      <c r="H122" s="18">
        <v>0</v>
      </c>
      <c r="I122" s="18">
        <f t="shared" si="31"/>
        <v>0</v>
      </c>
      <c r="J122" s="18">
        <f t="shared" si="32"/>
        <v>6000</v>
      </c>
      <c r="K122" s="37">
        <f t="shared" si="33"/>
        <v>1</v>
      </c>
      <c r="L122" s="37">
        <f t="shared" si="34"/>
        <v>-1</v>
      </c>
      <c r="M122" s="37">
        <f t="shared" si="35"/>
        <v>-1</v>
      </c>
      <c r="O122" s="51"/>
      <c r="P122" s="51"/>
      <c r="Q122" s="51"/>
      <c r="R122" s="54"/>
      <c r="S122" s="54"/>
      <c r="T122" s="54"/>
      <c r="U122" s="54"/>
      <c r="V122" s="54"/>
      <c r="W122" s="51"/>
      <c r="X122" s="51"/>
      <c r="Y122" s="51"/>
    </row>
    <row r="123" spans="2:25" s="17" customFormat="1" x14ac:dyDescent="0.2">
      <c r="B123" s="43" t="s">
        <v>163</v>
      </c>
      <c r="C123" s="17" t="s">
        <v>164</v>
      </c>
      <c r="D123" s="18">
        <v>1416850.5899999992</v>
      </c>
      <c r="E123" s="18">
        <v>1416850.5899999992</v>
      </c>
      <c r="F123" s="18">
        <v>155616.90999999997</v>
      </c>
      <c r="G123" s="18">
        <v>540390.90000000026</v>
      </c>
      <c r="H123" s="18">
        <v>0</v>
      </c>
      <c r="I123" s="18">
        <f t="shared" si="31"/>
        <v>540390.90000000026</v>
      </c>
      <c r="J123" s="18">
        <f t="shared" si="32"/>
        <v>876459.6899999989</v>
      </c>
      <c r="K123" s="37">
        <f t="shared" si="33"/>
        <v>0.61859711686325336</v>
      </c>
      <c r="L123" s="37">
        <f t="shared" si="34"/>
        <v>-0.89016702883258847</v>
      </c>
      <c r="M123" s="37">
        <f t="shared" si="35"/>
        <v>-8.4633080471807939E-2</v>
      </c>
      <c r="O123" s="51"/>
      <c r="P123" s="51"/>
      <c r="Q123" s="51"/>
      <c r="R123" s="54"/>
      <c r="S123" s="54"/>
      <c r="T123" s="54"/>
      <c r="U123" s="54"/>
      <c r="V123" s="54"/>
      <c r="W123" s="51"/>
      <c r="X123" s="51"/>
      <c r="Y123" s="51"/>
    </row>
    <row r="124" spans="2:25" s="17" customFormat="1" x14ac:dyDescent="0.2">
      <c r="B124" s="43" t="s">
        <v>165</v>
      </c>
      <c r="C124" s="17" t="s">
        <v>166</v>
      </c>
      <c r="D124" s="18">
        <v>5088965</v>
      </c>
      <c r="E124" s="18">
        <v>5153929</v>
      </c>
      <c r="F124" s="18">
        <v>414942.23</v>
      </c>
      <c r="G124" s="18">
        <v>808129.12000000011</v>
      </c>
      <c r="H124" s="18">
        <v>2637041.3600000003</v>
      </c>
      <c r="I124" s="18">
        <f t="shared" si="31"/>
        <v>3445170.4800000004</v>
      </c>
      <c r="J124" s="18">
        <f t="shared" si="32"/>
        <v>1708758.5199999996</v>
      </c>
      <c r="K124" s="37">
        <f t="shared" si="33"/>
        <v>0.33154483113756505</v>
      </c>
      <c r="L124" s="37">
        <f t="shared" si="34"/>
        <v>-0.919490115211133</v>
      </c>
      <c r="M124" s="37">
        <f t="shared" si="35"/>
        <v>-0.62368323506202739</v>
      </c>
      <c r="O124" s="51"/>
      <c r="P124" s="51"/>
      <c r="Q124" s="51"/>
      <c r="R124" s="54"/>
      <c r="S124" s="54"/>
      <c r="T124" s="54"/>
      <c r="U124" s="54"/>
      <c r="V124" s="54"/>
      <c r="W124" s="51"/>
      <c r="X124" s="51"/>
      <c r="Y124" s="51"/>
    </row>
    <row r="125" spans="2:25" s="17" customFormat="1" x14ac:dyDescent="0.2">
      <c r="B125" s="43" t="s">
        <v>231</v>
      </c>
      <c r="C125" s="17" t="s">
        <v>232</v>
      </c>
      <c r="D125" s="18">
        <v>0</v>
      </c>
      <c r="E125" s="18">
        <v>0</v>
      </c>
      <c r="F125" s="18">
        <v>0</v>
      </c>
      <c r="G125" s="18">
        <v>0</v>
      </c>
      <c r="H125" s="18">
        <v>0</v>
      </c>
      <c r="I125" s="18">
        <f t="shared" si="31"/>
        <v>0</v>
      </c>
      <c r="J125" s="18">
        <f t="shared" si="32"/>
        <v>0</v>
      </c>
      <c r="K125" s="37" t="str">
        <f t="shared" si="33"/>
        <v>NA</v>
      </c>
      <c r="L125" s="37" t="str">
        <f t="shared" si="34"/>
        <v>NA</v>
      </c>
      <c r="M125" s="37" t="str">
        <f t="shared" si="35"/>
        <v>NA</v>
      </c>
      <c r="O125" s="51"/>
      <c r="P125" s="51"/>
      <c r="Q125" s="51"/>
      <c r="R125" s="54"/>
      <c r="S125" s="54"/>
      <c r="T125" s="54"/>
      <c r="U125" s="54"/>
      <c r="V125" s="54"/>
      <c r="W125" s="51"/>
      <c r="X125" s="51"/>
      <c r="Y125" s="51"/>
    </row>
    <row r="126" spans="2:25" s="17" customFormat="1" x14ac:dyDescent="0.2">
      <c r="B126" s="43" t="s">
        <v>233</v>
      </c>
      <c r="C126" s="17" t="s">
        <v>234</v>
      </c>
      <c r="D126" s="18">
        <v>0</v>
      </c>
      <c r="E126" s="18">
        <v>0</v>
      </c>
      <c r="F126" s="18">
        <v>0</v>
      </c>
      <c r="G126" s="18">
        <v>0</v>
      </c>
      <c r="H126" s="18">
        <v>0</v>
      </c>
      <c r="I126" s="18">
        <f t="shared" si="31"/>
        <v>0</v>
      </c>
      <c r="J126" s="18">
        <f t="shared" si="32"/>
        <v>0</v>
      </c>
      <c r="K126" s="37" t="str">
        <f t="shared" si="33"/>
        <v>NA</v>
      </c>
      <c r="L126" s="37" t="str">
        <f t="shared" si="34"/>
        <v>NA</v>
      </c>
      <c r="M126" s="37" t="str">
        <f t="shared" si="35"/>
        <v>NA</v>
      </c>
      <c r="O126" s="51"/>
      <c r="P126" s="51"/>
      <c r="Q126" s="51"/>
      <c r="R126" s="54"/>
      <c r="S126" s="54"/>
      <c r="T126" s="54"/>
      <c r="U126" s="54"/>
      <c r="V126" s="54"/>
      <c r="W126" s="51"/>
      <c r="X126" s="51"/>
      <c r="Y126" s="51"/>
    </row>
    <row r="127" spans="2:25" s="17" customFormat="1" x14ac:dyDescent="0.2">
      <c r="B127" s="43" t="s">
        <v>235</v>
      </c>
      <c r="C127" s="17" t="s">
        <v>236</v>
      </c>
      <c r="D127" s="18">
        <v>500000</v>
      </c>
      <c r="E127" s="18">
        <v>187000</v>
      </c>
      <c r="F127" s="18">
        <v>0</v>
      </c>
      <c r="G127" s="18">
        <v>14020</v>
      </c>
      <c r="H127" s="18">
        <v>0</v>
      </c>
      <c r="I127" s="18">
        <f t="shared" si="31"/>
        <v>14020</v>
      </c>
      <c r="J127" s="18">
        <f t="shared" si="32"/>
        <v>172980</v>
      </c>
      <c r="K127" s="37">
        <f t="shared" si="33"/>
        <v>0.92502673796791446</v>
      </c>
      <c r="L127" s="37">
        <f t="shared" si="34"/>
        <v>-1</v>
      </c>
      <c r="M127" s="37">
        <f t="shared" si="35"/>
        <v>-0.82006417112299468</v>
      </c>
      <c r="O127" s="51"/>
      <c r="P127" s="51"/>
      <c r="Q127" s="51"/>
      <c r="R127" s="54"/>
      <c r="S127" s="54"/>
      <c r="T127" s="54"/>
      <c r="U127" s="54"/>
      <c r="V127" s="54"/>
      <c r="W127" s="51"/>
      <c r="X127" s="51"/>
      <c r="Y127" s="51"/>
    </row>
    <row r="128" spans="2:25" s="17" customFormat="1" x14ac:dyDescent="0.2">
      <c r="B128" s="43" t="s">
        <v>237</v>
      </c>
      <c r="C128" s="17" t="s">
        <v>238</v>
      </c>
      <c r="D128" s="18">
        <v>0</v>
      </c>
      <c r="E128" s="18">
        <v>0</v>
      </c>
      <c r="F128" s="18">
        <v>0</v>
      </c>
      <c r="G128" s="18">
        <v>0</v>
      </c>
      <c r="H128" s="18">
        <v>0</v>
      </c>
      <c r="I128" s="18">
        <f t="shared" si="31"/>
        <v>0</v>
      </c>
      <c r="J128" s="18">
        <f t="shared" si="32"/>
        <v>0</v>
      </c>
      <c r="K128" s="37" t="str">
        <f t="shared" si="33"/>
        <v>NA</v>
      </c>
      <c r="L128" s="37" t="str">
        <f t="shared" si="34"/>
        <v>NA</v>
      </c>
      <c r="M128" s="37" t="str">
        <f t="shared" si="35"/>
        <v>NA</v>
      </c>
      <c r="O128" s="51"/>
      <c r="P128" s="51"/>
      <c r="Q128" s="51"/>
      <c r="R128" s="54"/>
      <c r="S128" s="54"/>
      <c r="T128" s="54"/>
      <c r="U128" s="54"/>
      <c r="V128" s="54"/>
      <c r="W128" s="51"/>
      <c r="X128" s="51"/>
      <c r="Y128" s="51"/>
    </row>
    <row r="129" spans="2:25" s="17" customFormat="1" x14ac:dyDescent="0.2">
      <c r="B129" s="43" t="s">
        <v>175</v>
      </c>
      <c r="C129" s="17" t="s">
        <v>176</v>
      </c>
      <c r="D129" s="18">
        <v>305000</v>
      </c>
      <c r="E129" s="18">
        <v>305000</v>
      </c>
      <c r="F129" s="18">
        <v>0</v>
      </c>
      <c r="G129" s="18">
        <v>0</v>
      </c>
      <c r="H129" s="18">
        <v>0</v>
      </c>
      <c r="I129" s="18">
        <f t="shared" si="31"/>
        <v>0</v>
      </c>
      <c r="J129" s="18">
        <f t="shared" si="32"/>
        <v>305000</v>
      </c>
      <c r="K129" s="37">
        <f t="shared" si="33"/>
        <v>1</v>
      </c>
      <c r="L129" s="37">
        <f t="shared" si="34"/>
        <v>-1</v>
      </c>
      <c r="M129" s="37">
        <f t="shared" si="35"/>
        <v>-1</v>
      </c>
      <c r="O129" s="51"/>
      <c r="P129" s="51"/>
      <c r="Q129" s="51"/>
      <c r="R129" s="54"/>
      <c r="S129" s="54"/>
      <c r="T129" s="54"/>
      <c r="U129" s="54"/>
      <c r="V129" s="54"/>
      <c r="W129" s="51"/>
      <c r="X129" s="51"/>
      <c r="Y129" s="51"/>
    </row>
    <row r="130" spans="2:25" s="17" customFormat="1" x14ac:dyDescent="0.2">
      <c r="B130" s="43" t="s">
        <v>177</v>
      </c>
      <c r="C130" s="17" t="s">
        <v>178</v>
      </c>
      <c r="D130" s="18">
        <v>9500</v>
      </c>
      <c r="E130" s="18">
        <v>4500</v>
      </c>
      <c r="F130" s="18">
        <v>0</v>
      </c>
      <c r="G130" s="18">
        <v>0</v>
      </c>
      <c r="H130" s="18">
        <v>0</v>
      </c>
      <c r="I130" s="18">
        <f t="shared" si="31"/>
        <v>0</v>
      </c>
      <c r="J130" s="18">
        <f t="shared" si="32"/>
        <v>4500</v>
      </c>
      <c r="K130" s="37">
        <f t="shared" si="33"/>
        <v>1</v>
      </c>
      <c r="L130" s="37">
        <f t="shared" si="34"/>
        <v>-1</v>
      </c>
      <c r="M130" s="37">
        <f t="shared" si="35"/>
        <v>-1</v>
      </c>
      <c r="O130" s="51"/>
      <c r="P130" s="51"/>
      <c r="Q130" s="51"/>
      <c r="R130" s="54"/>
      <c r="S130" s="54"/>
      <c r="T130" s="54"/>
      <c r="U130" s="54"/>
      <c r="V130" s="54"/>
      <c r="W130" s="51"/>
      <c r="X130" s="51"/>
      <c r="Y130" s="51"/>
    </row>
    <row r="131" spans="2:25" s="17" customFormat="1" x14ac:dyDescent="0.2">
      <c r="B131" s="43" t="s">
        <v>239</v>
      </c>
      <c r="C131" s="17" t="s">
        <v>240</v>
      </c>
      <c r="D131" s="18">
        <v>0</v>
      </c>
      <c r="E131" s="18">
        <v>12000</v>
      </c>
      <c r="F131" s="18">
        <v>0</v>
      </c>
      <c r="G131" s="18">
        <v>4480</v>
      </c>
      <c r="H131" s="18">
        <v>0</v>
      </c>
      <c r="I131" s="18">
        <f t="shared" si="31"/>
        <v>4480</v>
      </c>
      <c r="J131" s="18">
        <f t="shared" si="32"/>
        <v>7520</v>
      </c>
      <c r="K131" s="37">
        <f t="shared" si="33"/>
        <v>0.62666666666666671</v>
      </c>
      <c r="L131" s="37">
        <f t="shared" si="34"/>
        <v>-1</v>
      </c>
      <c r="M131" s="37">
        <f t="shared" si="35"/>
        <v>-0.104</v>
      </c>
      <c r="O131" s="51"/>
      <c r="P131" s="51"/>
      <c r="Q131" s="51"/>
      <c r="R131" s="54"/>
      <c r="S131" s="54"/>
      <c r="T131" s="54"/>
      <c r="U131" s="54"/>
      <c r="V131" s="54"/>
      <c r="W131" s="51"/>
      <c r="X131" s="51"/>
      <c r="Y131" s="51"/>
    </row>
    <row r="132" spans="2:25" s="17" customFormat="1" x14ac:dyDescent="0.2">
      <c r="B132" s="43" t="s">
        <v>179</v>
      </c>
      <c r="C132" s="17" t="s">
        <v>180</v>
      </c>
      <c r="D132" s="18">
        <v>4650</v>
      </c>
      <c r="E132" s="18">
        <v>4650</v>
      </c>
      <c r="F132" s="18">
        <v>0</v>
      </c>
      <c r="G132" s="18">
        <v>39.85</v>
      </c>
      <c r="H132" s="18">
        <v>253.52</v>
      </c>
      <c r="I132" s="18">
        <f t="shared" si="31"/>
        <v>293.37</v>
      </c>
      <c r="J132" s="18">
        <f t="shared" si="32"/>
        <v>4356.63</v>
      </c>
      <c r="K132" s="37">
        <f t="shared" si="33"/>
        <v>0.93690967741935482</v>
      </c>
      <c r="L132" s="37">
        <f t="shared" si="34"/>
        <v>-1</v>
      </c>
      <c r="M132" s="37">
        <f t="shared" si="35"/>
        <v>-0.97943225806451617</v>
      </c>
      <c r="O132" s="51"/>
      <c r="P132" s="51"/>
      <c r="Q132" s="51"/>
      <c r="R132" s="54"/>
      <c r="S132" s="54"/>
      <c r="T132" s="54"/>
      <c r="U132" s="54"/>
      <c r="V132" s="54"/>
      <c r="W132" s="51"/>
      <c r="X132" s="51"/>
      <c r="Y132" s="51"/>
    </row>
    <row r="133" spans="2:25" s="17" customFormat="1" x14ac:dyDescent="0.2">
      <c r="B133" s="43" t="s">
        <v>181</v>
      </c>
      <c r="C133" s="17" t="s">
        <v>182</v>
      </c>
      <c r="D133" s="18">
        <v>470</v>
      </c>
      <c r="E133" s="18">
        <v>669</v>
      </c>
      <c r="F133" s="18">
        <v>0</v>
      </c>
      <c r="G133" s="18">
        <v>199</v>
      </c>
      <c r="H133" s="18">
        <v>0</v>
      </c>
      <c r="I133" s="18">
        <f t="shared" si="31"/>
        <v>199</v>
      </c>
      <c r="J133" s="18">
        <f t="shared" si="32"/>
        <v>470</v>
      </c>
      <c r="K133" s="37">
        <f t="shared" si="33"/>
        <v>0.70254110612855003</v>
      </c>
      <c r="L133" s="37">
        <f t="shared" si="34"/>
        <v>-1</v>
      </c>
      <c r="M133" s="37">
        <f t="shared" si="35"/>
        <v>-0.28609865470852019</v>
      </c>
      <c r="O133" s="51"/>
      <c r="P133" s="51"/>
      <c r="Q133" s="51"/>
      <c r="R133" s="54"/>
      <c r="S133" s="54"/>
      <c r="T133" s="54"/>
      <c r="U133" s="54"/>
      <c r="V133" s="54"/>
      <c r="W133" s="51"/>
      <c r="X133" s="51"/>
      <c r="Y133" s="51"/>
    </row>
    <row r="134" spans="2:25" s="17" customFormat="1" x14ac:dyDescent="0.2">
      <c r="B134" s="43" t="s">
        <v>183</v>
      </c>
      <c r="C134" s="17" t="s">
        <v>184</v>
      </c>
      <c r="D134" s="18">
        <v>80600</v>
      </c>
      <c r="E134" s="18">
        <v>75600</v>
      </c>
      <c r="F134" s="18">
        <v>335.63</v>
      </c>
      <c r="G134" s="18">
        <v>1527.51</v>
      </c>
      <c r="H134" s="18">
        <v>0</v>
      </c>
      <c r="I134" s="18">
        <f t="shared" ref="I134:I220" si="36">SUM(G134:H134)</f>
        <v>1527.51</v>
      </c>
      <c r="J134" s="18">
        <f t="shared" ref="J134:J220" si="37">E134-I134</f>
        <v>74072.490000000005</v>
      </c>
      <c r="K134" s="37">
        <f t="shared" ref="K134:K220" si="38">IF(E134=0,"NA",J134/E134)</f>
        <v>0.97979484126984129</v>
      </c>
      <c r="L134" s="37">
        <f t="shared" ref="L134:L220" si="39">IF(E134=0,"NA",(  ( F134 - (E134/$L$6)) / (E134/$L$6)))</f>
        <v>-0.99556044973544966</v>
      </c>
      <c r="M134" s="37">
        <f t="shared" ref="M134:M220" si="40">IF(E134=0,"NA",(  ( G134 - ($M$6*(E134/12))) / ($M$6*(E134/12))))</f>
        <v>-0.95150761904761905</v>
      </c>
      <c r="O134" s="51"/>
      <c r="P134" s="51"/>
      <c r="Q134" s="51"/>
      <c r="R134" s="54"/>
      <c r="S134" s="54"/>
      <c r="T134" s="54"/>
      <c r="U134" s="54"/>
      <c r="V134" s="54"/>
      <c r="W134" s="51"/>
      <c r="X134" s="51"/>
      <c r="Y134" s="51"/>
    </row>
    <row r="135" spans="2:25" s="17" customFormat="1" x14ac:dyDescent="0.2">
      <c r="B135" s="43" t="s">
        <v>187</v>
      </c>
      <c r="C135" s="17" t="s">
        <v>188</v>
      </c>
      <c r="D135" s="18">
        <v>1000</v>
      </c>
      <c r="E135" s="18">
        <v>3582.25</v>
      </c>
      <c r="F135" s="18">
        <v>0</v>
      </c>
      <c r="G135" s="18">
        <v>0</v>
      </c>
      <c r="H135" s="18">
        <v>0</v>
      </c>
      <c r="I135" s="18">
        <f t="shared" si="36"/>
        <v>0</v>
      </c>
      <c r="J135" s="18">
        <f t="shared" si="37"/>
        <v>3582.25</v>
      </c>
      <c r="K135" s="37">
        <f t="shared" si="38"/>
        <v>1</v>
      </c>
      <c r="L135" s="37">
        <f t="shared" si="39"/>
        <v>-1</v>
      </c>
      <c r="M135" s="37">
        <f t="shared" si="40"/>
        <v>-1</v>
      </c>
      <c r="O135" s="51"/>
      <c r="P135" s="51"/>
      <c r="Q135" s="51"/>
      <c r="R135" s="54"/>
      <c r="S135" s="54"/>
      <c r="T135" s="54"/>
      <c r="U135" s="54"/>
      <c r="V135" s="54"/>
      <c r="W135" s="51"/>
      <c r="X135" s="51"/>
      <c r="Y135" s="51"/>
    </row>
    <row r="136" spans="2:25" s="17" customFormat="1" x14ac:dyDescent="0.2">
      <c r="B136" s="43" t="s">
        <v>189</v>
      </c>
      <c r="C136" s="17" t="s">
        <v>190</v>
      </c>
      <c r="D136" s="18">
        <v>629000</v>
      </c>
      <c r="E136" s="18">
        <v>443000</v>
      </c>
      <c r="F136" s="18">
        <v>929.85</v>
      </c>
      <c r="G136" s="18">
        <v>7879.72</v>
      </c>
      <c r="H136" s="18">
        <v>7793.35</v>
      </c>
      <c r="I136" s="18">
        <f t="shared" si="36"/>
        <v>15673.07</v>
      </c>
      <c r="J136" s="18">
        <f t="shared" si="37"/>
        <v>427326.93</v>
      </c>
      <c r="K136" s="37">
        <f t="shared" si="38"/>
        <v>0.96462060948081263</v>
      </c>
      <c r="L136" s="37">
        <f t="shared" si="39"/>
        <v>-0.99790101580135449</v>
      </c>
      <c r="M136" s="37">
        <f t="shared" si="40"/>
        <v>-0.95731077200902936</v>
      </c>
      <c r="O136" s="51"/>
      <c r="P136" s="51"/>
      <c r="Q136" s="51"/>
      <c r="R136" s="54"/>
      <c r="S136" s="54"/>
      <c r="T136" s="54"/>
      <c r="U136" s="54"/>
      <c r="V136" s="54"/>
      <c r="W136" s="51"/>
      <c r="X136" s="51"/>
      <c r="Y136" s="51"/>
    </row>
    <row r="137" spans="2:25" s="17" customFormat="1" x14ac:dyDescent="0.2">
      <c r="B137" s="43" t="s">
        <v>191</v>
      </c>
      <c r="C137" s="17" t="s">
        <v>192</v>
      </c>
      <c r="D137" s="18">
        <v>5000</v>
      </c>
      <c r="E137" s="18">
        <v>5000</v>
      </c>
      <c r="F137" s="18">
        <v>0</v>
      </c>
      <c r="G137" s="18">
        <v>0</v>
      </c>
      <c r="H137" s="18">
        <v>0</v>
      </c>
      <c r="I137" s="18">
        <f t="shared" si="36"/>
        <v>0</v>
      </c>
      <c r="J137" s="18">
        <f t="shared" si="37"/>
        <v>5000</v>
      </c>
      <c r="K137" s="37">
        <f t="shared" si="38"/>
        <v>1</v>
      </c>
      <c r="L137" s="37">
        <f t="shared" si="39"/>
        <v>-1</v>
      </c>
      <c r="M137" s="37">
        <f t="shared" si="40"/>
        <v>-1</v>
      </c>
      <c r="O137" s="51"/>
      <c r="P137" s="51"/>
      <c r="Q137" s="51"/>
      <c r="R137" s="54"/>
      <c r="S137" s="54"/>
      <c r="T137" s="54"/>
      <c r="U137" s="54"/>
      <c r="V137" s="54"/>
      <c r="W137" s="51"/>
      <c r="X137" s="51"/>
      <c r="Y137" s="51"/>
    </row>
    <row r="138" spans="2:25" s="17" customFormat="1" ht="12" customHeight="1" x14ac:dyDescent="0.2">
      <c r="B138" s="43" t="s">
        <v>193</v>
      </c>
      <c r="C138" s="17" t="s">
        <v>194</v>
      </c>
      <c r="D138" s="18">
        <v>122950</v>
      </c>
      <c r="E138" s="18">
        <v>117950</v>
      </c>
      <c r="F138" s="18">
        <v>0</v>
      </c>
      <c r="G138" s="18">
        <v>0</v>
      </c>
      <c r="H138" s="18">
        <v>51132.78</v>
      </c>
      <c r="I138" s="18">
        <f t="shared" si="36"/>
        <v>51132.78</v>
      </c>
      <c r="J138" s="18">
        <f t="shared" si="37"/>
        <v>66817.22</v>
      </c>
      <c r="K138" s="37">
        <f t="shared" si="38"/>
        <v>0.56648766426451891</v>
      </c>
      <c r="L138" s="37">
        <f t="shared" si="39"/>
        <v>-1</v>
      </c>
      <c r="M138" s="37">
        <f t="shared" si="40"/>
        <v>-1</v>
      </c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</row>
    <row r="139" spans="2:25" s="17" customFormat="1" ht="12" customHeight="1" x14ac:dyDescent="0.2">
      <c r="B139" s="43" t="s">
        <v>195</v>
      </c>
      <c r="C139" s="17" t="s">
        <v>196</v>
      </c>
      <c r="D139" s="18">
        <v>1540</v>
      </c>
      <c r="E139" s="18">
        <v>13040</v>
      </c>
      <c r="F139" s="18">
        <v>0</v>
      </c>
      <c r="G139" s="18">
        <v>51194.48</v>
      </c>
      <c r="H139" s="18">
        <v>16413.98</v>
      </c>
      <c r="I139" s="18">
        <f t="shared" si="36"/>
        <v>67608.460000000006</v>
      </c>
      <c r="J139" s="18">
        <f t="shared" si="37"/>
        <v>-54568.460000000006</v>
      </c>
      <c r="K139" s="37">
        <f t="shared" si="38"/>
        <v>-4.1846978527607366</v>
      </c>
      <c r="L139" s="37">
        <f t="shared" si="39"/>
        <v>-1</v>
      </c>
      <c r="M139" s="37">
        <f t="shared" si="40"/>
        <v>8.4222969325153372</v>
      </c>
      <c r="O139" s="51"/>
      <c r="P139" s="51"/>
      <c r="Q139" s="51"/>
      <c r="R139" s="51"/>
      <c r="S139" s="51"/>
      <c r="T139" s="51"/>
      <c r="U139" s="51"/>
      <c r="V139" s="51"/>
      <c r="W139" s="51"/>
      <c r="X139" s="51"/>
      <c r="Y139" s="51"/>
    </row>
    <row r="140" spans="2:25" s="17" customFormat="1" ht="12" customHeight="1" x14ac:dyDescent="0.2">
      <c r="B140" s="43" t="s">
        <v>197</v>
      </c>
      <c r="C140" s="17" t="s">
        <v>198</v>
      </c>
      <c r="D140" s="18">
        <v>52000</v>
      </c>
      <c r="E140" s="18">
        <v>65536</v>
      </c>
      <c r="F140" s="18">
        <v>7535.68</v>
      </c>
      <c r="G140" s="18">
        <v>12987.66</v>
      </c>
      <c r="H140" s="18">
        <v>5949.28</v>
      </c>
      <c r="I140" s="18">
        <f t="shared" si="36"/>
        <v>18936.939999999999</v>
      </c>
      <c r="J140" s="18">
        <f t="shared" si="37"/>
        <v>46599.06</v>
      </c>
      <c r="K140" s="37">
        <f t="shared" si="38"/>
        <v>0.71104522705078121</v>
      </c>
      <c r="L140" s="37">
        <f t="shared" si="39"/>
        <v>-0.8850146484375</v>
      </c>
      <c r="M140" s="37">
        <f t="shared" si="40"/>
        <v>-0.52437768554687492</v>
      </c>
      <c r="O140" s="51"/>
      <c r="P140" s="51"/>
      <c r="Q140" s="51"/>
      <c r="R140" s="51"/>
      <c r="S140" s="51"/>
      <c r="T140" s="51"/>
      <c r="U140" s="51"/>
      <c r="V140" s="51"/>
      <c r="W140" s="51"/>
      <c r="X140" s="51"/>
      <c r="Y140" s="51"/>
    </row>
    <row r="141" spans="2:25" s="17" customFormat="1" ht="12" customHeight="1" x14ac:dyDescent="0.2">
      <c r="B141" s="43" t="s">
        <v>199</v>
      </c>
      <c r="C141" s="17" t="s">
        <v>200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36"/>
        <v>0</v>
      </c>
      <c r="J141" s="18">
        <f t="shared" si="37"/>
        <v>0</v>
      </c>
      <c r="K141" s="37" t="str">
        <f t="shared" si="38"/>
        <v>NA</v>
      </c>
      <c r="L141" s="37" t="str">
        <f t="shared" si="39"/>
        <v>NA</v>
      </c>
      <c r="M141" s="37" t="str">
        <f t="shared" si="40"/>
        <v>NA</v>
      </c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</row>
    <row r="142" spans="2:25" s="17" customFormat="1" ht="12" customHeight="1" x14ac:dyDescent="0.2">
      <c r="B142" s="43" t="s">
        <v>203</v>
      </c>
      <c r="C142" s="17" t="s">
        <v>204</v>
      </c>
      <c r="D142" s="18">
        <v>0</v>
      </c>
      <c r="E142" s="18">
        <v>0</v>
      </c>
      <c r="F142" s="18">
        <v>0</v>
      </c>
      <c r="G142" s="18">
        <v>0</v>
      </c>
      <c r="H142" s="18">
        <v>0</v>
      </c>
      <c r="I142" s="18">
        <f t="shared" si="36"/>
        <v>0</v>
      </c>
      <c r="J142" s="18">
        <f t="shared" si="37"/>
        <v>0</v>
      </c>
      <c r="K142" s="37" t="str">
        <f t="shared" si="38"/>
        <v>NA</v>
      </c>
      <c r="L142" s="37" t="str">
        <f t="shared" si="39"/>
        <v>NA</v>
      </c>
      <c r="M142" s="37" t="str">
        <f t="shared" si="40"/>
        <v>NA</v>
      </c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</row>
    <row r="143" spans="2:25" s="17" customFormat="1" ht="12" customHeight="1" x14ac:dyDescent="0.2">
      <c r="B143" s="43" t="s">
        <v>207</v>
      </c>
      <c r="C143" s="17" t="s">
        <v>208</v>
      </c>
      <c r="D143" s="18">
        <v>0</v>
      </c>
      <c r="E143" s="18">
        <v>0</v>
      </c>
      <c r="F143" s="18">
        <v>0</v>
      </c>
      <c r="G143" s="18">
        <v>5620</v>
      </c>
      <c r="H143" s="18">
        <v>0</v>
      </c>
      <c r="I143" s="18">
        <f t="shared" si="36"/>
        <v>5620</v>
      </c>
      <c r="J143" s="18">
        <f t="shared" si="37"/>
        <v>-5620</v>
      </c>
      <c r="K143" s="37" t="str">
        <f t="shared" si="38"/>
        <v>NA</v>
      </c>
      <c r="L143" s="37" t="str">
        <f t="shared" si="39"/>
        <v>NA</v>
      </c>
      <c r="M143" s="37" t="str">
        <f t="shared" si="40"/>
        <v>NA</v>
      </c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</row>
    <row r="144" spans="2:25" s="17" customFormat="1" ht="12" customHeight="1" x14ac:dyDescent="0.2">
      <c r="B144" s="43" t="s">
        <v>209</v>
      </c>
      <c r="C144" s="17" t="s">
        <v>210</v>
      </c>
      <c r="D144" s="18">
        <v>15000</v>
      </c>
      <c r="E144" s="18">
        <v>6000</v>
      </c>
      <c r="F144" s="18">
        <v>0</v>
      </c>
      <c r="G144" s="18">
        <v>0</v>
      </c>
      <c r="H144" s="18">
        <v>2940</v>
      </c>
      <c r="I144" s="18">
        <f t="shared" si="36"/>
        <v>2940</v>
      </c>
      <c r="J144" s="18">
        <f t="shared" si="37"/>
        <v>3060</v>
      </c>
      <c r="K144" s="37">
        <f t="shared" si="38"/>
        <v>0.51</v>
      </c>
      <c r="L144" s="37">
        <f t="shared" si="39"/>
        <v>-1</v>
      </c>
      <c r="M144" s="37">
        <f t="shared" si="40"/>
        <v>-1</v>
      </c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</row>
    <row r="145" spans="1:25" s="17" customFormat="1" ht="12" customHeight="1" x14ac:dyDescent="0.2">
      <c r="B145" s="43" t="s">
        <v>241</v>
      </c>
      <c r="C145" s="17" t="s">
        <v>242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36"/>
        <v>0</v>
      </c>
      <c r="J145" s="18">
        <f t="shared" si="37"/>
        <v>0</v>
      </c>
      <c r="K145" s="37" t="str">
        <f t="shared" si="38"/>
        <v>NA</v>
      </c>
      <c r="L145" s="37" t="str">
        <f t="shared" si="39"/>
        <v>NA</v>
      </c>
      <c r="M145" s="37" t="str">
        <f t="shared" si="40"/>
        <v>NA</v>
      </c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</row>
    <row r="146" spans="1:25" s="17" customFormat="1" ht="12" customHeight="1" x14ac:dyDescent="0.2">
      <c r="B146" s="43" t="s">
        <v>211</v>
      </c>
      <c r="C146" s="17" t="s">
        <v>212</v>
      </c>
      <c r="D146" s="18">
        <v>64200</v>
      </c>
      <c r="E146" s="18">
        <v>47237.25</v>
      </c>
      <c r="F146" s="18">
        <v>-1175</v>
      </c>
      <c r="G146" s="18">
        <v>2020</v>
      </c>
      <c r="H146" s="18">
        <v>5718</v>
      </c>
      <c r="I146" s="18">
        <f t="shared" si="36"/>
        <v>7738</v>
      </c>
      <c r="J146" s="18">
        <f t="shared" si="37"/>
        <v>39499.25</v>
      </c>
      <c r="K146" s="37">
        <f t="shared" si="38"/>
        <v>0.83618860115692595</v>
      </c>
      <c r="L146" s="37">
        <f t="shared" si="39"/>
        <v>-1.0248744370173963</v>
      </c>
      <c r="M146" s="37">
        <f t="shared" si="40"/>
        <v>-0.89736913135290475</v>
      </c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</row>
    <row r="147" spans="1:25" s="17" customFormat="1" ht="12" customHeight="1" x14ac:dyDescent="0.2">
      <c r="B147" s="43" t="s">
        <v>213</v>
      </c>
      <c r="C147" s="17" t="s">
        <v>214</v>
      </c>
      <c r="D147" s="18">
        <v>1006500</v>
      </c>
      <c r="E147" s="18">
        <v>1006500</v>
      </c>
      <c r="F147" s="18">
        <v>0</v>
      </c>
      <c r="G147" s="18">
        <v>0</v>
      </c>
      <c r="H147" s="18">
        <v>750</v>
      </c>
      <c r="I147" s="18">
        <f t="shared" si="36"/>
        <v>750</v>
      </c>
      <c r="J147" s="18">
        <f t="shared" si="37"/>
        <v>1005750</v>
      </c>
      <c r="K147" s="37">
        <f t="shared" si="38"/>
        <v>0.99925484351713856</v>
      </c>
      <c r="L147" s="37">
        <f t="shared" si="39"/>
        <v>-1</v>
      </c>
      <c r="M147" s="37">
        <f t="shared" si="40"/>
        <v>-1</v>
      </c>
      <c r="O147" s="51"/>
      <c r="P147" s="51"/>
      <c r="Q147" s="51"/>
      <c r="R147" s="51"/>
      <c r="S147" s="51"/>
      <c r="T147" s="51"/>
      <c r="U147" s="51"/>
      <c r="V147" s="51"/>
      <c r="W147" s="51"/>
      <c r="X147" s="51"/>
      <c r="Y147" s="51"/>
    </row>
    <row r="148" spans="1:25" s="17" customFormat="1" ht="12" customHeight="1" x14ac:dyDescent="0.2">
      <c r="A148" s="67" t="s">
        <v>243</v>
      </c>
      <c r="B148" s="68"/>
      <c r="C148" s="67"/>
      <c r="D148" s="69">
        <v>138561844.03999999</v>
      </c>
      <c r="E148" s="69">
        <v>138186662.53999999</v>
      </c>
      <c r="F148" s="69">
        <v>6704104.9200000009</v>
      </c>
      <c r="G148" s="69">
        <v>22425067.240000006</v>
      </c>
      <c r="H148" s="69">
        <v>2727992.27</v>
      </c>
      <c r="I148" s="69">
        <f t="shared" si="36"/>
        <v>25153059.510000005</v>
      </c>
      <c r="J148" s="69">
        <f t="shared" si="37"/>
        <v>113033603.02999999</v>
      </c>
      <c r="K148" s="70">
        <f t="shared" si="38"/>
        <v>0.8179776611746512</v>
      </c>
      <c r="L148" s="70">
        <f t="shared" si="39"/>
        <v>-0.95148515206335915</v>
      </c>
      <c r="M148" s="70">
        <f t="shared" si="40"/>
        <v>-0.61052564417770039</v>
      </c>
      <c r="O148" s="51"/>
      <c r="P148" s="51"/>
      <c r="Q148" s="51"/>
      <c r="R148" s="51"/>
      <c r="S148" s="51"/>
      <c r="T148" s="51"/>
      <c r="U148" s="51"/>
      <c r="V148" s="51"/>
      <c r="W148" s="51"/>
      <c r="X148" s="51"/>
      <c r="Y148" s="51"/>
    </row>
    <row r="149" spans="1:25" s="17" customFormat="1" ht="12" customHeight="1" x14ac:dyDescent="0.2">
      <c r="A149" s="17" t="s">
        <v>244</v>
      </c>
      <c r="B149" s="43" t="s">
        <v>110</v>
      </c>
      <c r="C149" s="17" t="s">
        <v>111</v>
      </c>
      <c r="D149" s="18">
        <v>0</v>
      </c>
      <c r="E149" s="18">
        <v>8500</v>
      </c>
      <c r="F149" s="18">
        <v>176</v>
      </c>
      <c r="G149" s="18">
        <v>4004.18</v>
      </c>
      <c r="H149" s="18">
        <v>0</v>
      </c>
      <c r="I149" s="18">
        <f t="shared" si="36"/>
        <v>4004.18</v>
      </c>
      <c r="J149" s="18">
        <f t="shared" si="37"/>
        <v>4495.82</v>
      </c>
      <c r="K149" s="37">
        <f t="shared" si="38"/>
        <v>0.52891999999999995</v>
      </c>
      <c r="L149" s="37">
        <f t="shared" si="39"/>
        <v>-0.97929411764705887</v>
      </c>
      <c r="M149" s="37">
        <f t="shared" si="40"/>
        <v>0.13059199999999985</v>
      </c>
      <c r="O149" s="51"/>
      <c r="P149" s="51"/>
      <c r="Q149" s="51"/>
      <c r="R149" s="51"/>
      <c r="S149" s="51"/>
      <c r="T149" s="51"/>
      <c r="U149" s="51"/>
      <c r="V149" s="51"/>
      <c r="W149" s="51"/>
      <c r="X149" s="51"/>
      <c r="Y149" s="51"/>
    </row>
    <row r="150" spans="1:25" s="17" customFormat="1" ht="12" customHeight="1" x14ac:dyDescent="0.2">
      <c r="B150" s="43" t="s">
        <v>112</v>
      </c>
      <c r="C150" s="17" t="s">
        <v>113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36"/>
        <v>0</v>
      </c>
      <c r="J150" s="18">
        <f t="shared" si="37"/>
        <v>0</v>
      </c>
      <c r="K150" s="37" t="str">
        <f t="shared" si="38"/>
        <v>NA</v>
      </c>
      <c r="L150" s="37" t="str">
        <f t="shared" si="39"/>
        <v>NA</v>
      </c>
      <c r="M150" s="37" t="str">
        <f t="shared" si="40"/>
        <v>NA</v>
      </c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</row>
    <row r="151" spans="1:25" s="17" customFormat="1" ht="12" customHeight="1" x14ac:dyDescent="0.2">
      <c r="B151" s="43" t="s">
        <v>117</v>
      </c>
      <c r="C151" s="17" t="s">
        <v>118</v>
      </c>
      <c r="D151" s="18">
        <v>5083000</v>
      </c>
      <c r="E151" s="18">
        <v>556489</v>
      </c>
      <c r="F151" s="18">
        <v>0</v>
      </c>
      <c r="G151" s="18">
        <v>390560.22</v>
      </c>
      <c r="H151" s="18">
        <v>0</v>
      </c>
      <c r="I151" s="18">
        <f t="shared" si="36"/>
        <v>390560.22</v>
      </c>
      <c r="J151" s="18">
        <f t="shared" si="37"/>
        <v>165928.78000000003</v>
      </c>
      <c r="K151" s="37">
        <f t="shared" si="38"/>
        <v>0.29817081739261697</v>
      </c>
      <c r="L151" s="37">
        <f t="shared" si="39"/>
        <v>-1</v>
      </c>
      <c r="M151" s="37">
        <f t="shared" si="40"/>
        <v>0.68439003825771916</v>
      </c>
      <c r="O151" s="51"/>
      <c r="P151" s="51"/>
      <c r="Q151" s="51"/>
      <c r="R151" s="51"/>
      <c r="S151" s="51"/>
      <c r="T151" s="51"/>
      <c r="U151" s="51"/>
      <c r="V151" s="51"/>
      <c r="W151" s="51"/>
      <c r="X151" s="51"/>
      <c r="Y151" s="51"/>
    </row>
    <row r="152" spans="1:25" s="17" customFormat="1" ht="12" customHeight="1" x14ac:dyDescent="0.2">
      <c r="B152" s="43" t="s">
        <v>245</v>
      </c>
      <c r="C152" s="17" t="s">
        <v>246</v>
      </c>
      <c r="D152" s="18">
        <v>0</v>
      </c>
      <c r="E152" s="18">
        <v>0</v>
      </c>
      <c r="F152" s="18">
        <v>0</v>
      </c>
      <c r="G152" s="18">
        <v>0</v>
      </c>
      <c r="H152" s="18">
        <v>0</v>
      </c>
      <c r="I152" s="18">
        <f t="shared" si="36"/>
        <v>0</v>
      </c>
      <c r="J152" s="18">
        <f t="shared" si="37"/>
        <v>0</v>
      </c>
      <c r="K152" s="37" t="str">
        <f t="shared" si="38"/>
        <v>NA</v>
      </c>
      <c r="L152" s="37" t="str">
        <f t="shared" si="39"/>
        <v>NA</v>
      </c>
      <c r="M152" s="37" t="str">
        <f t="shared" si="40"/>
        <v>NA</v>
      </c>
      <c r="O152" s="51"/>
      <c r="P152" s="51"/>
      <c r="Q152" s="51"/>
      <c r="R152" s="51"/>
      <c r="S152" s="51"/>
      <c r="T152" s="51"/>
      <c r="U152" s="51"/>
      <c r="V152" s="51"/>
      <c r="W152" s="51"/>
      <c r="X152" s="51"/>
      <c r="Y152" s="51"/>
    </row>
    <row r="153" spans="1:25" s="17" customFormat="1" ht="12" customHeight="1" x14ac:dyDescent="0.2">
      <c r="B153" s="43" t="s">
        <v>127</v>
      </c>
      <c r="C153" s="17" t="s">
        <v>128</v>
      </c>
      <c r="D153" s="18">
        <v>45395.25</v>
      </c>
      <c r="E153" s="18">
        <v>45395.25</v>
      </c>
      <c r="F153" s="18">
        <v>0</v>
      </c>
      <c r="G153" s="18">
        <v>0</v>
      </c>
      <c r="H153" s="18">
        <v>0</v>
      </c>
      <c r="I153" s="18">
        <f t="shared" si="36"/>
        <v>0</v>
      </c>
      <c r="J153" s="18">
        <f t="shared" si="37"/>
        <v>45395.25</v>
      </c>
      <c r="K153" s="37">
        <f t="shared" si="38"/>
        <v>1</v>
      </c>
      <c r="L153" s="37">
        <f t="shared" si="39"/>
        <v>-1</v>
      </c>
      <c r="M153" s="37">
        <f t="shared" si="40"/>
        <v>-1</v>
      </c>
      <c r="O153" s="51"/>
      <c r="P153" s="51"/>
      <c r="Q153" s="51"/>
      <c r="R153" s="51"/>
      <c r="S153" s="51"/>
      <c r="T153" s="51"/>
      <c r="U153" s="51"/>
      <c r="V153" s="51"/>
      <c r="W153" s="51"/>
      <c r="X153" s="51"/>
      <c r="Y153" s="51"/>
    </row>
    <row r="154" spans="1:25" s="17" customFormat="1" ht="12" customHeight="1" x14ac:dyDescent="0.2">
      <c r="B154" s="43" t="s">
        <v>129</v>
      </c>
      <c r="C154" s="17" t="s">
        <v>130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36"/>
        <v>0</v>
      </c>
      <c r="J154" s="18">
        <f t="shared" si="37"/>
        <v>0</v>
      </c>
      <c r="K154" s="37" t="str">
        <f t="shared" si="38"/>
        <v>NA</v>
      </c>
      <c r="L154" s="37" t="str">
        <f t="shared" si="39"/>
        <v>NA</v>
      </c>
      <c r="M154" s="37" t="str">
        <f t="shared" si="40"/>
        <v>NA</v>
      </c>
      <c r="O154" s="51"/>
      <c r="P154" s="51"/>
      <c r="Q154" s="51"/>
      <c r="R154" s="51"/>
      <c r="S154" s="51"/>
      <c r="T154" s="51"/>
      <c r="U154" s="51"/>
      <c r="V154" s="51"/>
      <c r="W154" s="51"/>
      <c r="X154" s="51"/>
      <c r="Y154" s="51"/>
    </row>
    <row r="155" spans="1:25" s="17" customFormat="1" ht="12" customHeight="1" x14ac:dyDescent="0.2">
      <c r="B155" s="43" t="s">
        <v>131</v>
      </c>
      <c r="C155" s="17" t="s">
        <v>132</v>
      </c>
      <c r="D155" s="18"/>
      <c r="E155" s="18"/>
      <c r="F155" s="18">
        <v>0</v>
      </c>
      <c r="G155" s="18">
        <v>0</v>
      </c>
      <c r="H155" s="18">
        <v>0</v>
      </c>
      <c r="I155" s="18">
        <f t="shared" si="36"/>
        <v>0</v>
      </c>
      <c r="J155" s="18">
        <f t="shared" si="37"/>
        <v>0</v>
      </c>
      <c r="K155" s="37" t="str">
        <f t="shared" si="38"/>
        <v>NA</v>
      </c>
      <c r="L155" s="37" t="str">
        <f t="shared" si="39"/>
        <v>NA</v>
      </c>
      <c r="M155" s="37" t="str">
        <f t="shared" si="40"/>
        <v>NA</v>
      </c>
      <c r="O155" s="51"/>
      <c r="P155" s="51"/>
      <c r="Q155" s="51"/>
      <c r="R155" s="51"/>
      <c r="S155" s="51"/>
      <c r="T155" s="51"/>
      <c r="U155" s="51"/>
      <c r="V155" s="51"/>
      <c r="W155" s="51"/>
      <c r="X155" s="51"/>
      <c r="Y155" s="51"/>
    </row>
    <row r="156" spans="1:25" s="17" customFormat="1" ht="12" customHeight="1" x14ac:dyDescent="0.2">
      <c r="B156" s="43" t="s">
        <v>133</v>
      </c>
      <c r="C156" s="17" t="s">
        <v>134</v>
      </c>
      <c r="D156" s="18"/>
      <c r="E156" s="18"/>
      <c r="F156" s="18">
        <v>9897.44</v>
      </c>
      <c r="G156" s="18">
        <v>19794.88</v>
      </c>
      <c r="H156" s="18">
        <v>0</v>
      </c>
      <c r="I156" s="18">
        <f t="shared" si="36"/>
        <v>19794.88</v>
      </c>
      <c r="J156" s="18">
        <f t="shared" si="37"/>
        <v>-19794.88</v>
      </c>
      <c r="K156" s="37" t="str">
        <f t="shared" si="38"/>
        <v>NA</v>
      </c>
      <c r="L156" s="37" t="str">
        <f t="shared" si="39"/>
        <v>NA</v>
      </c>
      <c r="M156" s="37" t="str">
        <f t="shared" si="40"/>
        <v>NA</v>
      </c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</row>
    <row r="157" spans="1:25" s="17" customFormat="1" ht="12" customHeight="1" x14ac:dyDescent="0.2">
      <c r="B157" s="43" t="s">
        <v>221</v>
      </c>
      <c r="C157" s="17" t="s">
        <v>222</v>
      </c>
      <c r="D157" s="18">
        <v>0</v>
      </c>
      <c r="E157" s="18">
        <v>0</v>
      </c>
      <c r="F157" s="18">
        <v>0</v>
      </c>
      <c r="G157" s="18">
        <v>0</v>
      </c>
      <c r="H157" s="18">
        <v>0</v>
      </c>
      <c r="I157" s="18">
        <f t="shared" si="36"/>
        <v>0</v>
      </c>
      <c r="J157" s="18">
        <f t="shared" si="37"/>
        <v>0</v>
      </c>
      <c r="K157" s="37" t="str">
        <f t="shared" si="38"/>
        <v>NA</v>
      </c>
      <c r="L157" s="37" t="str">
        <f t="shared" si="39"/>
        <v>NA</v>
      </c>
      <c r="M157" s="37" t="str">
        <f t="shared" si="40"/>
        <v>NA</v>
      </c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</row>
    <row r="158" spans="1:25" s="17" customFormat="1" ht="12" customHeight="1" x14ac:dyDescent="0.2">
      <c r="B158" s="43" t="s">
        <v>137</v>
      </c>
      <c r="C158" s="17" t="s">
        <v>138</v>
      </c>
      <c r="D158" s="18"/>
      <c r="E158" s="18"/>
      <c r="F158" s="18">
        <v>171616.25</v>
      </c>
      <c r="G158" s="18">
        <v>347842.45999999996</v>
      </c>
      <c r="H158" s="18">
        <v>0</v>
      </c>
      <c r="I158" s="18">
        <f t="shared" si="36"/>
        <v>347842.45999999996</v>
      </c>
      <c r="J158" s="18">
        <f t="shared" si="37"/>
        <v>-347842.45999999996</v>
      </c>
      <c r="K158" s="37" t="str">
        <f t="shared" si="38"/>
        <v>NA</v>
      </c>
      <c r="L158" s="37" t="str">
        <f t="shared" si="39"/>
        <v>NA</v>
      </c>
      <c r="M158" s="37" t="str">
        <f t="shared" si="40"/>
        <v>NA</v>
      </c>
      <c r="O158" s="51"/>
      <c r="P158" s="51"/>
      <c r="Q158" s="51"/>
      <c r="R158" s="51"/>
      <c r="S158" s="51"/>
      <c r="T158" s="51"/>
      <c r="U158" s="51"/>
      <c r="V158" s="51"/>
      <c r="W158" s="51"/>
      <c r="X158" s="51"/>
      <c r="Y158" s="51"/>
    </row>
    <row r="159" spans="1:25" s="17" customFormat="1" ht="12" customHeight="1" x14ac:dyDescent="0.2">
      <c r="B159" s="43" t="s">
        <v>227</v>
      </c>
      <c r="C159" s="17" t="s">
        <v>228</v>
      </c>
      <c r="D159" s="18">
        <v>270695</v>
      </c>
      <c r="E159" s="18">
        <v>270695</v>
      </c>
      <c r="F159" s="18">
        <v>24291.059999999998</v>
      </c>
      <c r="G159" s="18">
        <v>81126.36</v>
      </c>
      <c r="H159" s="18">
        <v>0</v>
      </c>
      <c r="I159" s="18">
        <f t="shared" si="36"/>
        <v>81126.36</v>
      </c>
      <c r="J159" s="18">
        <f t="shared" si="37"/>
        <v>189568.64000000001</v>
      </c>
      <c r="K159" s="37">
        <f t="shared" si="38"/>
        <v>0.70030344114224496</v>
      </c>
      <c r="L159" s="37">
        <f t="shared" si="39"/>
        <v>-0.91026409797004004</v>
      </c>
      <c r="M159" s="37">
        <f t="shared" si="40"/>
        <v>-0.28072825874138796</v>
      </c>
      <c r="O159" s="51"/>
      <c r="P159" s="51"/>
      <c r="Q159" s="51"/>
      <c r="R159" s="51"/>
      <c r="S159" s="51"/>
      <c r="T159" s="51"/>
      <c r="U159" s="51"/>
      <c r="V159" s="51"/>
      <c r="W159" s="51"/>
      <c r="X159" s="51"/>
      <c r="Y159" s="51"/>
    </row>
    <row r="160" spans="1:25" s="17" customFormat="1" ht="12" customHeight="1" x14ac:dyDescent="0.2">
      <c r="B160" s="43" t="s">
        <v>141</v>
      </c>
      <c r="C160" s="17" t="s">
        <v>142</v>
      </c>
      <c r="D160" s="18">
        <v>3699786.29</v>
      </c>
      <c r="E160" s="18">
        <v>3313036.29</v>
      </c>
      <c r="F160" s="18">
        <v>163802.21</v>
      </c>
      <c r="G160" s="18">
        <v>810180.33000000007</v>
      </c>
      <c r="H160" s="18">
        <v>0</v>
      </c>
      <c r="I160" s="18">
        <f t="shared" si="36"/>
        <v>810180.33000000007</v>
      </c>
      <c r="J160" s="18">
        <f t="shared" si="37"/>
        <v>2502855.96</v>
      </c>
      <c r="K160" s="37">
        <f t="shared" si="38"/>
        <v>0.75545685012704766</v>
      </c>
      <c r="L160" s="37">
        <f t="shared" si="39"/>
        <v>-0.95055828078478433</v>
      </c>
      <c r="M160" s="37">
        <f t="shared" si="40"/>
        <v>-0.41309644030491427</v>
      </c>
      <c r="O160" s="51"/>
      <c r="P160" s="51"/>
      <c r="Q160" s="51"/>
      <c r="R160" s="51"/>
      <c r="S160" s="51"/>
      <c r="T160" s="51"/>
      <c r="U160" s="51"/>
      <c r="V160" s="51"/>
      <c r="W160" s="51"/>
      <c r="X160" s="51"/>
      <c r="Y160" s="51"/>
    </row>
    <row r="161" spans="2:25" s="17" customFormat="1" ht="12" customHeight="1" x14ac:dyDescent="0.2">
      <c r="B161" s="43" t="s">
        <v>229</v>
      </c>
      <c r="C161" s="17" t="s">
        <v>230</v>
      </c>
      <c r="D161" s="18">
        <v>5659295.7299999995</v>
      </c>
      <c r="E161" s="18">
        <v>5659295.7299999995</v>
      </c>
      <c r="F161" s="18">
        <v>349448.67000000004</v>
      </c>
      <c r="G161" s="18">
        <v>1936023.7100000002</v>
      </c>
      <c r="H161" s="18">
        <v>0</v>
      </c>
      <c r="I161" s="18">
        <f t="shared" si="36"/>
        <v>1936023.7100000002</v>
      </c>
      <c r="J161" s="18">
        <f t="shared" si="37"/>
        <v>3723272.0199999996</v>
      </c>
      <c r="K161" s="37">
        <f t="shared" si="38"/>
        <v>0.65790377418569712</v>
      </c>
      <c r="L161" s="37">
        <f t="shared" si="39"/>
        <v>-0.93825226906811598</v>
      </c>
      <c r="M161" s="37">
        <f t="shared" si="40"/>
        <v>-0.17896905804567292</v>
      </c>
      <c r="O161" s="51"/>
      <c r="P161" s="51"/>
      <c r="Q161" s="51"/>
      <c r="R161" s="51"/>
      <c r="S161" s="51"/>
      <c r="T161" s="51"/>
      <c r="U161" s="51"/>
      <c r="V161" s="51"/>
      <c r="W161" s="51"/>
      <c r="X161" s="51"/>
      <c r="Y161" s="51"/>
    </row>
    <row r="162" spans="2:25" s="17" customFormat="1" ht="12" customHeight="1" x14ac:dyDescent="0.2">
      <c r="B162" s="43" t="s">
        <v>143</v>
      </c>
      <c r="C162" s="17" t="s">
        <v>144</v>
      </c>
      <c r="D162" s="18">
        <v>287043.32999999996</v>
      </c>
      <c r="E162" s="18">
        <v>287043.32999999996</v>
      </c>
      <c r="F162" s="18">
        <v>1042.04</v>
      </c>
      <c r="G162" s="18">
        <v>7398.6</v>
      </c>
      <c r="H162" s="18">
        <v>0</v>
      </c>
      <c r="I162" s="18">
        <f t="shared" si="36"/>
        <v>7398.6</v>
      </c>
      <c r="J162" s="18">
        <f t="shared" si="37"/>
        <v>279644.73</v>
      </c>
      <c r="K162" s="37">
        <f t="shared" si="38"/>
        <v>0.97422479735028167</v>
      </c>
      <c r="L162" s="37">
        <f t="shared" si="39"/>
        <v>-0.99636974668597955</v>
      </c>
      <c r="M162" s="37">
        <f t="shared" si="40"/>
        <v>-0.93813951364067572</v>
      </c>
      <c r="O162" s="51"/>
      <c r="P162" s="51"/>
      <c r="Q162" s="51"/>
      <c r="R162" s="51"/>
      <c r="S162" s="51"/>
      <c r="T162" s="51"/>
      <c r="U162" s="51"/>
      <c r="V162" s="51"/>
      <c r="W162" s="51"/>
      <c r="X162" s="51"/>
      <c r="Y162" s="51"/>
    </row>
    <row r="163" spans="2:25" s="17" customFormat="1" ht="12" customHeight="1" x14ac:dyDescent="0.2">
      <c r="B163" s="43" t="s">
        <v>145</v>
      </c>
      <c r="C163" s="17" t="s">
        <v>146</v>
      </c>
      <c r="D163" s="18">
        <v>51500</v>
      </c>
      <c r="E163" s="18">
        <v>51500</v>
      </c>
      <c r="F163" s="18">
        <v>0</v>
      </c>
      <c r="G163" s="18">
        <v>0</v>
      </c>
      <c r="H163" s="18">
        <v>0</v>
      </c>
      <c r="I163" s="18">
        <f t="shared" si="36"/>
        <v>0</v>
      </c>
      <c r="J163" s="18">
        <f t="shared" si="37"/>
        <v>51500</v>
      </c>
      <c r="K163" s="37">
        <f t="shared" si="38"/>
        <v>1</v>
      </c>
      <c r="L163" s="37">
        <f t="shared" si="39"/>
        <v>-1</v>
      </c>
      <c r="M163" s="37">
        <f t="shared" si="40"/>
        <v>-1</v>
      </c>
      <c r="O163" s="51"/>
      <c r="P163" s="51"/>
      <c r="Q163" s="51"/>
      <c r="R163" s="51"/>
      <c r="S163" s="51"/>
      <c r="T163" s="51"/>
      <c r="U163" s="51"/>
      <c r="V163" s="51"/>
      <c r="W163" s="51"/>
      <c r="X163" s="51"/>
      <c r="Y163" s="51"/>
    </row>
    <row r="164" spans="2:25" s="17" customFormat="1" ht="12" customHeight="1" x14ac:dyDescent="0.2">
      <c r="B164" s="43" t="s">
        <v>149</v>
      </c>
      <c r="C164" s="17" t="s">
        <v>150</v>
      </c>
      <c r="D164" s="18">
        <v>1026270</v>
      </c>
      <c r="E164" s="18">
        <v>1026270</v>
      </c>
      <c r="F164" s="18">
        <v>34885.910000000003</v>
      </c>
      <c r="G164" s="18">
        <v>169786.09</v>
      </c>
      <c r="H164" s="18">
        <v>0</v>
      </c>
      <c r="I164" s="18">
        <f t="shared" si="36"/>
        <v>169786.09</v>
      </c>
      <c r="J164" s="18">
        <f t="shared" si="37"/>
        <v>856483.91</v>
      </c>
      <c r="K164" s="37">
        <f t="shared" si="38"/>
        <v>0.83456001831876603</v>
      </c>
      <c r="L164" s="37">
        <f t="shared" si="39"/>
        <v>-0.96600708390579471</v>
      </c>
      <c r="M164" s="37">
        <f t="shared" si="40"/>
        <v>-0.60294404396503842</v>
      </c>
      <c r="O164" s="51"/>
      <c r="P164" s="51"/>
      <c r="Q164" s="51"/>
      <c r="R164" s="54"/>
      <c r="S164" s="54"/>
      <c r="T164" s="54"/>
      <c r="U164" s="54"/>
      <c r="V164" s="54"/>
      <c r="W164" s="51"/>
      <c r="X164" s="51"/>
      <c r="Y164" s="51"/>
    </row>
    <row r="165" spans="2:25" s="17" customFormat="1" ht="12" customHeight="1" x14ac:dyDescent="0.2">
      <c r="B165" s="43" t="s">
        <v>151</v>
      </c>
      <c r="C165" s="17" t="s">
        <v>152</v>
      </c>
      <c r="D165" s="18">
        <v>1820259.4</v>
      </c>
      <c r="E165" s="18">
        <v>1835029.4</v>
      </c>
      <c r="F165" s="18">
        <v>153768.30999999997</v>
      </c>
      <c r="G165" s="18">
        <v>590908.27</v>
      </c>
      <c r="H165" s="18">
        <v>0</v>
      </c>
      <c r="I165" s="18">
        <f t="shared" si="36"/>
        <v>590908.27</v>
      </c>
      <c r="J165" s="18">
        <f t="shared" si="37"/>
        <v>1244121.1299999999</v>
      </c>
      <c r="K165" s="37">
        <f t="shared" si="38"/>
        <v>0.67798430368472573</v>
      </c>
      <c r="L165" s="37">
        <f t="shared" si="39"/>
        <v>-0.9162038984225539</v>
      </c>
      <c r="M165" s="37">
        <f t="shared" si="40"/>
        <v>-0.2271623288433417</v>
      </c>
      <c r="O165" s="51"/>
      <c r="P165" s="51"/>
      <c r="Q165" s="51"/>
      <c r="R165" s="54"/>
      <c r="S165" s="54"/>
      <c r="T165" s="54"/>
      <c r="U165" s="54"/>
      <c r="V165" s="54"/>
      <c r="W165" s="51"/>
      <c r="X165" s="51"/>
      <c r="Y165" s="51"/>
    </row>
    <row r="166" spans="2:25" s="17" customFormat="1" ht="12" customHeight="1" x14ac:dyDescent="0.2">
      <c r="B166" s="43" t="s">
        <v>163</v>
      </c>
      <c r="C166" s="17" t="s">
        <v>164</v>
      </c>
      <c r="D166" s="18">
        <v>271789.09000000003</v>
      </c>
      <c r="E166" s="18">
        <v>262514.09000000003</v>
      </c>
      <c r="F166" s="18">
        <v>11391.510000000002</v>
      </c>
      <c r="G166" s="18">
        <v>58140.31</v>
      </c>
      <c r="H166" s="18">
        <v>0</v>
      </c>
      <c r="I166" s="18">
        <f t="shared" si="36"/>
        <v>58140.31</v>
      </c>
      <c r="J166" s="18">
        <f t="shared" si="37"/>
        <v>204373.78000000003</v>
      </c>
      <c r="K166" s="37">
        <f t="shared" si="38"/>
        <v>0.77852499269658249</v>
      </c>
      <c r="L166" s="37">
        <f t="shared" si="39"/>
        <v>-0.95660610064777851</v>
      </c>
      <c r="M166" s="37">
        <f t="shared" si="40"/>
        <v>-0.46845998247179804</v>
      </c>
      <c r="O166" s="51"/>
      <c r="P166" s="51"/>
      <c r="Q166" s="51"/>
      <c r="R166" s="54"/>
      <c r="S166" s="54"/>
      <c r="T166" s="54"/>
      <c r="U166" s="54"/>
      <c r="V166" s="54"/>
      <c r="W166" s="51"/>
      <c r="X166" s="51"/>
      <c r="Y166" s="51"/>
    </row>
    <row r="167" spans="2:25" s="17" customFormat="1" x14ac:dyDescent="0.2">
      <c r="B167" s="43" t="s">
        <v>165</v>
      </c>
      <c r="C167" s="17" t="s">
        <v>166</v>
      </c>
      <c r="D167" s="18">
        <v>1846586.23</v>
      </c>
      <c r="E167" s="18">
        <v>1819086.2399999991</v>
      </c>
      <c r="F167" s="18">
        <v>40130.36</v>
      </c>
      <c r="G167" s="18">
        <v>213329.26</v>
      </c>
      <c r="H167" s="18">
        <v>85991.28</v>
      </c>
      <c r="I167" s="18">
        <f t="shared" si="36"/>
        <v>299320.54000000004</v>
      </c>
      <c r="J167" s="18">
        <f t="shared" si="37"/>
        <v>1519765.699999999</v>
      </c>
      <c r="K167" s="37">
        <f t="shared" si="38"/>
        <v>0.83545555267352245</v>
      </c>
      <c r="L167" s="37">
        <f t="shared" si="39"/>
        <v>-0.97793927571020489</v>
      </c>
      <c r="M167" s="37">
        <f t="shared" si="40"/>
        <v>-0.71854538133387214</v>
      </c>
      <c r="O167" s="51"/>
      <c r="P167" s="51"/>
      <c r="Q167" s="51"/>
      <c r="R167" s="54"/>
      <c r="S167" s="54"/>
      <c r="T167" s="54"/>
      <c r="U167" s="54"/>
      <c r="V167" s="54"/>
      <c r="W167" s="51"/>
      <c r="X167" s="51"/>
      <c r="Y167" s="51"/>
    </row>
    <row r="168" spans="2:25" s="17" customFormat="1" x14ac:dyDescent="0.2">
      <c r="B168" s="43" t="s">
        <v>247</v>
      </c>
      <c r="C168" s="17" t="s">
        <v>248</v>
      </c>
      <c r="D168" s="18">
        <v>100000</v>
      </c>
      <c r="E168" s="18">
        <v>100000</v>
      </c>
      <c r="F168" s="18">
        <v>0</v>
      </c>
      <c r="G168" s="18">
        <v>0</v>
      </c>
      <c r="H168" s="18">
        <v>0</v>
      </c>
      <c r="I168" s="18">
        <f t="shared" si="36"/>
        <v>0</v>
      </c>
      <c r="J168" s="18">
        <f t="shared" si="37"/>
        <v>100000</v>
      </c>
      <c r="K168" s="37">
        <f t="shared" si="38"/>
        <v>1</v>
      </c>
      <c r="L168" s="37">
        <f t="shared" si="39"/>
        <v>-1</v>
      </c>
      <c r="M168" s="37">
        <f t="shared" si="40"/>
        <v>-1</v>
      </c>
      <c r="O168" s="51"/>
      <c r="P168" s="51"/>
      <c r="Q168" s="51"/>
      <c r="R168" s="54"/>
      <c r="S168" s="54"/>
      <c r="T168" s="54"/>
      <c r="U168" s="54"/>
      <c r="V168" s="54"/>
      <c r="W168" s="51"/>
      <c r="X168" s="51"/>
      <c r="Y168" s="51"/>
    </row>
    <row r="169" spans="2:25" s="17" customFormat="1" x14ac:dyDescent="0.2">
      <c r="B169" s="43" t="s">
        <v>249</v>
      </c>
      <c r="C169" s="17" t="s">
        <v>250</v>
      </c>
      <c r="D169" s="18">
        <v>0</v>
      </c>
      <c r="E169" s="18">
        <v>0</v>
      </c>
      <c r="F169" s="18">
        <v>0</v>
      </c>
      <c r="G169" s="18">
        <v>7320</v>
      </c>
      <c r="H169" s="18">
        <v>0</v>
      </c>
      <c r="I169" s="18">
        <f t="shared" si="36"/>
        <v>7320</v>
      </c>
      <c r="J169" s="18">
        <f t="shared" si="37"/>
        <v>-7320</v>
      </c>
      <c r="K169" s="37" t="str">
        <f t="shared" si="38"/>
        <v>NA</v>
      </c>
      <c r="L169" s="37" t="str">
        <f t="shared" si="39"/>
        <v>NA</v>
      </c>
      <c r="M169" s="37" t="str">
        <f t="shared" si="40"/>
        <v>NA</v>
      </c>
      <c r="O169" s="51"/>
      <c r="P169" s="51"/>
      <c r="Q169" s="51"/>
      <c r="R169" s="54"/>
      <c r="S169" s="54"/>
      <c r="T169" s="54"/>
      <c r="U169" s="54"/>
      <c r="V169" s="54"/>
      <c r="W169" s="51"/>
      <c r="X169" s="51"/>
      <c r="Y169" s="51"/>
    </row>
    <row r="170" spans="2:25" s="17" customFormat="1" x14ac:dyDescent="0.2">
      <c r="B170" s="43" t="s">
        <v>175</v>
      </c>
      <c r="C170" s="17" t="s">
        <v>176</v>
      </c>
      <c r="D170" s="18">
        <v>318080.01</v>
      </c>
      <c r="E170" s="18">
        <v>318080.01</v>
      </c>
      <c r="F170" s="18">
        <v>0</v>
      </c>
      <c r="G170" s="18">
        <v>1987.5</v>
      </c>
      <c r="H170" s="18">
        <v>85524.2</v>
      </c>
      <c r="I170" s="18">
        <f t="shared" si="36"/>
        <v>87511.7</v>
      </c>
      <c r="J170" s="18">
        <f t="shared" si="37"/>
        <v>230568.31</v>
      </c>
      <c r="K170" s="37">
        <f t="shared" si="38"/>
        <v>0.72487519728133809</v>
      </c>
      <c r="L170" s="37">
        <f t="shared" si="39"/>
        <v>-1</v>
      </c>
      <c r="M170" s="37">
        <f t="shared" si="40"/>
        <v>-0.98500377310727572</v>
      </c>
      <c r="O170" s="51"/>
      <c r="P170" s="51"/>
      <c r="Q170" s="51"/>
      <c r="R170" s="54"/>
      <c r="S170" s="54"/>
      <c r="T170" s="54"/>
      <c r="U170" s="54"/>
      <c r="V170" s="54"/>
      <c r="W170" s="51"/>
      <c r="X170" s="51"/>
      <c r="Y170" s="51"/>
    </row>
    <row r="171" spans="2:25" s="17" customFormat="1" x14ac:dyDescent="0.2">
      <c r="B171" s="43" t="s">
        <v>251</v>
      </c>
      <c r="C171" s="17" t="s">
        <v>252</v>
      </c>
      <c r="D171" s="18">
        <v>6740</v>
      </c>
      <c r="E171" s="18">
        <v>6740</v>
      </c>
      <c r="F171" s="18">
        <v>0</v>
      </c>
      <c r="G171" s="18">
        <v>0</v>
      </c>
      <c r="H171" s="18">
        <v>0</v>
      </c>
      <c r="I171" s="18">
        <f t="shared" si="36"/>
        <v>0</v>
      </c>
      <c r="J171" s="18">
        <f t="shared" si="37"/>
        <v>6740</v>
      </c>
      <c r="K171" s="37">
        <f t="shared" si="38"/>
        <v>1</v>
      </c>
      <c r="L171" s="37">
        <f t="shared" si="39"/>
        <v>-1</v>
      </c>
      <c r="M171" s="37">
        <f t="shared" si="40"/>
        <v>-1</v>
      </c>
      <c r="O171" s="51"/>
      <c r="P171" s="51"/>
      <c r="Q171" s="51"/>
      <c r="R171" s="54"/>
      <c r="S171" s="54"/>
      <c r="T171" s="54"/>
      <c r="U171" s="54"/>
      <c r="V171" s="54"/>
      <c r="W171" s="51"/>
      <c r="X171" s="51"/>
      <c r="Y171" s="51"/>
    </row>
    <row r="172" spans="2:25" s="17" customFormat="1" x14ac:dyDescent="0.2">
      <c r="B172" s="43" t="s">
        <v>177</v>
      </c>
      <c r="C172" s="17" t="s">
        <v>178</v>
      </c>
      <c r="D172" s="18">
        <v>0</v>
      </c>
      <c r="E172" s="18">
        <v>600</v>
      </c>
      <c r="F172" s="18">
        <v>0</v>
      </c>
      <c r="G172" s="18">
        <v>525</v>
      </c>
      <c r="H172" s="18">
        <v>0</v>
      </c>
      <c r="I172" s="18">
        <f t="shared" si="36"/>
        <v>525</v>
      </c>
      <c r="J172" s="18">
        <f t="shared" si="37"/>
        <v>75</v>
      </c>
      <c r="K172" s="37">
        <f t="shared" si="38"/>
        <v>0.125</v>
      </c>
      <c r="L172" s="37">
        <f t="shared" si="39"/>
        <v>-1</v>
      </c>
      <c r="M172" s="37">
        <f t="shared" si="40"/>
        <v>1.1000000000000001</v>
      </c>
      <c r="O172" s="51"/>
      <c r="P172" s="51"/>
      <c r="Q172" s="51"/>
      <c r="R172" s="54"/>
      <c r="S172" s="54"/>
      <c r="T172" s="54"/>
      <c r="U172" s="54"/>
      <c r="V172" s="54"/>
      <c r="W172" s="51"/>
      <c r="X172" s="51"/>
      <c r="Y172" s="51"/>
    </row>
    <row r="173" spans="2:25" s="17" customFormat="1" x14ac:dyDescent="0.2">
      <c r="B173" s="43" t="s">
        <v>179</v>
      </c>
      <c r="C173" s="17" t="s">
        <v>180</v>
      </c>
      <c r="D173" s="18">
        <v>5450</v>
      </c>
      <c r="E173" s="18">
        <v>5450</v>
      </c>
      <c r="F173" s="18">
        <v>0</v>
      </c>
      <c r="G173" s="18">
        <v>16.53</v>
      </c>
      <c r="H173" s="18">
        <v>0</v>
      </c>
      <c r="I173" s="18">
        <f t="shared" si="36"/>
        <v>16.53</v>
      </c>
      <c r="J173" s="18">
        <f t="shared" si="37"/>
        <v>5433.47</v>
      </c>
      <c r="K173" s="37">
        <f t="shared" si="38"/>
        <v>0.99696697247706423</v>
      </c>
      <c r="L173" s="37">
        <f t="shared" si="39"/>
        <v>-1</v>
      </c>
      <c r="M173" s="37">
        <f t="shared" si="40"/>
        <v>-0.99272073394495408</v>
      </c>
      <c r="O173" s="51"/>
      <c r="P173" s="51"/>
      <c r="Q173" s="51"/>
      <c r="R173" s="54"/>
      <c r="S173" s="54"/>
      <c r="T173" s="54"/>
      <c r="U173" s="54"/>
      <c r="V173" s="54"/>
      <c r="W173" s="51"/>
      <c r="X173" s="51"/>
      <c r="Y173" s="51"/>
    </row>
    <row r="174" spans="2:25" s="17" customFormat="1" x14ac:dyDescent="0.2">
      <c r="B174" s="43" t="s">
        <v>181</v>
      </c>
      <c r="C174" s="17" t="s">
        <v>182</v>
      </c>
      <c r="D174" s="18">
        <v>1220000</v>
      </c>
      <c r="E174" s="18">
        <v>1220000</v>
      </c>
      <c r="F174" s="18">
        <v>0</v>
      </c>
      <c r="G174" s="18">
        <v>1152733.54</v>
      </c>
      <c r="H174" s="18">
        <v>47266.46</v>
      </c>
      <c r="I174" s="18">
        <f t="shared" si="36"/>
        <v>1200000</v>
      </c>
      <c r="J174" s="18">
        <f t="shared" si="37"/>
        <v>20000</v>
      </c>
      <c r="K174" s="37">
        <f t="shared" si="38"/>
        <v>1.6393442622950821E-2</v>
      </c>
      <c r="L174" s="37">
        <f t="shared" si="39"/>
        <v>-1</v>
      </c>
      <c r="M174" s="37">
        <f t="shared" si="40"/>
        <v>1.2676725377049178</v>
      </c>
      <c r="O174" s="51"/>
      <c r="P174" s="51"/>
      <c r="Q174" s="51"/>
      <c r="R174" s="54"/>
      <c r="S174" s="54"/>
      <c r="T174" s="54"/>
      <c r="U174" s="54"/>
      <c r="V174" s="54"/>
      <c r="W174" s="51"/>
      <c r="X174" s="51"/>
      <c r="Y174" s="51"/>
    </row>
    <row r="175" spans="2:25" s="17" customFormat="1" x14ac:dyDescent="0.2">
      <c r="B175" s="43" t="s">
        <v>183</v>
      </c>
      <c r="C175" s="17" t="s">
        <v>184</v>
      </c>
      <c r="D175" s="18">
        <v>329528</v>
      </c>
      <c r="E175" s="18">
        <v>332778</v>
      </c>
      <c r="F175" s="18">
        <v>627.51</v>
      </c>
      <c r="G175" s="18">
        <v>41715.93</v>
      </c>
      <c r="H175" s="18">
        <v>52.7</v>
      </c>
      <c r="I175" s="18">
        <f t="shared" si="36"/>
        <v>41768.629999999997</v>
      </c>
      <c r="J175" s="18">
        <f t="shared" si="37"/>
        <v>291009.37</v>
      </c>
      <c r="K175" s="37">
        <f t="shared" si="38"/>
        <v>0.87448500201335422</v>
      </c>
      <c r="L175" s="37">
        <f t="shared" si="39"/>
        <v>-0.99811432847123305</v>
      </c>
      <c r="M175" s="37">
        <f t="shared" si="40"/>
        <v>-0.69914407803400469</v>
      </c>
      <c r="O175" s="51"/>
      <c r="P175" s="51"/>
      <c r="Q175" s="51"/>
      <c r="R175" s="54"/>
      <c r="S175" s="54"/>
      <c r="T175" s="54"/>
      <c r="U175" s="54"/>
      <c r="V175" s="54"/>
      <c r="W175" s="51"/>
      <c r="X175" s="51"/>
      <c r="Y175" s="51"/>
    </row>
    <row r="176" spans="2:25" s="17" customFormat="1" x14ac:dyDescent="0.2">
      <c r="B176" s="43" t="s">
        <v>189</v>
      </c>
      <c r="C176" s="17" t="s">
        <v>190</v>
      </c>
      <c r="D176" s="18">
        <v>428956.17</v>
      </c>
      <c r="E176" s="18">
        <v>286277.15000000002</v>
      </c>
      <c r="F176" s="18">
        <v>3838.3</v>
      </c>
      <c r="G176" s="18">
        <v>45758.95</v>
      </c>
      <c r="H176" s="18">
        <v>9915.2599999999984</v>
      </c>
      <c r="I176" s="18">
        <f t="shared" si="36"/>
        <v>55674.209999999992</v>
      </c>
      <c r="J176" s="18">
        <f t="shared" si="37"/>
        <v>230602.94000000003</v>
      </c>
      <c r="K176" s="37">
        <f t="shared" si="38"/>
        <v>0.80552338878600693</v>
      </c>
      <c r="L176" s="37">
        <f t="shared" si="39"/>
        <v>-0.98659236337933365</v>
      </c>
      <c r="M176" s="37">
        <f t="shared" si="40"/>
        <v>-0.61638055988750762</v>
      </c>
      <c r="O176" s="51"/>
      <c r="P176" s="51"/>
      <c r="Q176" s="51"/>
      <c r="R176" s="54"/>
      <c r="S176" s="54"/>
      <c r="T176" s="54"/>
      <c r="U176" s="54"/>
      <c r="V176" s="54"/>
      <c r="W176" s="51"/>
      <c r="X176" s="51"/>
      <c r="Y176" s="51"/>
    </row>
    <row r="177" spans="1:25" s="17" customFormat="1" x14ac:dyDescent="0.2">
      <c r="B177" s="43" t="s">
        <v>191</v>
      </c>
      <c r="C177" s="17" t="s">
        <v>192</v>
      </c>
      <c r="D177" s="18">
        <v>18398</v>
      </c>
      <c r="E177" s="18">
        <v>69550</v>
      </c>
      <c r="F177" s="18">
        <v>0</v>
      </c>
      <c r="G177" s="18">
        <v>1034.9100000000001</v>
      </c>
      <c r="H177" s="18">
        <v>50874.55</v>
      </c>
      <c r="I177" s="18">
        <f t="shared" si="36"/>
        <v>51909.460000000006</v>
      </c>
      <c r="J177" s="18">
        <f t="shared" si="37"/>
        <v>17640.539999999994</v>
      </c>
      <c r="K177" s="37">
        <f t="shared" si="38"/>
        <v>0.25363824586628314</v>
      </c>
      <c r="L177" s="37">
        <f t="shared" si="39"/>
        <v>-1</v>
      </c>
      <c r="M177" s="37">
        <f t="shared" si="40"/>
        <v>-0.9642877929547089</v>
      </c>
      <c r="O177" s="51"/>
      <c r="P177" s="51"/>
      <c r="Q177" s="51"/>
      <c r="R177" s="54"/>
      <c r="S177" s="54"/>
      <c r="T177" s="54"/>
      <c r="U177" s="54"/>
      <c r="V177" s="54"/>
      <c r="W177" s="51"/>
      <c r="X177" s="51"/>
      <c r="Y177" s="51"/>
    </row>
    <row r="178" spans="1:25" s="17" customFormat="1" x14ac:dyDescent="0.2">
      <c r="B178" s="43" t="s">
        <v>193</v>
      </c>
      <c r="C178" s="17" t="s">
        <v>194</v>
      </c>
      <c r="D178" s="18">
        <v>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36"/>
        <v>0</v>
      </c>
      <c r="J178" s="18">
        <f t="shared" si="37"/>
        <v>0</v>
      </c>
      <c r="K178" s="37" t="str">
        <f t="shared" si="38"/>
        <v>NA</v>
      </c>
      <c r="L178" s="37" t="str">
        <f t="shared" si="39"/>
        <v>NA</v>
      </c>
      <c r="M178" s="37" t="str">
        <f t="shared" si="40"/>
        <v>NA</v>
      </c>
      <c r="O178" s="51"/>
      <c r="P178" s="51"/>
      <c r="Q178" s="51"/>
      <c r="R178" s="54"/>
      <c r="S178" s="54"/>
      <c r="T178" s="54"/>
      <c r="U178" s="54"/>
      <c r="V178" s="54"/>
      <c r="W178" s="51"/>
      <c r="X178" s="51"/>
      <c r="Y178" s="51"/>
    </row>
    <row r="179" spans="1:25" s="17" customFormat="1" x14ac:dyDescent="0.2">
      <c r="B179" s="43" t="s">
        <v>195</v>
      </c>
      <c r="C179" s="17" t="s">
        <v>196</v>
      </c>
      <c r="D179" s="18">
        <v>714008</v>
      </c>
      <c r="E179" s="18">
        <v>748170</v>
      </c>
      <c r="F179" s="18">
        <v>282.99</v>
      </c>
      <c r="G179" s="18">
        <v>44490.7</v>
      </c>
      <c r="H179" s="18">
        <v>2296.4699999999998</v>
      </c>
      <c r="I179" s="18">
        <f t="shared" si="36"/>
        <v>46787.17</v>
      </c>
      <c r="J179" s="18">
        <f t="shared" si="37"/>
        <v>701382.83</v>
      </c>
      <c r="K179" s="37">
        <f t="shared" si="38"/>
        <v>0.93746452009570014</v>
      </c>
      <c r="L179" s="37">
        <f t="shared" si="39"/>
        <v>-0.99962175708729306</v>
      </c>
      <c r="M179" s="37">
        <f t="shared" si="40"/>
        <v>-0.8572815269256987</v>
      </c>
      <c r="O179" s="51"/>
      <c r="P179" s="51"/>
      <c r="Q179" s="51"/>
      <c r="R179" s="54"/>
      <c r="S179" s="54"/>
      <c r="T179" s="54"/>
      <c r="U179" s="54"/>
      <c r="V179" s="54"/>
      <c r="W179" s="51"/>
      <c r="X179" s="51"/>
      <c r="Y179" s="51"/>
    </row>
    <row r="180" spans="1:25" s="17" customFormat="1" x14ac:dyDescent="0.2">
      <c r="B180" s="43" t="s">
        <v>197</v>
      </c>
      <c r="C180" s="17" t="s">
        <v>198</v>
      </c>
      <c r="D180" s="18">
        <v>11500</v>
      </c>
      <c r="E180" s="18">
        <v>20051</v>
      </c>
      <c r="F180" s="18">
        <v>4287</v>
      </c>
      <c r="G180" s="18">
        <v>6114.68</v>
      </c>
      <c r="H180" s="18">
        <v>98.29</v>
      </c>
      <c r="I180" s="18">
        <f t="shared" si="36"/>
        <v>6212.97</v>
      </c>
      <c r="J180" s="18">
        <f t="shared" si="37"/>
        <v>13838.029999999999</v>
      </c>
      <c r="K180" s="37">
        <f t="shared" si="38"/>
        <v>0.69014163882100632</v>
      </c>
      <c r="L180" s="37">
        <f t="shared" si="39"/>
        <v>-0.7861952022343025</v>
      </c>
      <c r="M180" s="37">
        <f t="shared" si="40"/>
        <v>-0.26810473293102588</v>
      </c>
      <c r="O180" s="51"/>
      <c r="P180" s="51"/>
      <c r="Q180" s="51"/>
      <c r="R180" s="54"/>
      <c r="S180" s="54"/>
      <c r="T180" s="54"/>
      <c r="U180" s="54"/>
      <c r="V180" s="54"/>
      <c r="W180" s="51"/>
      <c r="X180" s="51"/>
      <c r="Y180" s="51"/>
    </row>
    <row r="181" spans="1:25" s="17" customFormat="1" x14ac:dyDescent="0.2">
      <c r="B181" s="43" t="s">
        <v>203</v>
      </c>
      <c r="C181" s="17" t="s">
        <v>204</v>
      </c>
      <c r="D181" s="18">
        <v>51744</v>
      </c>
      <c r="E181" s="18">
        <v>54224</v>
      </c>
      <c r="F181" s="18">
        <v>5741.02</v>
      </c>
      <c r="G181" s="18">
        <v>12918.829999999998</v>
      </c>
      <c r="H181" s="18">
        <v>0</v>
      </c>
      <c r="I181" s="18">
        <f t="shared" si="36"/>
        <v>12918.829999999998</v>
      </c>
      <c r="J181" s="18">
        <f t="shared" si="37"/>
        <v>41305.17</v>
      </c>
      <c r="K181" s="37">
        <f t="shared" si="38"/>
        <v>0.76175070079669516</v>
      </c>
      <c r="L181" s="37">
        <f t="shared" si="39"/>
        <v>-0.89412400413101201</v>
      </c>
      <c r="M181" s="37">
        <f t="shared" si="40"/>
        <v>-0.42820168191206859</v>
      </c>
      <c r="O181" s="51"/>
      <c r="P181" s="51"/>
      <c r="Q181" s="51"/>
      <c r="R181" s="54"/>
      <c r="S181" s="54"/>
      <c r="T181" s="54"/>
      <c r="U181" s="54"/>
      <c r="V181" s="54"/>
      <c r="W181" s="51"/>
      <c r="X181" s="51"/>
      <c r="Y181" s="51"/>
    </row>
    <row r="182" spans="1:25" s="17" customFormat="1" x14ac:dyDescent="0.2">
      <c r="B182" s="43" t="s">
        <v>207</v>
      </c>
      <c r="C182" s="17" t="s">
        <v>208</v>
      </c>
      <c r="D182" s="18">
        <v>172206</v>
      </c>
      <c r="E182" s="18">
        <v>172206</v>
      </c>
      <c r="F182" s="18">
        <v>0</v>
      </c>
      <c r="G182" s="18">
        <v>47219.040000000001</v>
      </c>
      <c r="H182" s="18">
        <v>0</v>
      </c>
      <c r="I182" s="18">
        <f t="shared" si="36"/>
        <v>47219.040000000001</v>
      </c>
      <c r="J182" s="18">
        <f t="shared" si="37"/>
        <v>124986.95999999999</v>
      </c>
      <c r="K182" s="37">
        <f t="shared" si="38"/>
        <v>0.72579910107661749</v>
      </c>
      <c r="L182" s="37">
        <f t="shared" si="39"/>
        <v>-1</v>
      </c>
      <c r="M182" s="37">
        <f t="shared" si="40"/>
        <v>-0.34191784258388208</v>
      </c>
      <c r="O182" s="51"/>
      <c r="P182" s="51"/>
      <c r="Q182" s="51"/>
      <c r="R182" s="54"/>
      <c r="S182" s="54"/>
      <c r="T182" s="54"/>
      <c r="U182" s="54"/>
      <c r="V182" s="54"/>
      <c r="W182" s="51"/>
      <c r="X182" s="51"/>
      <c r="Y182" s="51"/>
    </row>
    <row r="183" spans="1:25" s="17" customFormat="1" x14ac:dyDescent="0.2">
      <c r="B183" s="43" t="s">
        <v>211</v>
      </c>
      <c r="C183" s="17" t="s">
        <v>212</v>
      </c>
      <c r="D183" s="18">
        <v>85400</v>
      </c>
      <c r="E183" s="18">
        <v>89650</v>
      </c>
      <c r="F183" s="18">
        <v>0</v>
      </c>
      <c r="G183" s="18">
        <v>18211.419999999998</v>
      </c>
      <c r="H183" s="18">
        <v>286.43</v>
      </c>
      <c r="I183" s="18">
        <f t="shared" si="36"/>
        <v>18497.849999999999</v>
      </c>
      <c r="J183" s="18">
        <f t="shared" si="37"/>
        <v>71152.149999999994</v>
      </c>
      <c r="K183" s="37">
        <f t="shared" si="38"/>
        <v>0.79366592303402117</v>
      </c>
      <c r="L183" s="37">
        <f t="shared" si="39"/>
        <v>-1</v>
      </c>
      <c r="M183" s="37">
        <f t="shared" si="40"/>
        <v>-0.51246616843279424</v>
      </c>
      <c r="O183" s="51"/>
      <c r="P183" s="51"/>
      <c r="Q183" s="51"/>
      <c r="R183" s="54"/>
      <c r="S183" s="54"/>
      <c r="T183" s="54"/>
      <c r="U183" s="54"/>
      <c r="V183" s="54"/>
      <c r="W183" s="51"/>
      <c r="X183" s="51"/>
      <c r="Y183" s="51"/>
    </row>
    <row r="184" spans="1:25" s="17" customFormat="1" x14ac:dyDescent="0.2">
      <c r="B184" s="43" t="s">
        <v>213</v>
      </c>
      <c r="C184" s="17" t="s">
        <v>214</v>
      </c>
      <c r="D184" s="18">
        <v>1000000</v>
      </c>
      <c r="E184" s="18">
        <v>1000000</v>
      </c>
      <c r="F184" s="18">
        <v>0</v>
      </c>
      <c r="G184" s="18">
        <v>0</v>
      </c>
      <c r="H184" s="18">
        <v>0</v>
      </c>
      <c r="I184" s="18">
        <f t="shared" si="36"/>
        <v>0</v>
      </c>
      <c r="J184" s="18">
        <f t="shared" si="37"/>
        <v>1000000</v>
      </c>
      <c r="K184" s="37">
        <f t="shared" si="38"/>
        <v>1</v>
      </c>
      <c r="L184" s="37">
        <f t="shared" si="39"/>
        <v>-1</v>
      </c>
      <c r="M184" s="37">
        <f t="shared" si="40"/>
        <v>-1</v>
      </c>
      <c r="O184" s="51"/>
      <c r="P184" s="51"/>
      <c r="Q184" s="51"/>
      <c r="R184" s="54"/>
      <c r="S184" s="54"/>
      <c r="T184" s="54"/>
      <c r="U184" s="54"/>
      <c r="V184" s="54"/>
      <c r="W184" s="51"/>
      <c r="X184" s="51"/>
      <c r="Y184" s="51"/>
    </row>
    <row r="185" spans="1:25" s="17" customFormat="1" x14ac:dyDescent="0.2">
      <c r="A185" s="67" t="s">
        <v>253</v>
      </c>
      <c r="B185" s="68"/>
      <c r="C185" s="67"/>
      <c r="D185" s="69">
        <v>24523630.500000004</v>
      </c>
      <c r="E185" s="69">
        <v>19558630.489999995</v>
      </c>
      <c r="F185" s="69">
        <v>975226.58000000007</v>
      </c>
      <c r="G185" s="69">
        <v>6009141.7000000002</v>
      </c>
      <c r="H185" s="69">
        <v>282305.63999999996</v>
      </c>
      <c r="I185" s="69">
        <f t="shared" si="36"/>
        <v>6291447.3399999999</v>
      </c>
      <c r="J185" s="69">
        <f t="shared" si="37"/>
        <v>13267183.149999995</v>
      </c>
      <c r="K185" s="70">
        <f t="shared" si="38"/>
        <v>0.67832884090648815</v>
      </c>
      <c r="L185" s="70">
        <f t="shared" si="39"/>
        <v>-0.95013829927925597</v>
      </c>
      <c r="M185" s="70">
        <f t="shared" si="40"/>
        <v>-0.26263037243974213</v>
      </c>
      <c r="O185" s="51"/>
      <c r="P185" s="51"/>
      <c r="Q185" s="51"/>
      <c r="R185" s="54"/>
      <c r="S185" s="54"/>
      <c r="T185" s="54"/>
      <c r="U185" s="54"/>
      <c r="V185" s="54"/>
      <c r="W185" s="51"/>
      <c r="X185" s="51"/>
      <c r="Y185" s="51"/>
    </row>
    <row r="186" spans="1:25" s="17" customFormat="1" x14ac:dyDescent="0.2">
      <c r="A186" s="17" t="s">
        <v>254</v>
      </c>
      <c r="B186" s="43" t="s">
        <v>112</v>
      </c>
      <c r="C186" s="17" t="s">
        <v>113</v>
      </c>
      <c r="D186" s="18">
        <v>0</v>
      </c>
      <c r="E186" s="18">
        <v>0</v>
      </c>
      <c r="F186" s="18">
        <v>0</v>
      </c>
      <c r="G186" s="18">
        <v>0</v>
      </c>
      <c r="H186" s="18">
        <v>0</v>
      </c>
      <c r="I186" s="18">
        <f t="shared" si="36"/>
        <v>0</v>
      </c>
      <c r="J186" s="18">
        <f t="shared" si="37"/>
        <v>0</v>
      </c>
      <c r="K186" s="37" t="str">
        <f t="shared" si="38"/>
        <v>NA</v>
      </c>
      <c r="L186" s="37" t="str">
        <f t="shared" si="39"/>
        <v>NA</v>
      </c>
      <c r="M186" s="37" t="str">
        <f t="shared" si="40"/>
        <v>NA</v>
      </c>
      <c r="O186" s="51"/>
      <c r="P186" s="51"/>
      <c r="Q186" s="51"/>
      <c r="R186" s="54"/>
      <c r="S186" s="54"/>
      <c r="T186" s="54"/>
      <c r="U186" s="54"/>
      <c r="V186" s="54"/>
      <c r="W186" s="51"/>
      <c r="X186" s="51"/>
      <c r="Y186" s="51"/>
    </row>
    <row r="187" spans="1:25" s="17" customFormat="1" x14ac:dyDescent="0.2">
      <c r="B187" s="43" t="s">
        <v>114</v>
      </c>
      <c r="C187" s="17" t="s">
        <v>113</v>
      </c>
      <c r="D187" s="18">
        <v>0</v>
      </c>
      <c r="E187" s="18">
        <v>0</v>
      </c>
      <c r="F187" s="18">
        <v>0</v>
      </c>
      <c r="G187" s="18">
        <v>0</v>
      </c>
      <c r="H187" s="18">
        <v>0</v>
      </c>
      <c r="I187" s="18">
        <f t="shared" si="36"/>
        <v>0</v>
      </c>
      <c r="J187" s="18">
        <f t="shared" si="37"/>
        <v>0</v>
      </c>
      <c r="K187" s="37" t="str">
        <f t="shared" si="38"/>
        <v>NA</v>
      </c>
      <c r="L187" s="37" t="str">
        <f t="shared" si="39"/>
        <v>NA</v>
      </c>
      <c r="M187" s="37" t="str">
        <f t="shared" si="40"/>
        <v>NA</v>
      </c>
      <c r="O187" s="51"/>
      <c r="P187" s="51"/>
      <c r="Q187" s="51"/>
      <c r="R187" s="54"/>
      <c r="S187" s="54"/>
      <c r="T187" s="54"/>
      <c r="U187" s="54"/>
      <c r="V187" s="54"/>
      <c r="W187" s="51"/>
      <c r="X187" s="51"/>
      <c r="Y187" s="51"/>
    </row>
    <row r="188" spans="1:25" s="17" customFormat="1" x14ac:dyDescent="0.2">
      <c r="B188" s="43" t="s">
        <v>117</v>
      </c>
      <c r="C188" s="17" t="s">
        <v>118</v>
      </c>
      <c r="D188" s="18">
        <v>0</v>
      </c>
      <c r="E188" s="18">
        <v>25000</v>
      </c>
      <c r="F188" s="18">
        <v>0</v>
      </c>
      <c r="G188" s="18">
        <v>0</v>
      </c>
      <c r="H188" s="18">
        <v>0</v>
      </c>
      <c r="I188" s="18">
        <f t="shared" si="36"/>
        <v>0</v>
      </c>
      <c r="J188" s="18">
        <f t="shared" si="37"/>
        <v>25000</v>
      </c>
      <c r="K188" s="37">
        <f t="shared" si="38"/>
        <v>1</v>
      </c>
      <c r="L188" s="37">
        <f t="shared" si="39"/>
        <v>-1</v>
      </c>
      <c r="M188" s="37">
        <f t="shared" si="40"/>
        <v>-1</v>
      </c>
      <c r="O188" s="51"/>
      <c r="P188" s="51"/>
      <c r="Q188" s="51"/>
      <c r="R188" s="54"/>
      <c r="S188" s="54"/>
      <c r="T188" s="54"/>
      <c r="U188" s="54"/>
      <c r="V188" s="54"/>
      <c r="W188" s="51"/>
      <c r="X188" s="51"/>
      <c r="Y188" s="51"/>
    </row>
    <row r="189" spans="1:25" s="17" customFormat="1" x14ac:dyDescent="0.2">
      <c r="B189" s="43" t="s">
        <v>141</v>
      </c>
      <c r="C189" s="17" t="s">
        <v>142</v>
      </c>
      <c r="D189" s="18">
        <v>10735</v>
      </c>
      <c r="E189" s="18">
        <v>10735</v>
      </c>
      <c r="F189" s="18">
        <v>0</v>
      </c>
      <c r="G189" s="18">
        <v>0</v>
      </c>
      <c r="H189" s="18">
        <v>0</v>
      </c>
      <c r="I189" s="18">
        <f t="shared" si="36"/>
        <v>0</v>
      </c>
      <c r="J189" s="18">
        <f t="shared" si="37"/>
        <v>10735</v>
      </c>
      <c r="K189" s="37">
        <f t="shared" si="38"/>
        <v>1</v>
      </c>
      <c r="L189" s="37">
        <f t="shared" si="39"/>
        <v>-1</v>
      </c>
      <c r="M189" s="37">
        <f t="shared" si="40"/>
        <v>-1</v>
      </c>
      <c r="O189" s="51"/>
      <c r="P189" s="51"/>
      <c r="Q189" s="51"/>
      <c r="R189" s="54"/>
      <c r="S189" s="54"/>
      <c r="T189" s="54"/>
      <c r="U189" s="54"/>
      <c r="V189" s="54"/>
      <c r="W189" s="51"/>
      <c r="X189" s="51"/>
      <c r="Y189" s="51"/>
    </row>
    <row r="190" spans="1:25" s="17" customFormat="1" x14ac:dyDescent="0.2">
      <c r="B190" s="43" t="s">
        <v>143</v>
      </c>
      <c r="C190" s="17" t="s">
        <v>144</v>
      </c>
      <c r="D190" s="18">
        <v>0</v>
      </c>
      <c r="E190" s="18">
        <v>0</v>
      </c>
      <c r="F190" s="18">
        <v>0</v>
      </c>
      <c r="G190" s="18">
        <v>800</v>
      </c>
      <c r="H190" s="18">
        <v>0</v>
      </c>
      <c r="I190" s="18">
        <f t="shared" si="36"/>
        <v>800</v>
      </c>
      <c r="J190" s="18">
        <f t="shared" si="37"/>
        <v>-800</v>
      </c>
      <c r="K190" s="37" t="str">
        <f t="shared" si="38"/>
        <v>NA</v>
      </c>
      <c r="L190" s="37" t="str">
        <f t="shared" si="39"/>
        <v>NA</v>
      </c>
      <c r="M190" s="37" t="str">
        <f t="shared" si="40"/>
        <v>NA</v>
      </c>
      <c r="O190" s="51"/>
      <c r="P190" s="51"/>
      <c r="Q190" s="51"/>
      <c r="R190" s="54"/>
      <c r="S190" s="54"/>
      <c r="T190" s="54"/>
      <c r="U190" s="54"/>
      <c r="V190" s="54"/>
      <c r="W190" s="51"/>
      <c r="X190" s="51"/>
      <c r="Y190" s="51"/>
    </row>
    <row r="191" spans="1:25" s="17" customFormat="1" x14ac:dyDescent="0.2">
      <c r="B191" s="43" t="s">
        <v>163</v>
      </c>
      <c r="C191" s="17" t="s">
        <v>164</v>
      </c>
      <c r="D191" s="18">
        <v>284.48</v>
      </c>
      <c r="E191" s="18">
        <v>284.48</v>
      </c>
      <c r="F191" s="18">
        <v>0</v>
      </c>
      <c r="G191" s="18">
        <v>15.899999999999999</v>
      </c>
      <c r="H191" s="18">
        <v>0</v>
      </c>
      <c r="I191" s="18">
        <f t="shared" si="36"/>
        <v>15.899999999999999</v>
      </c>
      <c r="J191" s="18">
        <f t="shared" si="37"/>
        <v>268.58000000000004</v>
      </c>
      <c r="K191" s="37">
        <f t="shared" si="38"/>
        <v>0.94410854893138363</v>
      </c>
      <c r="L191" s="37">
        <f t="shared" si="39"/>
        <v>-1</v>
      </c>
      <c r="M191" s="37">
        <f t="shared" si="40"/>
        <v>-0.86586051743532055</v>
      </c>
      <c r="O191" s="51"/>
      <c r="P191" s="51"/>
      <c r="Q191" s="51"/>
      <c r="R191" s="54"/>
      <c r="S191" s="54"/>
      <c r="T191" s="54"/>
      <c r="U191" s="54"/>
      <c r="V191" s="54"/>
      <c r="W191" s="51"/>
      <c r="X191" s="51"/>
      <c r="Y191" s="51"/>
    </row>
    <row r="192" spans="1:25" s="17" customFormat="1" x14ac:dyDescent="0.2">
      <c r="B192" s="43" t="s">
        <v>165</v>
      </c>
      <c r="C192" s="17" t="s">
        <v>166</v>
      </c>
      <c r="D192" s="18">
        <v>61600</v>
      </c>
      <c r="E192" s="18">
        <v>46600</v>
      </c>
      <c r="F192" s="18">
        <v>0</v>
      </c>
      <c r="G192" s="18">
        <v>350</v>
      </c>
      <c r="H192" s="18">
        <v>22390</v>
      </c>
      <c r="I192" s="18">
        <f t="shared" si="36"/>
        <v>22740</v>
      </c>
      <c r="J192" s="18">
        <f t="shared" si="37"/>
        <v>23860</v>
      </c>
      <c r="K192" s="37">
        <f t="shared" si="38"/>
        <v>0.51201716738197423</v>
      </c>
      <c r="L192" s="37">
        <f t="shared" si="39"/>
        <v>-1</v>
      </c>
      <c r="M192" s="37">
        <f t="shared" si="40"/>
        <v>-0.98197424892703866</v>
      </c>
      <c r="O192" s="51"/>
      <c r="P192" s="51"/>
      <c r="Q192" s="51"/>
      <c r="R192" s="54"/>
      <c r="S192" s="54"/>
      <c r="T192" s="54"/>
      <c r="U192" s="54"/>
      <c r="V192" s="54"/>
      <c r="W192" s="51"/>
      <c r="X192" s="51"/>
      <c r="Y192" s="51"/>
    </row>
    <row r="193" spans="1:25" s="17" customFormat="1" x14ac:dyDescent="0.2">
      <c r="B193" s="43" t="s">
        <v>183</v>
      </c>
      <c r="C193" s="17" t="s">
        <v>184</v>
      </c>
      <c r="D193" s="18">
        <v>15000</v>
      </c>
      <c r="E193" s="18">
        <v>15000</v>
      </c>
      <c r="F193" s="18">
        <v>0</v>
      </c>
      <c r="G193" s="18">
        <v>0</v>
      </c>
      <c r="H193" s="18">
        <v>0</v>
      </c>
      <c r="I193" s="18">
        <f t="shared" si="36"/>
        <v>0</v>
      </c>
      <c r="J193" s="18">
        <f t="shared" si="37"/>
        <v>15000</v>
      </c>
      <c r="K193" s="37">
        <f t="shared" si="38"/>
        <v>1</v>
      </c>
      <c r="L193" s="37">
        <f t="shared" si="39"/>
        <v>-1</v>
      </c>
      <c r="M193" s="37">
        <f t="shared" si="40"/>
        <v>-1</v>
      </c>
      <c r="O193" s="51"/>
      <c r="P193" s="51"/>
      <c r="Q193" s="51"/>
      <c r="R193" s="54"/>
      <c r="S193" s="54"/>
      <c r="T193" s="54"/>
      <c r="U193" s="54"/>
      <c r="V193" s="54"/>
      <c r="W193" s="51"/>
      <c r="X193" s="51"/>
      <c r="Y193" s="51"/>
    </row>
    <row r="194" spans="1:25" s="17" customFormat="1" x14ac:dyDescent="0.2">
      <c r="B194" s="43" t="s">
        <v>189</v>
      </c>
      <c r="C194" s="17" t="s">
        <v>190</v>
      </c>
      <c r="D194" s="18">
        <v>11750</v>
      </c>
      <c r="E194" s="18">
        <v>4129</v>
      </c>
      <c r="F194" s="18">
        <v>0</v>
      </c>
      <c r="G194" s="18">
        <v>0</v>
      </c>
      <c r="H194" s="18">
        <v>0</v>
      </c>
      <c r="I194" s="18">
        <f t="shared" si="36"/>
        <v>0</v>
      </c>
      <c r="J194" s="18">
        <f t="shared" si="37"/>
        <v>4129</v>
      </c>
      <c r="K194" s="37">
        <f t="shared" si="38"/>
        <v>1</v>
      </c>
      <c r="L194" s="37">
        <f t="shared" si="39"/>
        <v>-1</v>
      </c>
      <c r="M194" s="37">
        <f t="shared" si="40"/>
        <v>-1</v>
      </c>
      <c r="O194" s="51"/>
      <c r="P194" s="51"/>
      <c r="Q194" s="51"/>
      <c r="R194" s="54"/>
      <c r="S194" s="54"/>
      <c r="T194" s="54"/>
      <c r="U194" s="54"/>
      <c r="V194" s="54"/>
      <c r="W194" s="51"/>
      <c r="X194" s="51"/>
      <c r="Y194" s="51"/>
    </row>
    <row r="195" spans="1:25" s="17" customFormat="1" x14ac:dyDescent="0.2">
      <c r="B195" s="43" t="s">
        <v>203</v>
      </c>
      <c r="C195" s="17" t="s">
        <v>204</v>
      </c>
      <c r="D195" s="18">
        <v>25784.5</v>
      </c>
      <c r="E195" s="18">
        <v>25784.5</v>
      </c>
      <c r="F195" s="18">
        <v>0</v>
      </c>
      <c r="G195" s="18">
        <v>0</v>
      </c>
      <c r="H195" s="18">
        <v>0</v>
      </c>
      <c r="I195" s="18">
        <f t="shared" si="36"/>
        <v>0</v>
      </c>
      <c r="J195" s="18">
        <f t="shared" si="37"/>
        <v>25784.5</v>
      </c>
      <c r="K195" s="37">
        <f t="shared" si="38"/>
        <v>1</v>
      </c>
      <c r="L195" s="37">
        <f t="shared" si="39"/>
        <v>-1</v>
      </c>
      <c r="M195" s="37">
        <f t="shared" si="40"/>
        <v>-1</v>
      </c>
      <c r="O195" s="51"/>
      <c r="P195" s="51"/>
      <c r="Q195" s="51"/>
      <c r="R195" s="54"/>
      <c r="S195" s="54"/>
      <c r="T195" s="54"/>
      <c r="U195" s="54"/>
      <c r="V195" s="54"/>
      <c r="W195" s="51"/>
      <c r="X195" s="51"/>
      <c r="Y195" s="51"/>
    </row>
    <row r="196" spans="1:25" s="17" customFormat="1" x14ac:dyDescent="0.2">
      <c r="B196" s="43" t="s">
        <v>211</v>
      </c>
      <c r="C196" s="17" t="s">
        <v>212</v>
      </c>
      <c r="D196" s="18">
        <v>10000</v>
      </c>
      <c r="E196" s="18">
        <v>29545</v>
      </c>
      <c r="F196" s="18">
        <v>0</v>
      </c>
      <c r="G196" s="18">
        <v>0</v>
      </c>
      <c r="H196" s="18">
        <v>1115</v>
      </c>
      <c r="I196" s="18">
        <f t="shared" si="36"/>
        <v>1115</v>
      </c>
      <c r="J196" s="18">
        <f t="shared" si="37"/>
        <v>28430</v>
      </c>
      <c r="K196" s="37">
        <f t="shared" si="38"/>
        <v>0.96226095786089016</v>
      </c>
      <c r="L196" s="37">
        <f t="shared" si="39"/>
        <v>-1</v>
      </c>
      <c r="M196" s="37">
        <f t="shared" si="40"/>
        <v>-1</v>
      </c>
      <c r="O196" s="51"/>
      <c r="P196" s="51"/>
      <c r="Q196" s="51"/>
      <c r="R196" s="54"/>
      <c r="S196" s="54"/>
      <c r="T196" s="54"/>
      <c r="U196" s="54"/>
      <c r="V196" s="54"/>
      <c r="W196" s="51"/>
      <c r="X196" s="51"/>
      <c r="Y196" s="51"/>
    </row>
    <row r="197" spans="1:25" s="17" customFormat="1" x14ac:dyDescent="0.2">
      <c r="B197" s="43" t="s">
        <v>213</v>
      </c>
      <c r="C197" s="17" t="s">
        <v>214</v>
      </c>
      <c r="D197" s="18">
        <v>1000000</v>
      </c>
      <c r="E197" s="18">
        <v>1000000</v>
      </c>
      <c r="F197" s="18">
        <v>0</v>
      </c>
      <c r="G197" s="18">
        <v>0</v>
      </c>
      <c r="H197" s="18">
        <v>0</v>
      </c>
      <c r="I197" s="18">
        <f t="shared" si="36"/>
        <v>0</v>
      </c>
      <c r="J197" s="18">
        <f t="shared" si="37"/>
        <v>1000000</v>
      </c>
      <c r="K197" s="37">
        <f t="shared" si="38"/>
        <v>1</v>
      </c>
      <c r="L197" s="37">
        <f t="shared" si="39"/>
        <v>-1</v>
      </c>
      <c r="M197" s="37">
        <f t="shared" si="40"/>
        <v>-1</v>
      </c>
      <c r="O197" s="51"/>
      <c r="P197" s="51"/>
      <c r="Q197" s="51"/>
      <c r="R197" s="54"/>
      <c r="S197" s="54"/>
      <c r="T197" s="54"/>
      <c r="U197" s="54"/>
      <c r="V197" s="54"/>
      <c r="W197" s="51"/>
      <c r="X197" s="51"/>
      <c r="Y197" s="51"/>
    </row>
    <row r="198" spans="1:25" s="17" customFormat="1" x14ac:dyDescent="0.2">
      <c r="A198" s="67" t="s">
        <v>255</v>
      </c>
      <c r="B198" s="68"/>
      <c r="C198" s="67"/>
      <c r="D198" s="69">
        <v>1135153.98</v>
      </c>
      <c r="E198" s="69">
        <v>1157077.98</v>
      </c>
      <c r="F198" s="69">
        <v>0</v>
      </c>
      <c r="G198" s="69">
        <v>1165.9000000000001</v>
      </c>
      <c r="H198" s="69">
        <v>23505</v>
      </c>
      <c r="I198" s="69">
        <f t="shared" si="36"/>
        <v>24670.9</v>
      </c>
      <c r="J198" s="69">
        <f t="shared" si="37"/>
        <v>1132407.08</v>
      </c>
      <c r="K198" s="70">
        <f t="shared" si="38"/>
        <v>0.97867827369768123</v>
      </c>
      <c r="L198" s="70">
        <f t="shared" si="39"/>
        <v>-1</v>
      </c>
      <c r="M198" s="70">
        <f t="shared" si="40"/>
        <v>-0.99758170145109837</v>
      </c>
      <c r="O198" s="51"/>
      <c r="P198" s="51"/>
      <c r="Q198" s="51"/>
      <c r="R198" s="54"/>
      <c r="S198" s="54"/>
      <c r="T198" s="54"/>
      <c r="U198" s="54"/>
      <c r="V198" s="54"/>
      <c r="W198" s="51"/>
      <c r="X198" s="51"/>
      <c r="Y198" s="51"/>
    </row>
    <row r="199" spans="1:25" s="17" customFormat="1" x14ac:dyDescent="0.2">
      <c r="A199" s="17" t="s">
        <v>256</v>
      </c>
      <c r="B199" s="43" t="s">
        <v>117</v>
      </c>
      <c r="C199" s="17" t="s">
        <v>118</v>
      </c>
      <c r="D199" s="18"/>
      <c r="E199" s="18"/>
      <c r="F199" s="18">
        <v>0</v>
      </c>
      <c r="G199" s="18">
        <v>0</v>
      </c>
      <c r="H199" s="18">
        <v>0</v>
      </c>
      <c r="I199" s="18">
        <f t="shared" si="36"/>
        <v>0</v>
      </c>
      <c r="J199" s="18">
        <f t="shared" si="37"/>
        <v>0</v>
      </c>
      <c r="K199" s="37" t="str">
        <f t="shared" si="38"/>
        <v>NA</v>
      </c>
      <c r="L199" s="37" t="str">
        <f t="shared" si="39"/>
        <v>NA</v>
      </c>
      <c r="M199" s="37" t="str">
        <f t="shared" si="40"/>
        <v>NA</v>
      </c>
      <c r="O199" s="51"/>
      <c r="P199" s="51"/>
      <c r="Q199" s="51"/>
      <c r="R199" s="54"/>
      <c r="S199" s="54"/>
      <c r="T199" s="54"/>
      <c r="U199" s="54"/>
      <c r="V199" s="54"/>
      <c r="W199" s="51"/>
      <c r="X199" s="51"/>
      <c r="Y199" s="51"/>
    </row>
    <row r="200" spans="1:25" s="17" customFormat="1" x14ac:dyDescent="0.2">
      <c r="B200" s="43" t="s">
        <v>127</v>
      </c>
      <c r="C200" s="17" t="s">
        <v>128</v>
      </c>
      <c r="D200" s="18">
        <v>121985</v>
      </c>
      <c r="E200" s="18">
        <v>121985</v>
      </c>
      <c r="F200" s="18">
        <v>10909.52</v>
      </c>
      <c r="G200" s="18">
        <v>54175.55</v>
      </c>
      <c r="H200" s="18">
        <v>0</v>
      </c>
      <c r="I200" s="18">
        <f t="shared" si="36"/>
        <v>54175.55</v>
      </c>
      <c r="J200" s="18">
        <f t="shared" si="37"/>
        <v>67809.45</v>
      </c>
      <c r="K200" s="37">
        <f t="shared" si="38"/>
        <v>0.55588351026765581</v>
      </c>
      <c r="L200" s="37">
        <f t="shared" si="39"/>
        <v>-0.91056670902160097</v>
      </c>
      <c r="M200" s="37">
        <f t="shared" si="40"/>
        <v>6.5879575357626091E-2</v>
      </c>
      <c r="O200" s="51"/>
      <c r="P200" s="51"/>
      <c r="Q200" s="51"/>
      <c r="R200" s="54"/>
      <c r="S200" s="54"/>
      <c r="T200" s="54"/>
      <c r="U200" s="54"/>
      <c r="V200" s="54"/>
      <c r="W200" s="51"/>
      <c r="X200" s="51"/>
      <c r="Y200" s="51"/>
    </row>
    <row r="201" spans="1:25" s="17" customFormat="1" x14ac:dyDescent="0.2">
      <c r="B201" s="43" t="s">
        <v>257</v>
      </c>
      <c r="C201" s="17" t="s">
        <v>258</v>
      </c>
      <c r="D201" s="18">
        <v>10643260.27</v>
      </c>
      <c r="E201" s="18">
        <v>10643260.27</v>
      </c>
      <c r="F201" s="18">
        <v>800655.62999999942</v>
      </c>
      <c r="G201" s="18">
        <v>2509906.3199999984</v>
      </c>
      <c r="H201" s="18">
        <v>0</v>
      </c>
      <c r="I201" s="18">
        <f t="shared" si="36"/>
        <v>2509906.3199999984</v>
      </c>
      <c r="J201" s="18">
        <f t="shared" si="37"/>
        <v>8133353.9500000011</v>
      </c>
      <c r="K201" s="37">
        <f t="shared" si="38"/>
        <v>0.76417880834177909</v>
      </c>
      <c r="L201" s="37">
        <f t="shared" si="39"/>
        <v>-0.92477346135593474</v>
      </c>
      <c r="M201" s="37">
        <f t="shared" si="40"/>
        <v>-0.43402914002026977</v>
      </c>
      <c r="O201" s="51"/>
      <c r="P201" s="51"/>
      <c r="Q201" s="51"/>
      <c r="R201" s="54"/>
      <c r="S201" s="54"/>
      <c r="T201" s="54"/>
      <c r="U201" s="54"/>
      <c r="V201" s="54"/>
      <c r="W201" s="51"/>
      <c r="X201" s="51"/>
      <c r="Y201" s="51"/>
    </row>
    <row r="202" spans="1:25" s="17" customFormat="1" x14ac:dyDescent="0.2">
      <c r="B202" s="43" t="s">
        <v>141</v>
      </c>
      <c r="C202" s="17" t="s">
        <v>142</v>
      </c>
      <c r="D202" s="18">
        <v>27000</v>
      </c>
      <c r="E202" s="18">
        <v>27000</v>
      </c>
      <c r="F202" s="18">
        <v>0</v>
      </c>
      <c r="G202" s="18">
        <v>0</v>
      </c>
      <c r="H202" s="18">
        <v>0</v>
      </c>
      <c r="I202" s="18">
        <f t="shared" si="36"/>
        <v>0</v>
      </c>
      <c r="J202" s="18">
        <f t="shared" si="37"/>
        <v>27000</v>
      </c>
      <c r="K202" s="37">
        <f t="shared" si="38"/>
        <v>1</v>
      </c>
      <c r="L202" s="37">
        <f t="shared" si="39"/>
        <v>-1</v>
      </c>
      <c r="M202" s="37">
        <f t="shared" si="40"/>
        <v>-1</v>
      </c>
      <c r="O202" s="51"/>
      <c r="P202" s="51"/>
      <c r="Q202" s="51"/>
      <c r="R202" s="54"/>
      <c r="S202" s="54"/>
      <c r="T202" s="54"/>
      <c r="U202" s="54"/>
      <c r="V202" s="54"/>
      <c r="W202" s="51"/>
      <c r="X202" s="51"/>
      <c r="Y202" s="51"/>
    </row>
    <row r="203" spans="1:25" s="17" customFormat="1" x14ac:dyDescent="0.2">
      <c r="B203" s="43" t="s">
        <v>229</v>
      </c>
      <c r="C203" s="17" t="s">
        <v>230</v>
      </c>
      <c r="D203" s="18"/>
      <c r="E203" s="18"/>
      <c r="F203" s="18">
        <v>0</v>
      </c>
      <c r="G203" s="18">
        <v>0</v>
      </c>
      <c r="H203" s="18">
        <v>0</v>
      </c>
      <c r="I203" s="18">
        <f t="shared" si="36"/>
        <v>0</v>
      </c>
      <c r="J203" s="18">
        <f t="shared" si="37"/>
        <v>0</v>
      </c>
      <c r="K203" s="37" t="str">
        <f t="shared" si="38"/>
        <v>NA</v>
      </c>
      <c r="L203" s="37" t="str">
        <f t="shared" si="39"/>
        <v>NA</v>
      </c>
      <c r="M203" s="37" t="str">
        <f t="shared" si="40"/>
        <v>NA</v>
      </c>
      <c r="O203" s="51"/>
      <c r="P203" s="51"/>
      <c r="Q203" s="51"/>
      <c r="R203" s="54"/>
      <c r="S203" s="54"/>
      <c r="T203" s="54"/>
      <c r="U203" s="54"/>
      <c r="V203" s="54"/>
      <c r="W203" s="51"/>
      <c r="X203" s="51"/>
      <c r="Y203" s="51"/>
    </row>
    <row r="204" spans="1:25" s="17" customFormat="1" x14ac:dyDescent="0.2">
      <c r="B204" s="43" t="s">
        <v>143</v>
      </c>
      <c r="C204" s="17" t="s">
        <v>144</v>
      </c>
      <c r="D204" s="18">
        <v>166320</v>
      </c>
      <c r="E204" s="18">
        <v>166320</v>
      </c>
      <c r="F204" s="18">
        <v>0</v>
      </c>
      <c r="G204" s="18">
        <v>0</v>
      </c>
      <c r="H204" s="18">
        <v>0</v>
      </c>
      <c r="I204" s="18">
        <f t="shared" si="36"/>
        <v>0</v>
      </c>
      <c r="J204" s="18">
        <f t="shared" si="37"/>
        <v>166320</v>
      </c>
      <c r="K204" s="37">
        <f t="shared" si="38"/>
        <v>1</v>
      </c>
      <c r="L204" s="37">
        <f t="shared" si="39"/>
        <v>-1</v>
      </c>
      <c r="M204" s="37">
        <f t="shared" si="40"/>
        <v>-1</v>
      </c>
      <c r="O204" s="51"/>
      <c r="P204" s="51"/>
      <c r="Q204" s="51"/>
      <c r="R204" s="54"/>
      <c r="S204" s="54"/>
      <c r="T204" s="54"/>
      <c r="U204" s="54"/>
      <c r="V204" s="54"/>
      <c r="W204" s="51"/>
      <c r="X204" s="51"/>
      <c r="Y204" s="51"/>
    </row>
    <row r="205" spans="1:25" s="17" customFormat="1" x14ac:dyDescent="0.2">
      <c r="B205" s="43" t="s">
        <v>149</v>
      </c>
      <c r="C205" s="17" t="s">
        <v>150</v>
      </c>
      <c r="D205" s="18">
        <v>1576260</v>
      </c>
      <c r="E205" s="18">
        <v>1576260</v>
      </c>
      <c r="F205" s="18">
        <v>103950</v>
      </c>
      <c r="G205" s="18">
        <v>314685</v>
      </c>
      <c r="H205" s="18">
        <v>0</v>
      </c>
      <c r="I205" s="18">
        <f t="shared" si="36"/>
        <v>314685</v>
      </c>
      <c r="J205" s="18">
        <f t="shared" si="37"/>
        <v>1261575</v>
      </c>
      <c r="K205" s="37">
        <f t="shared" si="38"/>
        <v>0.80035971223021585</v>
      </c>
      <c r="L205" s="37">
        <f t="shared" si="39"/>
        <v>-0.93405275779376495</v>
      </c>
      <c r="M205" s="37">
        <f t="shared" si="40"/>
        <v>-0.52086330935251801</v>
      </c>
      <c r="O205" s="51"/>
      <c r="P205" s="51"/>
      <c r="Q205" s="51"/>
      <c r="R205" s="54"/>
      <c r="S205" s="54"/>
      <c r="T205" s="54"/>
      <c r="U205" s="54"/>
      <c r="V205" s="54"/>
      <c r="W205" s="51"/>
      <c r="X205" s="51"/>
      <c r="Y205" s="51"/>
    </row>
    <row r="206" spans="1:25" s="17" customFormat="1" x14ac:dyDescent="0.2">
      <c r="B206" s="43" t="s">
        <v>151</v>
      </c>
      <c r="C206" s="17" t="s">
        <v>152</v>
      </c>
      <c r="D206" s="18">
        <v>2131315.31</v>
      </c>
      <c r="E206" s="18">
        <v>2131315.31</v>
      </c>
      <c r="F206" s="18">
        <v>160747.79</v>
      </c>
      <c r="G206" s="18">
        <v>506583.06999999995</v>
      </c>
      <c r="H206" s="18">
        <v>0</v>
      </c>
      <c r="I206" s="18">
        <f t="shared" si="36"/>
        <v>506583.06999999995</v>
      </c>
      <c r="J206" s="18">
        <f t="shared" si="37"/>
        <v>1624732.2400000002</v>
      </c>
      <c r="K206" s="37">
        <f t="shared" si="38"/>
        <v>0.76231434756596395</v>
      </c>
      <c r="L206" s="37">
        <f t="shared" si="39"/>
        <v>-0.92457812823575125</v>
      </c>
      <c r="M206" s="37">
        <f t="shared" si="40"/>
        <v>-0.42955443415831329</v>
      </c>
      <c r="O206" s="51"/>
      <c r="P206" s="51"/>
      <c r="Q206" s="51"/>
      <c r="R206" s="54"/>
      <c r="S206" s="54"/>
      <c r="T206" s="54"/>
      <c r="U206" s="54"/>
      <c r="V206" s="54"/>
      <c r="W206" s="51"/>
      <c r="X206" s="51"/>
      <c r="Y206" s="51"/>
    </row>
    <row r="207" spans="1:25" s="17" customFormat="1" x14ac:dyDescent="0.2">
      <c r="B207" s="43" t="s">
        <v>153</v>
      </c>
      <c r="C207" s="17" t="s">
        <v>154</v>
      </c>
      <c r="D207" s="18">
        <v>1150</v>
      </c>
      <c r="E207" s="18">
        <v>1150</v>
      </c>
      <c r="F207" s="18">
        <v>0</v>
      </c>
      <c r="G207" s="18">
        <v>0</v>
      </c>
      <c r="H207" s="18">
        <v>0</v>
      </c>
      <c r="I207" s="18">
        <f t="shared" si="36"/>
        <v>0</v>
      </c>
      <c r="J207" s="18">
        <f t="shared" si="37"/>
        <v>1150</v>
      </c>
      <c r="K207" s="37">
        <f t="shared" si="38"/>
        <v>1</v>
      </c>
      <c r="L207" s="37">
        <f t="shared" si="39"/>
        <v>-1</v>
      </c>
      <c r="M207" s="37">
        <f t="shared" si="40"/>
        <v>-1</v>
      </c>
      <c r="O207" s="51"/>
      <c r="P207" s="51"/>
      <c r="Q207" s="51"/>
      <c r="R207" s="54"/>
      <c r="S207" s="54"/>
      <c r="T207" s="54"/>
      <c r="U207" s="54"/>
      <c r="V207" s="54"/>
      <c r="W207" s="51"/>
      <c r="X207" s="51"/>
      <c r="Y207" s="51"/>
    </row>
    <row r="208" spans="1:25" s="17" customFormat="1" x14ac:dyDescent="0.2">
      <c r="B208" s="43" t="s">
        <v>163</v>
      </c>
      <c r="C208" s="17" t="s">
        <v>164</v>
      </c>
      <c r="D208" s="18">
        <v>294643.72000000003</v>
      </c>
      <c r="E208" s="18">
        <v>294643.72000000003</v>
      </c>
      <c r="F208" s="18">
        <v>32691.53000000001</v>
      </c>
      <c r="G208" s="18">
        <v>104241.84000000001</v>
      </c>
      <c r="H208" s="18">
        <v>0</v>
      </c>
      <c r="I208" s="18">
        <f t="shared" si="36"/>
        <v>104241.84000000001</v>
      </c>
      <c r="J208" s="18">
        <f t="shared" si="37"/>
        <v>190401.88</v>
      </c>
      <c r="K208" s="37">
        <f t="shared" si="38"/>
        <v>0.64621054879432005</v>
      </c>
      <c r="L208" s="37">
        <f t="shared" si="39"/>
        <v>-0.88904725340828583</v>
      </c>
      <c r="M208" s="37">
        <f t="shared" si="40"/>
        <v>-0.1509053171063684</v>
      </c>
      <c r="O208" s="51"/>
      <c r="P208" s="51"/>
      <c r="Q208" s="51"/>
      <c r="R208" s="54"/>
      <c r="S208" s="54"/>
      <c r="T208" s="54"/>
      <c r="U208" s="54"/>
      <c r="V208" s="54"/>
      <c r="W208" s="51"/>
      <c r="X208" s="51"/>
      <c r="Y208" s="51"/>
    </row>
    <row r="209" spans="1:25" s="17" customFormat="1" x14ac:dyDescent="0.2">
      <c r="B209" s="43" t="s">
        <v>165</v>
      </c>
      <c r="C209" s="17" t="s">
        <v>166</v>
      </c>
      <c r="D209" s="18">
        <v>247696</v>
      </c>
      <c r="E209" s="18">
        <v>294696</v>
      </c>
      <c r="F209" s="18">
        <v>258167.16</v>
      </c>
      <c r="G209" s="18">
        <v>258167.16</v>
      </c>
      <c r="H209" s="18">
        <v>21594</v>
      </c>
      <c r="I209" s="18">
        <f t="shared" si="36"/>
        <v>279761.16000000003</v>
      </c>
      <c r="J209" s="18">
        <f t="shared" si="37"/>
        <v>14934.839999999967</v>
      </c>
      <c r="K209" s="37">
        <f t="shared" si="38"/>
        <v>5.0678801205309765E-2</v>
      </c>
      <c r="L209" s="37">
        <f t="shared" si="39"/>
        <v>-0.12395431224041044</v>
      </c>
      <c r="M209" s="37">
        <f t="shared" si="40"/>
        <v>1.102509650623015</v>
      </c>
      <c r="O209" s="51"/>
      <c r="P209" s="51"/>
      <c r="Q209" s="51"/>
      <c r="R209" s="54"/>
      <c r="S209" s="54"/>
      <c r="T209" s="54"/>
      <c r="U209" s="54"/>
      <c r="V209" s="54"/>
      <c r="W209" s="51"/>
      <c r="X209" s="51"/>
      <c r="Y209" s="51"/>
    </row>
    <row r="210" spans="1:25" s="17" customFormat="1" x14ac:dyDescent="0.2">
      <c r="B210" s="43" t="s">
        <v>177</v>
      </c>
      <c r="C210" s="17" t="s">
        <v>178</v>
      </c>
      <c r="D210" s="18"/>
      <c r="E210" s="18"/>
      <c r="F210" s="18">
        <v>0</v>
      </c>
      <c r="G210" s="18">
        <v>0</v>
      </c>
      <c r="H210" s="18">
        <v>0</v>
      </c>
      <c r="I210" s="18">
        <f t="shared" si="36"/>
        <v>0</v>
      </c>
      <c r="J210" s="18">
        <f t="shared" si="37"/>
        <v>0</v>
      </c>
      <c r="K210" s="37" t="str">
        <f t="shared" si="38"/>
        <v>NA</v>
      </c>
      <c r="L210" s="37" t="str">
        <f t="shared" si="39"/>
        <v>NA</v>
      </c>
      <c r="M210" s="37" t="str">
        <f t="shared" si="40"/>
        <v>NA</v>
      </c>
      <c r="O210" s="51"/>
      <c r="P210" s="51"/>
      <c r="Q210" s="51"/>
      <c r="R210" s="54"/>
      <c r="S210" s="54"/>
      <c r="T210" s="54"/>
      <c r="U210" s="54"/>
      <c r="V210" s="54"/>
      <c r="W210" s="51"/>
      <c r="X210" s="51"/>
      <c r="Y210" s="51"/>
    </row>
    <row r="211" spans="1:25" s="17" customFormat="1" x14ac:dyDescent="0.2">
      <c r="B211" s="43" t="s">
        <v>179</v>
      </c>
      <c r="C211" s="17" t="s">
        <v>180</v>
      </c>
      <c r="D211" s="18">
        <v>600</v>
      </c>
      <c r="E211" s="18">
        <v>600</v>
      </c>
      <c r="F211" s="18">
        <v>18.32</v>
      </c>
      <c r="G211" s="18">
        <v>139.5</v>
      </c>
      <c r="H211" s="18">
        <v>0</v>
      </c>
      <c r="I211" s="18">
        <f t="shared" si="36"/>
        <v>139.5</v>
      </c>
      <c r="J211" s="18">
        <f t="shared" si="37"/>
        <v>460.5</v>
      </c>
      <c r="K211" s="37">
        <f t="shared" si="38"/>
        <v>0.76749999999999996</v>
      </c>
      <c r="L211" s="37">
        <f t="shared" si="39"/>
        <v>-0.96946666666666659</v>
      </c>
      <c r="M211" s="37">
        <f t="shared" si="40"/>
        <v>-0.442</v>
      </c>
      <c r="O211" s="51"/>
      <c r="P211" s="51"/>
      <c r="Q211" s="51"/>
      <c r="R211" s="54"/>
      <c r="S211" s="54"/>
      <c r="T211" s="54"/>
      <c r="U211" s="54"/>
      <c r="V211" s="54"/>
      <c r="W211" s="51"/>
      <c r="X211" s="51"/>
      <c r="Y211" s="51"/>
    </row>
    <row r="212" spans="1:25" s="17" customFormat="1" x14ac:dyDescent="0.2">
      <c r="B212" s="43" t="s">
        <v>181</v>
      </c>
      <c r="C212" s="17" t="s">
        <v>182</v>
      </c>
      <c r="D212" s="18">
        <v>16727.66</v>
      </c>
      <c r="E212" s="18">
        <v>186450.18</v>
      </c>
      <c r="F212" s="18">
        <v>3302.5200000000004</v>
      </c>
      <c r="G212" s="18">
        <v>11706.03</v>
      </c>
      <c r="H212" s="18">
        <v>17130.27</v>
      </c>
      <c r="I212" s="18">
        <f t="shared" si="36"/>
        <v>28836.300000000003</v>
      </c>
      <c r="J212" s="18">
        <f t="shared" si="37"/>
        <v>157613.88</v>
      </c>
      <c r="K212" s="37">
        <f t="shared" si="38"/>
        <v>0.84534045502128241</v>
      </c>
      <c r="L212" s="37">
        <f t="shared" si="39"/>
        <v>-0.98228738636776869</v>
      </c>
      <c r="M212" s="37">
        <f t="shared" si="40"/>
        <v>-0.84931914788175589</v>
      </c>
      <c r="O212" s="51"/>
      <c r="P212" s="51"/>
      <c r="Q212" s="51"/>
      <c r="R212" s="54"/>
      <c r="S212" s="54"/>
      <c r="T212" s="54"/>
      <c r="U212" s="54"/>
      <c r="V212" s="54"/>
      <c r="W212" s="51"/>
      <c r="X212" s="51"/>
      <c r="Y212" s="51"/>
    </row>
    <row r="213" spans="1:25" s="17" customFormat="1" x14ac:dyDescent="0.2">
      <c r="B213" s="43" t="s">
        <v>183</v>
      </c>
      <c r="C213" s="17" t="s">
        <v>184</v>
      </c>
      <c r="D213" s="18">
        <v>13361</v>
      </c>
      <c r="E213" s="18">
        <v>13361</v>
      </c>
      <c r="F213" s="18">
        <v>181.25</v>
      </c>
      <c r="G213" s="18">
        <v>181.25</v>
      </c>
      <c r="H213" s="18">
        <v>0</v>
      </c>
      <c r="I213" s="18">
        <f t="shared" si="36"/>
        <v>181.25</v>
      </c>
      <c r="J213" s="18">
        <f t="shared" si="37"/>
        <v>13179.75</v>
      </c>
      <c r="K213" s="37">
        <f t="shared" si="38"/>
        <v>0.98643439862285753</v>
      </c>
      <c r="L213" s="37">
        <f t="shared" si="39"/>
        <v>-0.98643439862285753</v>
      </c>
      <c r="M213" s="37">
        <f t="shared" si="40"/>
        <v>-0.96744255669485812</v>
      </c>
      <c r="O213" s="51"/>
      <c r="P213" s="51"/>
      <c r="Q213" s="51"/>
      <c r="R213" s="54"/>
      <c r="S213" s="54"/>
      <c r="T213" s="54"/>
      <c r="U213" s="54"/>
      <c r="V213" s="54"/>
      <c r="W213" s="51"/>
      <c r="X213" s="51"/>
      <c r="Y213" s="51"/>
    </row>
    <row r="214" spans="1:25" s="17" customFormat="1" x14ac:dyDescent="0.2">
      <c r="B214" s="43" t="s">
        <v>189</v>
      </c>
      <c r="C214" s="17" t="s">
        <v>190</v>
      </c>
      <c r="D214" s="18">
        <v>1221712.0599999998</v>
      </c>
      <c r="E214" s="18">
        <v>986949.67999999993</v>
      </c>
      <c r="F214" s="18">
        <v>0</v>
      </c>
      <c r="G214" s="18">
        <v>17298.499999999996</v>
      </c>
      <c r="H214" s="18">
        <v>9206.85</v>
      </c>
      <c r="I214" s="18">
        <f t="shared" si="36"/>
        <v>26505.35</v>
      </c>
      <c r="J214" s="18">
        <f t="shared" si="37"/>
        <v>960444.33</v>
      </c>
      <c r="K214" s="37">
        <f t="shared" si="38"/>
        <v>0.97314417286198418</v>
      </c>
      <c r="L214" s="37">
        <f t="shared" si="39"/>
        <v>-1</v>
      </c>
      <c r="M214" s="37">
        <f t="shared" si="40"/>
        <v>-0.95793463350634045</v>
      </c>
      <c r="O214" s="51"/>
      <c r="P214" s="51"/>
      <c r="Q214" s="51"/>
      <c r="R214" s="54"/>
      <c r="S214" s="54"/>
      <c r="T214" s="54"/>
      <c r="U214" s="54"/>
      <c r="V214" s="54"/>
      <c r="W214" s="51"/>
      <c r="X214" s="51"/>
      <c r="Y214" s="51"/>
    </row>
    <row r="215" spans="1:25" s="17" customFormat="1" x14ac:dyDescent="0.2">
      <c r="B215" s="43" t="s">
        <v>191</v>
      </c>
      <c r="C215" s="17" t="s">
        <v>192</v>
      </c>
      <c r="D215" s="18">
        <v>154.94999999999999</v>
      </c>
      <c r="E215" s="18">
        <v>448.95</v>
      </c>
      <c r="F215" s="18">
        <v>0</v>
      </c>
      <c r="G215" s="18">
        <v>0</v>
      </c>
      <c r="H215" s="18">
        <v>0</v>
      </c>
      <c r="I215" s="18">
        <f t="shared" si="36"/>
        <v>0</v>
      </c>
      <c r="J215" s="18">
        <f t="shared" si="37"/>
        <v>448.95</v>
      </c>
      <c r="K215" s="37">
        <f t="shared" si="38"/>
        <v>1</v>
      </c>
      <c r="L215" s="37">
        <f t="shared" si="39"/>
        <v>-1</v>
      </c>
      <c r="M215" s="37">
        <f t="shared" si="40"/>
        <v>-1</v>
      </c>
      <c r="O215" s="51"/>
      <c r="P215" s="51"/>
      <c r="Q215" s="51"/>
      <c r="R215" s="54"/>
      <c r="S215" s="54"/>
      <c r="T215" s="54"/>
      <c r="U215" s="54"/>
      <c r="V215" s="54"/>
      <c r="W215" s="51"/>
      <c r="X215" s="51"/>
      <c r="Y215" s="51"/>
    </row>
    <row r="216" spans="1:25" s="17" customFormat="1" x14ac:dyDescent="0.2">
      <c r="B216" s="43" t="s">
        <v>195</v>
      </c>
      <c r="C216" s="17" t="s">
        <v>196</v>
      </c>
      <c r="D216" s="18">
        <v>4500</v>
      </c>
      <c r="E216" s="18">
        <v>5395</v>
      </c>
      <c r="F216" s="18">
        <v>0</v>
      </c>
      <c r="G216" s="18">
        <v>0</v>
      </c>
      <c r="H216" s="18">
        <v>0</v>
      </c>
      <c r="I216" s="18">
        <f t="shared" si="36"/>
        <v>0</v>
      </c>
      <c r="J216" s="18">
        <f t="shared" si="37"/>
        <v>5395</v>
      </c>
      <c r="K216" s="37">
        <f t="shared" si="38"/>
        <v>1</v>
      </c>
      <c r="L216" s="37">
        <f t="shared" si="39"/>
        <v>-1</v>
      </c>
      <c r="M216" s="37">
        <f t="shared" si="40"/>
        <v>-1</v>
      </c>
      <c r="O216" s="51"/>
      <c r="P216" s="51"/>
      <c r="Q216" s="51"/>
      <c r="R216" s="54"/>
      <c r="S216" s="54"/>
      <c r="T216" s="54"/>
      <c r="U216" s="54"/>
      <c r="V216" s="54"/>
      <c r="W216" s="51"/>
      <c r="X216" s="51"/>
      <c r="Y216" s="51"/>
    </row>
    <row r="217" spans="1:25" s="17" customFormat="1" x14ac:dyDescent="0.2">
      <c r="B217" s="43" t="s">
        <v>197</v>
      </c>
      <c r="C217" s="17" t="s">
        <v>198</v>
      </c>
      <c r="D217" s="18">
        <v>0</v>
      </c>
      <c r="E217" s="18">
        <v>0</v>
      </c>
      <c r="F217" s="18">
        <v>0</v>
      </c>
      <c r="G217" s="18">
        <v>0</v>
      </c>
      <c r="H217" s="18">
        <v>0</v>
      </c>
      <c r="I217" s="18">
        <f t="shared" si="36"/>
        <v>0</v>
      </c>
      <c r="J217" s="18">
        <f t="shared" si="37"/>
        <v>0</v>
      </c>
      <c r="K217" s="37" t="str">
        <f t="shared" si="38"/>
        <v>NA</v>
      </c>
      <c r="L217" s="37" t="str">
        <f t="shared" si="39"/>
        <v>NA</v>
      </c>
      <c r="M217" s="37" t="str">
        <f t="shared" si="40"/>
        <v>NA</v>
      </c>
      <c r="O217" s="51"/>
      <c r="P217" s="51"/>
      <c r="Q217" s="51"/>
      <c r="R217" s="54"/>
      <c r="S217" s="54"/>
      <c r="T217" s="54"/>
      <c r="U217" s="54"/>
      <c r="V217" s="54"/>
      <c r="W217" s="51"/>
      <c r="X217" s="51"/>
      <c r="Y217" s="51"/>
    </row>
    <row r="218" spans="1:25" s="17" customFormat="1" x14ac:dyDescent="0.2">
      <c r="B218" s="43" t="s">
        <v>199</v>
      </c>
      <c r="C218" s="17" t="s">
        <v>200</v>
      </c>
      <c r="D218" s="18">
        <v>1930</v>
      </c>
      <c r="E218" s="18">
        <v>95670</v>
      </c>
      <c r="F218" s="18">
        <v>0</v>
      </c>
      <c r="G218" s="18">
        <v>0</v>
      </c>
      <c r="H218" s="18">
        <v>0</v>
      </c>
      <c r="I218" s="18">
        <f t="shared" si="36"/>
        <v>0</v>
      </c>
      <c r="J218" s="18">
        <f t="shared" si="37"/>
        <v>95670</v>
      </c>
      <c r="K218" s="37">
        <f t="shared" si="38"/>
        <v>1</v>
      </c>
      <c r="L218" s="37">
        <f t="shared" si="39"/>
        <v>-1</v>
      </c>
      <c r="M218" s="37">
        <f t="shared" si="40"/>
        <v>-1</v>
      </c>
      <c r="O218" s="51"/>
      <c r="P218" s="51"/>
      <c r="Q218" s="51"/>
      <c r="R218" s="54"/>
      <c r="S218" s="54"/>
      <c r="T218" s="54"/>
      <c r="U218" s="54"/>
      <c r="V218" s="54"/>
      <c r="W218" s="51"/>
      <c r="X218" s="51"/>
      <c r="Y218" s="51"/>
    </row>
    <row r="219" spans="1:25" s="17" customFormat="1" x14ac:dyDescent="0.2">
      <c r="B219" s="43" t="s">
        <v>203</v>
      </c>
      <c r="C219" s="17" t="s">
        <v>204</v>
      </c>
      <c r="D219" s="18">
        <v>149501.93</v>
      </c>
      <c r="E219" s="18">
        <v>217612.79000000004</v>
      </c>
      <c r="F219" s="18">
        <v>1690.44</v>
      </c>
      <c r="G219" s="18">
        <v>13730.570000000002</v>
      </c>
      <c r="H219" s="18">
        <v>22861.03</v>
      </c>
      <c r="I219" s="18">
        <f t="shared" si="36"/>
        <v>36591.599999999999</v>
      </c>
      <c r="J219" s="18">
        <f t="shared" si="37"/>
        <v>181021.19000000003</v>
      </c>
      <c r="K219" s="37">
        <f t="shared" si="38"/>
        <v>0.83184995698092934</v>
      </c>
      <c r="L219" s="37">
        <f t="shared" si="39"/>
        <v>-0.99223189041416182</v>
      </c>
      <c r="M219" s="37">
        <f t="shared" si="40"/>
        <v>-0.84856879046493539</v>
      </c>
      <c r="O219" s="51"/>
      <c r="P219" s="51"/>
      <c r="Q219" s="51"/>
      <c r="R219" s="54"/>
      <c r="S219" s="54"/>
      <c r="T219" s="54"/>
      <c r="U219" s="54"/>
      <c r="V219" s="54"/>
      <c r="W219" s="51"/>
      <c r="X219" s="51"/>
      <c r="Y219" s="51"/>
    </row>
    <row r="220" spans="1:25" s="17" customFormat="1" x14ac:dyDescent="0.2">
      <c r="B220" s="43" t="s">
        <v>207</v>
      </c>
      <c r="C220" s="17" t="s">
        <v>208</v>
      </c>
      <c r="D220" s="18">
        <v>44000</v>
      </c>
      <c r="E220" s="18">
        <v>44000</v>
      </c>
      <c r="F220" s="18">
        <v>0</v>
      </c>
      <c r="G220" s="18">
        <v>0</v>
      </c>
      <c r="H220" s="18">
        <v>0</v>
      </c>
      <c r="I220" s="18">
        <f t="shared" si="36"/>
        <v>0</v>
      </c>
      <c r="J220" s="18">
        <f t="shared" si="37"/>
        <v>44000</v>
      </c>
      <c r="K220" s="37">
        <f t="shared" si="38"/>
        <v>1</v>
      </c>
      <c r="L220" s="37">
        <f t="shared" si="39"/>
        <v>-1</v>
      </c>
      <c r="M220" s="37">
        <f t="shared" si="40"/>
        <v>-1</v>
      </c>
      <c r="O220" s="51"/>
      <c r="P220" s="51"/>
      <c r="Q220" s="51"/>
      <c r="R220" s="54"/>
      <c r="S220" s="54"/>
      <c r="T220" s="54"/>
      <c r="U220" s="54"/>
      <c r="V220" s="54"/>
      <c r="W220" s="51"/>
      <c r="X220" s="51"/>
      <c r="Y220" s="51"/>
    </row>
    <row r="221" spans="1:25" s="17" customFormat="1" x14ac:dyDescent="0.2">
      <c r="B221" s="43" t="s">
        <v>211</v>
      </c>
      <c r="C221" s="17" t="s">
        <v>212</v>
      </c>
      <c r="D221" s="18">
        <v>2200</v>
      </c>
      <c r="E221" s="18">
        <v>2200</v>
      </c>
      <c r="F221" s="18">
        <v>0</v>
      </c>
      <c r="G221" s="18">
        <v>0</v>
      </c>
      <c r="H221" s="18">
        <v>0</v>
      </c>
      <c r="I221" s="18">
        <f t="shared" ref="I221:I301" si="41">SUM(G221:H221)</f>
        <v>0</v>
      </c>
      <c r="J221" s="18">
        <f t="shared" ref="J221:J301" si="42">E221-I221</f>
        <v>2200</v>
      </c>
      <c r="K221" s="37">
        <f t="shared" ref="K221:K301" si="43">IF(E221=0,"NA",J221/E221)</f>
        <v>1</v>
      </c>
      <c r="L221" s="37">
        <f t="shared" ref="L221:L301" si="44">IF(E221=0,"NA",(  ( F221 - (E221/$L$6)) / (E221/$L$6)))</f>
        <v>-1</v>
      </c>
      <c r="M221" s="37">
        <f t="shared" ref="M221:M301" si="45">IF(E221=0,"NA",(  ( G221 - ($M$6*(E221/12))) / ($M$6*(E221/12))))</f>
        <v>-1</v>
      </c>
      <c r="O221" s="51"/>
      <c r="P221" s="51"/>
      <c r="Q221" s="51"/>
      <c r="R221" s="54"/>
      <c r="S221" s="54"/>
      <c r="T221" s="54"/>
      <c r="U221" s="54"/>
      <c r="V221" s="54"/>
      <c r="W221" s="51"/>
      <c r="X221" s="51"/>
      <c r="Y221" s="51"/>
    </row>
    <row r="222" spans="1:25" s="17" customFormat="1" x14ac:dyDescent="0.2">
      <c r="A222" s="67" t="s">
        <v>259</v>
      </c>
      <c r="B222" s="68"/>
      <c r="C222" s="67"/>
      <c r="D222" s="69">
        <v>16664317.9</v>
      </c>
      <c r="E222" s="69">
        <v>16809317.899999999</v>
      </c>
      <c r="F222" s="69">
        <v>1372314.1599999995</v>
      </c>
      <c r="G222" s="69">
        <v>3790814.7899999977</v>
      </c>
      <c r="H222" s="69">
        <v>70792.149999999994</v>
      </c>
      <c r="I222" s="69">
        <f t="shared" si="41"/>
        <v>3861606.9399999976</v>
      </c>
      <c r="J222" s="69">
        <f t="shared" si="42"/>
        <v>12947710.960000001</v>
      </c>
      <c r="K222" s="70">
        <f t="shared" si="43"/>
        <v>0.77026986086092175</v>
      </c>
      <c r="L222" s="70">
        <f t="shared" si="44"/>
        <v>-0.91835991393797123</v>
      </c>
      <c r="M222" s="70">
        <f t="shared" si="45"/>
        <v>-0.45875522432709798</v>
      </c>
      <c r="O222" s="51"/>
      <c r="P222" s="51"/>
      <c r="Q222" s="51"/>
      <c r="R222" s="54"/>
      <c r="S222" s="54"/>
      <c r="T222" s="54"/>
      <c r="U222" s="54"/>
      <c r="V222" s="54"/>
      <c r="W222" s="51"/>
      <c r="X222" s="51"/>
      <c r="Y222" s="51"/>
    </row>
    <row r="223" spans="1:25" s="17" customFormat="1" ht="12" customHeight="1" x14ac:dyDescent="0.2">
      <c r="A223" s="17" t="s">
        <v>260</v>
      </c>
      <c r="B223" s="43" t="s">
        <v>261</v>
      </c>
      <c r="C223" s="17" t="s">
        <v>262</v>
      </c>
      <c r="D223" s="18">
        <v>126000</v>
      </c>
      <c r="E223" s="18">
        <v>126000</v>
      </c>
      <c r="F223" s="18">
        <v>13650</v>
      </c>
      <c r="G223" s="18">
        <v>68250</v>
      </c>
      <c r="H223" s="18">
        <v>0</v>
      </c>
      <c r="I223" s="18">
        <f t="shared" si="41"/>
        <v>68250</v>
      </c>
      <c r="J223" s="18">
        <f t="shared" si="42"/>
        <v>57750</v>
      </c>
      <c r="K223" s="37">
        <f t="shared" si="43"/>
        <v>0.45833333333333331</v>
      </c>
      <c r="L223" s="37">
        <f t="shared" si="44"/>
        <v>-0.89166666666666672</v>
      </c>
      <c r="M223" s="37">
        <f t="shared" si="45"/>
        <v>0.3</v>
      </c>
      <c r="O223" s="51"/>
      <c r="P223" s="51"/>
      <c r="Q223" s="51"/>
      <c r="R223" s="51"/>
      <c r="S223" s="51"/>
      <c r="T223" s="51"/>
      <c r="U223" s="51"/>
      <c r="V223" s="51"/>
      <c r="W223" s="51"/>
      <c r="X223" s="51"/>
      <c r="Y223" s="51"/>
    </row>
    <row r="224" spans="1:25" s="17" customFormat="1" ht="12" customHeight="1" x14ac:dyDescent="0.2">
      <c r="B224" s="43" t="s">
        <v>114</v>
      </c>
      <c r="C224" s="17" t="s">
        <v>113</v>
      </c>
      <c r="D224" s="18">
        <v>0</v>
      </c>
      <c r="E224" s="18">
        <v>0</v>
      </c>
      <c r="F224" s="18">
        <v>0</v>
      </c>
      <c r="G224" s="18">
        <v>0</v>
      </c>
      <c r="H224" s="18">
        <v>0</v>
      </c>
      <c r="I224" s="18">
        <f t="shared" si="41"/>
        <v>0</v>
      </c>
      <c r="J224" s="18">
        <f t="shared" si="42"/>
        <v>0</v>
      </c>
      <c r="K224" s="37" t="str">
        <f t="shared" si="43"/>
        <v>NA</v>
      </c>
      <c r="L224" s="37" t="str">
        <f t="shared" si="44"/>
        <v>NA</v>
      </c>
      <c r="M224" s="37" t="str">
        <f t="shared" si="45"/>
        <v>NA</v>
      </c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</row>
    <row r="225" spans="2:25" s="17" customFormat="1" ht="12" customHeight="1" x14ac:dyDescent="0.2">
      <c r="B225" s="43" t="s">
        <v>263</v>
      </c>
      <c r="C225" s="17" t="s">
        <v>264</v>
      </c>
      <c r="D225" s="18">
        <v>325000</v>
      </c>
      <c r="E225" s="18">
        <v>325000</v>
      </c>
      <c r="F225" s="18">
        <v>30183.34</v>
      </c>
      <c r="G225" s="18">
        <v>151179.20000000001</v>
      </c>
      <c r="H225" s="18">
        <v>0</v>
      </c>
      <c r="I225" s="18">
        <f t="shared" si="41"/>
        <v>151179.20000000001</v>
      </c>
      <c r="J225" s="18">
        <f t="shared" si="42"/>
        <v>173820.79999999999</v>
      </c>
      <c r="K225" s="37">
        <f t="shared" si="43"/>
        <v>0.53483323076923073</v>
      </c>
      <c r="L225" s="37">
        <f t="shared" si="44"/>
        <v>-0.90712818461538458</v>
      </c>
      <c r="M225" s="37">
        <f t="shared" si="45"/>
        <v>0.11640024615384632</v>
      </c>
      <c r="O225" s="51"/>
      <c r="P225" s="51"/>
      <c r="Q225" s="51"/>
      <c r="R225" s="51"/>
      <c r="S225" s="51"/>
      <c r="T225" s="51"/>
      <c r="U225" s="51"/>
      <c r="V225" s="51"/>
      <c r="W225" s="51"/>
      <c r="X225" s="51"/>
      <c r="Y225" s="51"/>
    </row>
    <row r="226" spans="2:25" s="17" customFormat="1" ht="12" customHeight="1" x14ac:dyDescent="0.2">
      <c r="B226" s="43" t="s">
        <v>245</v>
      </c>
      <c r="C226" s="17" t="s">
        <v>246</v>
      </c>
      <c r="D226" s="18">
        <v>2172268.34</v>
      </c>
      <c r="E226" s="18">
        <v>2172268.34</v>
      </c>
      <c r="F226" s="18">
        <v>149436.99999999997</v>
      </c>
      <c r="G226" s="18">
        <v>792305.04999999993</v>
      </c>
      <c r="H226" s="18">
        <v>0</v>
      </c>
      <c r="I226" s="18">
        <f t="shared" si="41"/>
        <v>792305.04999999993</v>
      </c>
      <c r="J226" s="18">
        <f t="shared" si="42"/>
        <v>1379963.29</v>
      </c>
      <c r="K226" s="37">
        <f t="shared" si="43"/>
        <v>0.63526373081513499</v>
      </c>
      <c r="L226" s="37">
        <f t="shared" si="44"/>
        <v>-0.93120693367008245</v>
      </c>
      <c r="M226" s="37">
        <f t="shared" si="45"/>
        <v>-0.12463295395632393</v>
      </c>
      <c r="O226" s="51"/>
      <c r="P226" s="51"/>
      <c r="Q226" s="51"/>
      <c r="R226" s="51"/>
      <c r="S226" s="51"/>
      <c r="T226" s="51"/>
      <c r="U226" s="51"/>
      <c r="V226" s="51"/>
      <c r="W226" s="51"/>
      <c r="X226" s="51"/>
      <c r="Y226" s="51"/>
    </row>
    <row r="227" spans="2:25" s="17" customFormat="1" ht="12" customHeight="1" x14ac:dyDescent="0.2">
      <c r="B227" s="43" t="s">
        <v>127</v>
      </c>
      <c r="C227" s="17" t="s">
        <v>128</v>
      </c>
      <c r="D227" s="18">
        <v>3984388</v>
      </c>
      <c r="E227" s="18">
        <v>3984388</v>
      </c>
      <c r="F227" s="18">
        <v>447133.04000000015</v>
      </c>
      <c r="G227" s="18">
        <v>2046300.0600000005</v>
      </c>
      <c r="H227" s="18">
        <v>0</v>
      </c>
      <c r="I227" s="18">
        <f t="shared" si="41"/>
        <v>2046300.0600000005</v>
      </c>
      <c r="J227" s="18">
        <f t="shared" si="42"/>
        <v>1938087.9399999995</v>
      </c>
      <c r="K227" s="37">
        <f t="shared" si="43"/>
        <v>0.4864204841496359</v>
      </c>
      <c r="L227" s="37">
        <f t="shared" si="44"/>
        <v>-0.88777874042387439</v>
      </c>
      <c r="M227" s="37">
        <f t="shared" si="45"/>
        <v>0.23259083804087397</v>
      </c>
      <c r="O227" s="51"/>
      <c r="P227" s="51"/>
      <c r="Q227" s="51"/>
      <c r="R227" s="51"/>
      <c r="S227" s="51"/>
      <c r="T227" s="51"/>
      <c r="U227" s="51"/>
      <c r="V227" s="51"/>
      <c r="W227" s="51"/>
      <c r="X227" s="51"/>
      <c r="Y227" s="51"/>
    </row>
    <row r="228" spans="2:25" s="17" customFormat="1" ht="12" customHeight="1" x14ac:dyDescent="0.2">
      <c r="B228" s="43" t="s">
        <v>141</v>
      </c>
      <c r="C228" s="17" t="s">
        <v>142</v>
      </c>
      <c r="D228" s="18">
        <v>1617971.2000000002</v>
      </c>
      <c r="E228" s="18">
        <v>1781175.2</v>
      </c>
      <c r="F228" s="18">
        <v>54592.950000000004</v>
      </c>
      <c r="G228" s="18">
        <v>282823.08999999997</v>
      </c>
      <c r="H228" s="18">
        <v>0</v>
      </c>
      <c r="I228" s="18">
        <f t="shared" si="41"/>
        <v>282823.08999999997</v>
      </c>
      <c r="J228" s="18">
        <f t="shared" si="42"/>
        <v>1498352.1099999999</v>
      </c>
      <c r="K228" s="37">
        <f t="shared" si="43"/>
        <v>0.84121545707575529</v>
      </c>
      <c r="L228" s="37">
        <f t="shared" si="44"/>
        <v>-0.96935003923252472</v>
      </c>
      <c r="M228" s="37">
        <f t="shared" si="45"/>
        <v>-0.61891709698181296</v>
      </c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</row>
    <row r="229" spans="2:25" s="17" customFormat="1" ht="12" customHeight="1" x14ac:dyDescent="0.2">
      <c r="B229" s="43" t="s">
        <v>229</v>
      </c>
      <c r="C229" s="17" t="s">
        <v>230</v>
      </c>
      <c r="D229" s="18">
        <v>2439222.16</v>
      </c>
      <c r="E229" s="18">
        <v>2439222.16</v>
      </c>
      <c r="F229" s="18">
        <v>62886.559999999998</v>
      </c>
      <c r="G229" s="18">
        <v>256176.34</v>
      </c>
      <c r="H229" s="18">
        <v>0</v>
      </c>
      <c r="I229" s="18">
        <f t="shared" si="41"/>
        <v>256176.34</v>
      </c>
      <c r="J229" s="18">
        <f t="shared" si="42"/>
        <v>2183045.8200000003</v>
      </c>
      <c r="K229" s="37">
        <f t="shared" si="43"/>
        <v>0.89497621651649806</v>
      </c>
      <c r="L229" s="37">
        <f t="shared" si="44"/>
        <v>-0.97421860090021484</v>
      </c>
      <c r="M229" s="37">
        <f t="shared" si="45"/>
        <v>-0.74794291963959525</v>
      </c>
      <c r="O229" s="51"/>
      <c r="P229" s="51"/>
      <c r="Q229" s="51"/>
      <c r="R229" s="51"/>
      <c r="S229" s="51"/>
      <c r="T229" s="51"/>
      <c r="U229" s="51"/>
      <c r="V229" s="51"/>
      <c r="W229" s="51"/>
      <c r="X229" s="51"/>
      <c r="Y229" s="51"/>
    </row>
    <row r="230" spans="2:25" s="17" customFormat="1" ht="12" customHeight="1" x14ac:dyDescent="0.2">
      <c r="B230" s="43" t="s">
        <v>143</v>
      </c>
      <c r="C230" s="17" t="s">
        <v>144</v>
      </c>
      <c r="D230" s="18">
        <v>157250</v>
      </c>
      <c r="E230" s="18">
        <v>157250</v>
      </c>
      <c r="F230" s="18">
        <v>2677.5</v>
      </c>
      <c r="G230" s="18">
        <v>22864.649999999998</v>
      </c>
      <c r="H230" s="18">
        <v>0</v>
      </c>
      <c r="I230" s="18">
        <f t="shared" si="41"/>
        <v>22864.649999999998</v>
      </c>
      <c r="J230" s="18">
        <f t="shared" si="42"/>
        <v>134385.35</v>
      </c>
      <c r="K230" s="37">
        <f t="shared" si="43"/>
        <v>0.85459682034976159</v>
      </c>
      <c r="L230" s="37">
        <f t="shared" si="44"/>
        <v>-0.98297297297297292</v>
      </c>
      <c r="M230" s="37">
        <f t="shared" si="45"/>
        <v>-0.65103236883942772</v>
      </c>
      <c r="O230" s="51"/>
      <c r="P230" s="51"/>
      <c r="Q230" s="51"/>
      <c r="R230" s="51"/>
      <c r="S230" s="51"/>
      <c r="T230" s="51"/>
      <c r="U230" s="51"/>
      <c r="V230" s="51"/>
      <c r="W230" s="51"/>
      <c r="X230" s="51"/>
      <c r="Y230" s="51"/>
    </row>
    <row r="231" spans="2:25" s="17" customFormat="1" ht="12" customHeight="1" x14ac:dyDescent="0.2">
      <c r="B231" s="43" t="s">
        <v>149</v>
      </c>
      <c r="C231" s="17" t="s">
        <v>150</v>
      </c>
      <c r="D231" s="18">
        <v>1413440</v>
      </c>
      <c r="E231" s="18">
        <v>1413440</v>
      </c>
      <c r="F231" s="18">
        <v>101487.01999999999</v>
      </c>
      <c r="G231" s="18">
        <v>495869.55</v>
      </c>
      <c r="H231" s="18">
        <v>0</v>
      </c>
      <c r="I231" s="18">
        <f t="shared" si="41"/>
        <v>495869.55</v>
      </c>
      <c r="J231" s="18">
        <f t="shared" si="42"/>
        <v>917570.45</v>
      </c>
      <c r="K231" s="37">
        <f t="shared" si="43"/>
        <v>0.64917538063165037</v>
      </c>
      <c r="L231" s="37">
        <f t="shared" si="44"/>
        <v>-0.92819856520262622</v>
      </c>
      <c r="M231" s="37">
        <f t="shared" si="45"/>
        <v>-0.15802091351596115</v>
      </c>
      <c r="O231" s="51"/>
      <c r="P231" s="51"/>
      <c r="Q231" s="51"/>
      <c r="R231" s="51"/>
      <c r="S231" s="51"/>
      <c r="T231" s="51"/>
      <c r="U231" s="51"/>
      <c r="V231" s="51"/>
      <c r="W231" s="51"/>
      <c r="X231" s="51"/>
      <c r="Y231" s="51"/>
    </row>
    <row r="232" spans="2:25" s="17" customFormat="1" ht="12" customHeight="1" x14ac:dyDescent="0.2">
      <c r="B232" s="43" t="s">
        <v>151</v>
      </c>
      <c r="C232" s="17" t="s">
        <v>152</v>
      </c>
      <c r="D232" s="18">
        <v>2174821.8300000005</v>
      </c>
      <c r="E232" s="18">
        <v>2174821.8300000005</v>
      </c>
      <c r="F232" s="18">
        <v>142195.96</v>
      </c>
      <c r="G232" s="18">
        <v>701738.5</v>
      </c>
      <c r="H232" s="18">
        <v>0</v>
      </c>
      <c r="I232" s="18">
        <f t="shared" si="41"/>
        <v>701738.5</v>
      </c>
      <c r="J232" s="18">
        <f t="shared" si="42"/>
        <v>1473083.3300000005</v>
      </c>
      <c r="K232" s="37">
        <f t="shared" si="43"/>
        <v>0.67733517738324345</v>
      </c>
      <c r="L232" s="37">
        <f t="shared" si="44"/>
        <v>-0.93461719114710196</v>
      </c>
      <c r="M232" s="37">
        <f t="shared" si="45"/>
        <v>-0.2256044257197844</v>
      </c>
      <c r="O232" s="51"/>
      <c r="P232" s="51"/>
      <c r="Q232" s="51"/>
      <c r="R232" s="51"/>
      <c r="S232" s="51"/>
      <c r="T232" s="51"/>
      <c r="U232" s="51"/>
      <c r="V232" s="51"/>
      <c r="W232" s="51"/>
      <c r="X232" s="51"/>
      <c r="Y232" s="51"/>
    </row>
    <row r="233" spans="2:25" s="17" customFormat="1" ht="12" customHeight="1" x14ac:dyDescent="0.2">
      <c r="B233" s="43" t="s">
        <v>153</v>
      </c>
      <c r="C233" s="17" t="s">
        <v>154</v>
      </c>
      <c r="D233" s="18">
        <v>800</v>
      </c>
      <c r="E233" s="18">
        <v>800</v>
      </c>
      <c r="F233" s="18">
        <v>0</v>
      </c>
      <c r="G233" s="18">
        <v>0</v>
      </c>
      <c r="H233" s="18">
        <v>0</v>
      </c>
      <c r="I233" s="18">
        <f t="shared" si="41"/>
        <v>0</v>
      </c>
      <c r="J233" s="18">
        <f t="shared" si="42"/>
        <v>800</v>
      </c>
      <c r="K233" s="37">
        <f t="shared" si="43"/>
        <v>1</v>
      </c>
      <c r="L233" s="37">
        <f t="shared" si="44"/>
        <v>-1</v>
      </c>
      <c r="M233" s="37">
        <f t="shared" si="45"/>
        <v>-1</v>
      </c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</row>
    <row r="234" spans="2:25" s="17" customFormat="1" ht="12" customHeight="1" x14ac:dyDescent="0.2">
      <c r="B234" s="43" t="s">
        <v>265</v>
      </c>
      <c r="C234" s="17" t="s">
        <v>266</v>
      </c>
      <c r="D234" s="18">
        <v>0</v>
      </c>
      <c r="E234" s="18">
        <v>0</v>
      </c>
      <c r="F234" s="18">
        <v>0</v>
      </c>
      <c r="G234" s="18">
        <v>0</v>
      </c>
      <c r="H234" s="18">
        <v>0</v>
      </c>
      <c r="I234" s="18">
        <f t="shared" si="41"/>
        <v>0</v>
      </c>
      <c r="J234" s="18">
        <f t="shared" si="42"/>
        <v>0</v>
      </c>
      <c r="K234" s="37" t="str">
        <f t="shared" si="43"/>
        <v>NA</v>
      </c>
      <c r="L234" s="37" t="str">
        <f t="shared" si="44"/>
        <v>NA</v>
      </c>
      <c r="M234" s="37" t="str">
        <f t="shared" si="45"/>
        <v>NA</v>
      </c>
      <c r="O234" s="51"/>
      <c r="P234" s="51"/>
      <c r="Q234" s="51"/>
      <c r="R234" s="51"/>
      <c r="S234" s="51"/>
      <c r="T234" s="51"/>
      <c r="U234" s="51"/>
      <c r="V234" s="51"/>
      <c r="W234" s="51"/>
      <c r="X234" s="51"/>
      <c r="Y234" s="51"/>
    </row>
    <row r="235" spans="2:25" s="17" customFormat="1" ht="12" customHeight="1" x14ac:dyDescent="0.2">
      <c r="B235" s="43" t="s">
        <v>163</v>
      </c>
      <c r="C235" s="17" t="s">
        <v>164</v>
      </c>
      <c r="D235" s="18">
        <v>333608.40999999992</v>
      </c>
      <c r="E235" s="18">
        <v>333608.40999999992</v>
      </c>
      <c r="F235" s="18">
        <v>29932.02</v>
      </c>
      <c r="G235" s="18">
        <v>145389.79999999999</v>
      </c>
      <c r="H235" s="18">
        <v>0</v>
      </c>
      <c r="I235" s="18">
        <f t="shared" si="41"/>
        <v>145389.79999999999</v>
      </c>
      <c r="J235" s="18">
        <f t="shared" si="42"/>
        <v>188218.60999999993</v>
      </c>
      <c r="K235" s="37">
        <f t="shared" si="43"/>
        <v>0.56419024328553335</v>
      </c>
      <c r="L235" s="37">
        <f t="shared" si="44"/>
        <v>-0.91027798130149051</v>
      </c>
      <c r="M235" s="37">
        <f t="shared" si="45"/>
        <v>4.5943416114719901E-2</v>
      </c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</row>
    <row r="236" spans="2:25" s="17" customFormat="1" ht="12" customHeight="1" x14ac:dyDescent="0.2">
      <c r="B236" s="43" t="s">
        <v>165</v>
      </c>
      <c r="C236" s="17" t="s">
        <v>166</v>
      </c>
      <c r="D236" s="18">
        <v>1727381.28</v>
      </c>
      <c r="E236" s="18">
        <v>2514381.2800000003</v>
      </c>
      <c r="F236" s="18">
        <v>4154.4399999999996</v>
      </c>
      <c r="G236" s="18">
        <v>33104.61</v>
      </c>
      <c r="H236" s="18">
        <v>122431.71</v>
      </c>
      <c r="I236" s="18">
        <f t="shared" si="41"/>
        <v>155536.32000000001</v>
      </c>
      <c r="J236" s="18">
        <f t="shared" si="42"/>
        <v>2358844.9600000004</v>
      </c>
      <c r="K236" s="37">
        <f t="shared" si="43"/>
        <v>0.93814131482875185</v>
      </c>
      <c r="L236" s="37">
        <f t="shared" si="44"/>
        <v>-0.99834772871042055</v>
      </c>
      <c r="M236" s="37">
        <f t="shared" si="45"/>
        <v>-0.96840134603611117</v>
      </c>
      <c r="O236" s="51"/>
      <c r="P236" s="51"/>
      <c r="Q236" s="51"/>
      <c r="R236" s="51"/>
      <c r="S236" s="51"/>
      <c r="T236" s="51"/>
      <c r="U236" s="51"/>
      <c r="V236" s="51"/>
      <c r="W236" s="51"/>
      <c r="X236" s="51"/>
      <c r="Y236" s="51"/>
    </row>
    <row r="237" spans="2:25" s="17" customFormat="1" ht="12" customHeight="1" x14ac:dyDescent="0.2">
      <c r="B237" s="43" t="s">
        <v>267</v>
      </c>
      <c r="C237" s="17" t="s">
        <v>395</v>
      </c>
      <c r="D237" s="18">
        <v>22500000</v>
      </c>
      <c r="E237" s="18">
        <v>22500000</v>
      </c>
      <c r="F237" s="18">
        <v>0</v>
      </c>
      <c r="G237" s="18">
        <v>22500000</v>
      </c>
      <c r="H237" s="18">
        <v>186259.8</v>
      </c>
      <c r="I237" s="18">
        <f t="shared" si="41"/>
        <v>22686259.800000001</v>
      </c>
      <c r="J237" s="18">
        <f t="shared" si="42"/>
        <v>-186259.80000000075</v>
      </c>
      <c r="K237" s="37">
        <f t="shared" si="43"/>
        <v>-8.2782133333333657E-3</v>
      </c>
      <c r="L237" s="37">
        <f t="shared" si="44"/>
        <v>-1</v>
      </c>
      <c r="M237" s="37">
        <f t="shared" si="45"/>
        <v>1.4</v>
      </c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</row>
    <row r="238" spans="2:25" s="17" customFormat="1" ht="12" customHeight="1" x14ac:dyDescent="0.2">
      <c r="B238" s="43" t="s">
        <v>167</v>
      </c>
      <c r="C238" s="17" t="s">
        <v>168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41"/>
        <v>0</v>
      </c>
      <c r="J238" s="18">
        <f t="shared" si="42"/>
        <v>0</v>
      </c>
      <c r="K238" s="37" t="str">
        <f t="shared" si="43"/>
        <v>NA</v>
      </c>
      <c r="L238" s="37" t="str">
        <f t="shared" si="44"/>
        <v>NA</v>
      </c>
      <c r="M238" s="37" t="str">
        <f t="shared" si="45"/>
        <v>NA</v>
      </c>
      <c r="O238" s="51"/>
      <c r="P238" s="51"/>
      <c r="Q238" s="51"/>
      <c r="R238" s="51"/>
      <c r="S238" s="51"/>
      <c r="T238" s="51"/>
      <c r="U238" s="51"/>
      <c r="V238" s="51"/>
      <c r="W238" s="51"/>
      <c r="X238" s="51"/>
      <c r="Y238" s="51"/>
    </row>
    <row r="239" spans="2:25" s="17" customFormat="1" ht="12" customHeight="1" x14ac:dyDescent="0.2">
      <c r="B239" s="43" t="s">
        <v>268</v>
      </c>
      <c r="C239" s="17" t="s">
        <v>269</v>
      </c>
      <c r="D239" s="18">
        <v>270000</v>
      </c>
      <c r="E239" s="18">
        <v>270000</v>
      </c>
      <c r="F239" s="18">
        <v>23644</v>
      </c>
      <c r="G239" s="18">
        <v>102259</v>
      </c>
      <c r="H239" s="18">
        <v>39.25</v>
      </c>
      <c r="I239" s="18">
        <f t="shared" si="41"/>
        <v>102298.25</v>
      </c>
      <c r="J239" s="18">
        <f t="shared" si="42"/>
        <v>167701.75</v>
      </c>
      <c r="K239" s="37">
        <f t="shared" si="43"/>
        <v>0.62111759259259258</v>
      </c>
      <c r="L239" s="37">
        <f t="shared" si="44"/>
        <v>-0.91242962962962959</v>
      </c>
      <c r="M239" s="37">
        <f t="shared" si="45"/>
        <v>-9.1031111111111104E-2</v>
      </c>
      <c r="O239" s="51"/>
      <c r="P239" s="51"/>
      <c r="Q239" s="51"/>
      <c r="R239" s="51"/>
      <c r="S239" s="51"/>
      <c r="T239" s="51"/>
      <c r="U239" s="51"/>
      <c r="V239" s="51"/>
      <c r="W239" s="51"/>
      <c r="X239" s="51"/>
      <c r="Y239" s="51"/>
    </row>
    <row r="240" spans="2:25" s="17" customFormat="1" ht="12" customHeight="1" x14ac:dyDescent="0.2">
      <c r="B240" s="43" t="s">
        <v>235</v>
      </c>
      <c r="C240" s="17" t="s">
        <v>236</v>
      </c>
      <c r="D240" s="18">
        <v>3000000</v>
      </c>
      <c r="E240" s="18">
        <v>2986000</v>
      </c>
      <c r="F240" s="18">
        <v>54</v>
      </c>
      <c r="G240" s="18">
        <v>393476.87</v>
      </c>
      <c r="H240" s="18">
        <v>682242.72</v>
      </c>
      <c r="I240" s="18">
        <f t="shared" si="41"/>
        <v>1075719.5899999999</v>
      </c>
      <c r="J240" s="18">
        <f t="shared" si="42"/>
        <v>1910280.4100000001</v>
      </c>
      <c r="K240" s="37">
        <f t="shared" si="43"/>
        <v>0.6397456162089753</v>
      </c>
      <c r="L240" s="37">
        <f t="shared" si="44"/>
        <v>-0.99998191560616212</v>
      </c>
      <c r="M240" s="37">
        <f t="shared" si="45"/>
        <v>-0.68374263630274612</v>
      </c>
      <c r="O240" s="51"/>
      <c r="P240" s="51"/>
      <c r="Q240" s="51"/>
      <c r="R240" s="51"/>
      <c r="S240" s="51"/>
      <c r="T240" s="51"/>
      <c r="U240" s="51"/>
      <c r="V240" s="51"/>
      <c r="W240" s="51"/>
      <c r="X240" s="51"/>
      <c r="Y240" s="51"/>
    </row>
    <row r="241" spans="2:25" s="17" customFormat="1" ht="12" customHeight="1" x14ac:dyDescent="0.2">
      <c r="B241" s="43" t="s">
        <v>177</v>
      </c>
      <c r="C241" s="17" t="s">
        <v>178</v>
      </c>
      <c r="D241" s="18">
        <v>0</v>
      </c>
      <c r="E241" s="18">
        <v>0</v>
      </c>
      <c r="F241" s="18">
        <v>0</v>
      </c>
      <c r="G241" s="18">
        <v>0</v>
      </c>
      <c r="H241" s="18">
        <v>0</v>
      </c>
      <c r="I241" s="18">
        <f t="shared" si="41"/>
        <v>0</v>
      </c>
      <c r="J241" s="18">
        <f t="shared" si="42"/>
        <v>0</v>
      </c>
      <c r="K241" s="37" t="str">
        <f t="shared" si="43"/>
        <v>NA</v>
      </c>
      <c r="L241" s="37" t="str">
        <f t="shared" si="44"/>
        <v>NA</v>
      </c>
      <c r="M241" s="37" t="str">
        <f t="shared" si="45"/>
        <v>NA</v>
      </c>
      <c r="O241" s="51"/>
      <c r="P241" s="51"/>
      <c r="Q241" s="51"/>
      <c r="R241" s="51"/>
      <c r="S241" s="51"/>
      <c r="T241" s="51"/>
      <c r="U241" s="51"/>
      <c r="V241" s="51"/>
      <c r="W241" s="51"/>
      <c r="X241" s="51"/>
      <c r="Y241" s="51"/>
    </row>
    <row r="242" spans="2:25" s="17" customFormat="1" ht="12" customHeight="1" x14ac:dyDescent="0.2">
      <c r="B242" s="43" t="s">
        <v>270</v>
      </c>
      <c r="C242" s="17" t="s">
        <v>271</v>
      </c>
      <c r="D242" s="18">
        <v>1710</v>
      </c>
      <c r="E242" s="18">
        <v>1710</v>
      </c>
      <c r="F242" s="18">
        <v>0</v>
      </c>
      <c r="G242" s="18">
        <v>0</v>
      </c>
      <c r="H242" s="18">
        <v>0</v>
      </c>
      <c r="I242" s="18">
        <f t="shared" si="41"/>
        <v>0</v>
      </c>
      <c r="J242" s="18">
        <f t="shared" si="42"/>
        <v>1710</v>
      </c>
      <c r="K242" s="37">
        <f t="shared" si="43"/>
        <v>1</v>
      </c>
      <c r="L242" s="37">
        <f t="shared" si="44"/>
        <v>-1</v>
      </c>
      <c r="M242" s="37">
        <f t="shared" si="45"/>
        <v>-1</v>
      </c>
      <c r="O242" s="51"/>
      <c r="P242" s="51"/>
      <c r="Q242" s="51"/>
      <c r="R242" s="51"/>
      <c r="S242" s="51"/>
      <c r="T242" s="51"/>
      <c r="U242" s="51"/>
      <c r="V242" s="51"/>
      <c r="W242" s="51"/>
      <c r="X242" s="51"/>
      <c r="Y242" s="51"/>
    </row>
    <row r="243" spans="2:25" s="17" customFormat="1" ht="12" customHeight="1" x14ac:dyDescent="0.2">
      <c r="B243" s="43" t="s">
        <v>179</v>
      </c>
      <c r="C243" s="17" t="s">
        <v>180</v>
      </c>
      <c r="D243" s="18">
        <v>7140</v>
      </c>
      <c r="E243" s="18">
        <v>7140</v>
      </c>
      <c r="F243" s="18">
        <v>0</v>
      </c>
      <c r="G243" s="18">
        <v>18.46</v>
      </c>
      <c r="H243" s="18">
        <v>0</v>
      </c>
      <c r="I243" s="18">
        <f t="shared" si="41"/>
        <v>18.46</v>
      </c>
      <c r="J243" s="18">
        <f t="shared" si="42"/>
        <v>7121.54</v>
      </c>
      <c r="K243" s="37">
        <f t="shared" si="43"/>
        <v>0.99741456582633048</v>
      </c>
      <c r="L243" s="37">
        <f t="shared" si="44"/>
        <v>-1</v>
      </c>
      <c r="M243" s="37">
        <f t="shared" si="45"/>
        <v>-0.99379495798319328</v>
      </c>
      <c r="O243" s="51"/>
      <c r="P243" s="51"/>
      <c r="Q243" s="51"/>
      <c r="R243" s="51"/>
      <c r="S243" s="51"/>
      <c r="T243" s="51"/>
      <c r="U243" s="51"/>
      <c r="V243" s="51"/>
      <c r="W243" s="51"/>
      <c r="X243" s="51"/>
      <c r="Y243" s="51"/>
    </row>
    <row r="244" spans="2:25" s="17" customFormat="1" ht="12" customHeight="1" x14ac:dyDescent="0.2">
      <c r="B244" s="43" t="s">
        <v>181</v>
      </c>
      <c r="C244" s="17" t="s">
        <v>182</v>
      </c>
      <c r="D244" s="18">
        <v>1000</v>
      </c>
      <c r="E244" s="18">
        <v>1000</v>
      </c>
      <c r="F244" s="18">
        <v>0</v>
      </c>
      <c r="G244" s="18">
        <v>270</v>
      </c>
      <c r="H244" s="18">
        <v>0</v>
      </c>
      <c r="I244" s="18">
        <f t="shared" si="41"/>
        <v>270</v>
      </c>
      <c r="J244" s="18">
        <f t="shared" si="42"/>
        <v>730</v>
      </c>
      <c r="K244" s="37">
        <f t="shared" si="43"/>
        <v>0.73</v>
      </c>
      <c r="L244" s="37">
        <f t="shared" si="44"/>
        <v>-1</v>
      </c>
      <c r="M244" s="37">
        <f t="shared" si="45"/>
        <v>-0.35199999999999992</v>
      </c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</row>
    <row r="245" spans="2:25" s="17" customFormat="1" ht="12" customHeight="1" x14ac:dyDescent="0.2">
      <c r="B245" s="43" t="s">
        <v>183</v>
      </c>
      <c r="C245" s="17" t="s">
        <v>184</v>
      </c>
      <c r="D245" s="18">
        <v>29249</v>
      </c>
      <c r="E245" s="18">
        <v>29249</v>
      </c>
      <c r="F245" s="18">
        <v>0</v>
      </c>
      <c r="G245" s="18">
        <v>1688.79</v>
      </c>
      <c r="H245" s="18">
        <v>0</v>
      </c>
      <c r="I245" s="18">
        <f t="shared" si="41"/>
        <v>1688.79</v>
      </c>
      <c r="J245" s="18">
        <f t="shared" si="42"/>
        <v>27560.21</v>
      </c>
      <c r="K245" s="37">
        <f t="shared" si="43"/>
        <v>0.94226161578173606</v>
      </c>
      <c r="L245" s="37">
        <f t="shared" si="44"/>
        <v>-1</v>
      </c>
      <c r="M245" s="37">
        <f t="shared" si="45"/>
        <v>-0.86142787787616659</v>
      </c>
      <c r="O245" s="51"/>
      <c r="P245" s="51"/>
      <c r="Q245" s="51"/>
      <c r="R245" s="51"/>
      <c r="S245" s="51"/>
      <c r="T245" s="51"/>
      <c r="U245" s="51"/>
      <c r="V245" s="51"/>
      <c r="W245" s="51"/>
      <c r="X245" s="51"/>
      <c r="Y245" s="51"/>
    </row>
    <row r="246" spans="2:25" s="17" customFormat="1" ht="12" customHeight="1" x14ac:dyDescent="0.2">
      <c r="B246" s="43" t="s">
        <v>272</v>
      </c>
      <c r="C246" s="17" t="s">
        <v>273</v>
      </c>
      <c r="D246" s="18">
        <v>8000</v>
      </c>
      <c r="E246" s="18">
        <v>8000</v>
      </c>
      <c r="F246" s="18">
        <v>0</v>
      </c>
      <c r="G246" s="18">
        <v>0</v>
      </c>
      <c r="H246" s="18">
        <v>0</v>
      </c>
      <c r="I246" s="18">
        <f t="shared" si="41"/>
        <v>0</v>
      </c>
      <c r="J246" s="18">
        <f t="shared" si="42"/>
        <v>8000</v>
      </c>
      <c r="K246" s="37">
        <f t="shared" si="43"/>
        <v>1</v>
      </c>
      <c r="L246" s="37">
        <f t="shared" si="44"/>
        <v>-1</v>
      </c>
      <c r="M246" s="37">
        <f t="shared" si="45"/>
        <v>-1</v>
      </c>
      <c r="O246" s="51"/>
      <c r="P246" s="51"/>
      <c r="Q246" s="51"/>
      <c r="R246" s="54"/>
      <c r="S246" s="54"/>
      <c r="T246" s="54"/>
      <c r="U246" s="54"/>
      <c r="V246" s="54"/>
      <c r="W246" s="51"/>
      <c r="X246" s="51"/>
      <c r="Y246" s="51"/>
    </row>
    <row r="247" spans="2:25" s="17" customFormat="1" ht="12" customHeight="1" x14ac:dyDescent="0.2">
      <c r="B247" s="43" t="s">
        <v>274</v>
      </c>
      <c r="C247" s="17" t="s">
        <v>275</v>
      </c>
      <c r="D247" s="18">
        <v>8000</v>
      </c>
      <c r="E247" s="18">
        <v>8000</v>
      </c>
      <c r="F247" s="18">
        <v>0</v>
      </c>
      <c r="G247" s="18">
        <v>0</v>
      </c>
      <c r="H247" s="18">
        <v>0</v>
      </c>
      <c r="I247" s="18">
        <f t="shared" si="41"/>
        <v>0</v>
      </c>
      <c r="J247" s="18">
        <f t="shared" si="42"/>
        <v>8000</v>
      </c>
      <c r="K247" s="37">
        <f t="shared" si="43"/>
        <v>1</v>
      </c>
      <c r="L247" s="37">
        <f t="shared" si="44"/>
        <v>-1</v>
      </c>
      <c r="M247" s="37">
        <f t="shared" si="45"/>
        <v>-1</v>
      </c>
      <c r="O247" s="51"/>
      <c r="P247" s="51"/>
      <c r="Q247" s="51"/>
      <c r="R247" s="54"/>
      <c r="S247" s="54"/>
      <c r="T247" s="54"/>
      <c r="U247" s="54"/>
      <c r="V247" s="54"/>
      <c r="W247" s="51"/>
      <c r="X247" s="51"/>
      <c r="Y247" s="51"/>
    </row>
    <row r="248" spans="2:25" s="17" customFormat="1" x14ac:dyDescent="0.2">
      <c r="B248" s="43" t="s">
        <v>276</v>
      </c>
      <c r="C248" s="17" t="s">
        <v>277</v>
      </c>
      <c r="D248" s="18">
        <v>8000</v>
      </c>
      <c r="E248" s="18">
        <v>8000</v>
      </c>
      <c r="F248" s="18">
        <v>0</v>
      </c>
      <c r="G248" s="18">
        <v>623.20000000000005</v>
      </c>
      <c r="H248" s="18">
        <v>0</v>
      </c>
      <c r="I248" s="18">
        <f t="shared" si="41"/>
        <v>623.20000000000005</v>
      </c>
      <c r="J248" s="18">
        <f t="shared" si="42"/>
        <v>7376.8</v>
      </c>
      <c r="K248" s="37">
        <f t="shared" si="43"/>
        <v>0.92210000000000003</v>
      </c>
      <c r="L248" s="37">
        <f t="shared" si="44"/>
        <v>-1</v>
      </c>
      <c r="M248" s="37">
        <f t="shared" si="45"/>
        <v>-0.81303999999999998</v>
      </c>
      <c r="O248" s="51"/>
      <c r="P248" s="51"/>
      <c r="Q248" s="51"/>
      <c r="R248" s="54"/>
      <c r="S248" s="54"/>
      <c r="T248" s="54"/>
      <c r="U248" s="54"/>
      <c r="V248" s="54"/>
      <c r="W248" s="51"/>
      <c r="X248" s="51"/>
      <c r="Y248" s="51"/>
    </row>
    <row r="249" spans="2:25" s="17" customFormat="1" x14ac:dyDescent="0.2">
      <c r="B249" s="43" t="s">
        <v>278</v>
      </c>
      <c r="C249" s="17" t="s">
        <v>279</v>
      </c>
      <c r="D249" s="18">
        <v>8000</v>
      </c>
      <c r="E249" s="18">
        <v>8000</v>
      </c>
      <c r="F249" s="18">
        <v>0</v>
      </c>
      <c r="G249" s="18">
        <v>173.88</v>
      </c>
      <c r="H249" s="18">
        <v>0</v>
      </c>
      <c r="I249" s="18">
        <f t="shared" si="41"/>
        <v>173.88</v>
      </c>
      <c r="J249" s="18">
        <f t="shared" si="42"/>
        <v>7826.12</v>
      </c>
      <c r="K249" s="37">
        <f t="shared" si="43"/>
        <v>0.97826499999999994</v>
      </c>
      <c r="L249" s="37">
        <f t="shared" si="44"/>
        <v>-1</v>
      </c>
      <c r="M249" s="37">
        <f t="shared" si="45"/>
        <v>-0.94783600000000001</v>
      </c>
      <c r="O249" s="51"/>
      <c r="P249" s="51"/>
      <c r="Q249" s="51"/>
      <c r="R249" s="54"/>
      <c r="S249" s="54"/>
      <c r="T249" s="54"/>
      <c r="U249" s="54"/>
      <c r="V249" s="54"/>
      <c r="W249" s="51"/>
      <c r="X249" s="51"/>
      <c r="Y249" s="51"/>
    </row>
    <row r="250" spans="2:25" s="17" customFormat="1" x14ac:dyDescent="0.2">
      <c r="B250" s="43" t="s">
        <v>280</v>
      </c>
      <c r="C250" s="17" t="s">
        <v>281</v>
      </c>
      <c r="D250" s="18">
        <v>8000</v>
      </c>
      <c r="E250" s="18">
        <v>8000</v>
      </c>
      <c r="F250" s="18">
        <v>0</v>
      </c>
      <c r="G250" s="18">
        <v>0</v>
      </c>
      <c r="H250" s="18">
        <v>0</v>
      </c>
      <c r="I250" s="18">
        <f t="shared" si="41"/>
        <v>0</v>
      </c>
      <c r="J250" s="18">
        <f t="shared" si="42"/>
        <v>8000</v>
      </c>
      <c r="K250" s="37">
        <f t="shared" si="43"/>
        <v>1</v>
      </c>
      <c r="L250" s="37">
        <f t="shared" si="44"/>
        <v>-1</v>
      </c>
      <c r="M250" s="37">
        <f t="shared" si="45"/>
        <v>-1</v>
      </c>
      <c r="O250" s="51"/>
      <c r="P250" s="51"/>
      <c r="Q250" s="51"/>
      <c r="R250" s="54"/>
      <c r="S250" s="54"/>
      <c r="T250" s="54"/>
      <c r="U250" s="54"/>
      <c r="V250" s="54"/>
      <c r="W250" s="51"/>
      <c r="X250" s="51"/>
      <c r="Y250" s="51"/>
    </row>
    <row r="251" spans="2:25" s="17" customFormat="1" x14ac:dyDescent="0.2">
      <c r="B251" s="43" t="s">
        <v>282</v>
      </c>
      <c r="C251" s="17" t="s">
        <v>283</v>
      </c>
      <c r="D251" s="18">
        <v>8000</v>
      </c>
      <c r="E251" s="18">
        <v>8000</v>
      </c>
      <c r="F251" s="18">
        <v>0</v>
      </c>
      <c r="G251" s="18">
        <v>0</v>
      </c>
      <c r="H251" s="18">
        <v>0</v>
      </c>
      <c r="I251" s="18">
        <f t="shared" si="41"/>
        <v>0</v>
      </c>
      <c r="J251" s="18">
        <f t="shared" si="42"/>
        <v>8000</v>
      </c>
      <c r="K251" s="37">
        <f t="shared" si="43"/>
        <v>1</v>
      </c>
      <c r="L251" s="37">
        <f t="shared" si="44"/>
        <v>-1</v>
      </c>
      <c r="M251" s="37">
        <f t="shared" si="45"/>
        <v>-1</v>
      </c>
      <c r="O251" s="51"/>
      <c r="P251" s="51"/>
      <c r="Q251" s="51"/>
      <c r="R251" s="54"/>
      <c r="S251" s="54"/>
      <c r="T251" s="54"/>
      <c r="U251" s="54"/>
      <c r="V251" s="54"/>
      <c r="W251" s="51"/>
      <c r="X251" s="51"/>
      <c r="Y251" s="51"/>
    </row>
    <row r="252" spans="2:25" s="17" customFormat="1" x14ac:dyDescent="0.2">
      <c r="B252" s="43" t="s">
        <v>284</v>
      </c>
      <c r="C252" s="17" t="s">
        <v>285</v>
      </c>
      <c r="D252" s="18">
        <v>8000</v>
      </c>
      <c r="E252" s="18">
        <v>8000</v>
      </c>
      <c r="F252" s="18">
        <v>0</v>
      </c>
      <c r="G252" s="18">
        <v>445.66</v>
      </c>
      <c r="H252" s="18">
        <v>0</v>
      </c>
      <c r="I252" s="18">
        <f t="shared" si="41"/>
        <v>445.66</v>
      </c>
      <c r="J252" s="18">
        <f t="shared" si="42"/>
        <v>7554.34</v>
      </c>
      <c r="K252" s="37">
        <f t="shared" si="43"/>
        <v>0.94429249999999998</v>
      </c>
      <c r="L252" s="37">
        <f t="shared" si="44"/>
        <v>-1</v>
      </c>
      <c r="M252" s="37">
        <f t="shared" si="45"/>
        <v>-0.86630200000000002</v>
      </c>
      <c r="O252" s="51"/>
      <c r="P252" s="51"/>
      <c r="Q252" s="51"/>
      <c r="R252" s="54"/>
      <c r="S252" s="54"/>
      <c r="T252" s="54"/>
      <c r="U252" s="54"/>
      <c r="V252" s="54"/>
      <c r="W252" s="51"/>
      <c r="X252" s="51"/>
      <c r="Y252" s="51"/>
    </row>
    <row r="253" spans="2:25" s="17" customFormat="1" x14ac:dyDescent="0.2">
      <c r="B253" s="43" t="s">
        <v>286</v>
      </c>
      <c r="C253" s="17" t="s">
        <v>287</v>
      </c>
      <c r="D253" s="18">
        <v>28000</v>
      </c>
      <c r="E253" s="18">
        <v>28000</v>
      </c>
      <c r="F253" s="18">
        <v>0</v>
      </c>
      <c r="G253" s="18">
        <v>7538.61</v>
      </c>
      <c r="H253" s="18">
        <v>0</v>
      </c>
      <c r="I253" s="18">
        <f t="shared" si="41"/>
        <v>7538.61</v>
      </c>
      <c r="J253" s="18">
        <f t="shared" si="42"/>
        <v>20461.39</v>
      </c>
      <c r="K253" s="37">
        <f t="shared" si="43"/>
        <v>0.73076392857142858</v>
      </c>
      <c r="L253" s="37">
        <f t="shared" si="44"/>
        <v>-1</v>
      </c>
      <c r="M253" s="37">
        <f t="shared" si="45"/>
        <v>-0.35383342857142869</v>
      </c>
      <c r="O253" s="51"/>
      <c r="P253" s="51"/>
      <c r="Q253" s="51"/>
      <c r="R253" s="54"/>
      <c r="S253" s="54"/>
      <c r="T253" s="54"/>
      <c r="U253" s="54"/>
      <c r="V253" s="54"/>
      <c r="W253" s="51"/>
      <c r="X253" s="51"/>
      <c r="Y253" s="51"/>
    </row>
    <row r="254" spans="2:25" s="17" customFormat="1" x14ac:dyDescent="0.2">
      <c r="B254" s="43" t="s">
        <v>189</v>
      </c>
      <c r="C254" s="17" t="s">
        <v>190</v>
      </c>
      <c r="D254" s="18">
        <v>412829</v>
      </c>
      <c r="E254" s="18">
        <v>403150</v>
      </c>
      <c r="F254" s="18">
        <v>2971.08</v>
      </c>
      <c r="G254" s="18">
        <v>29107.43</v>
      </c>
      <c r="H254" s="18">
        <v>16784.489999999998</v>
      </c>
      <c r="I254" s="18">
        <f t="shared" si="41"/>
        <v>45891.92</v>
      </c>
      <c r="J254" s="18">
        <f t="shared" si="42"/>
        <v>357258.08</v>
      </c>
      <c r="K254" s="37">
        <f t="shared" si="43"/>
        <v>0.88616663772789284</v>
      </c>
      <c r="L254" s="37">
        <f t="shared" si="44"/>
        <v>-0.99263033610318741</v>
      </c>
      <c r="M254" s="37">
        <f t="shared" si="45"/>
        <v>-0.82672000000000001</v>
      </c>
      <c r="O254" s="51"/>
      <c r="P254" s="51"/>
      <c r="Q254" s="51"/>
      <c r="R254" s="54"/>
      <c r="S254" s="54"/>
      <c r="T254" s="54"/>
      <c r="U254" s="54"/>
      <c r="V254" s="54"/>
      <c r="W254" s="51"/>
      <c r="X254" s="51"/>
      <c r="Y254" s="51"/>
    </row>
    <row r="255" spans="2:25" s="17" customFormat="1" x14ac:dyDescent="0.2">
      <c r="B255" s="43" t="s">
        <v>191</v>
      </c>
      <c r="C255" s="17" t="s">
        <v>192</v>
      </c>
      <c r="D255" s="18">
        <v>9500</v>
      </c>
      <c r="E255" s="18">
        <v>20079</v>
      </c>
      <c r="F255" s="18">
        <v>314.86</v>
      </c>
      <c r="G255" s="18">
        <v>7379.02</v>
      </c>
      <c r="H255" s="18">
        <v>7381.47</v>
      </c>
      <c r="I255" s="18">
        <f t="shared" si="41"/>
        <v>14760.490000000002</v>
      </c>
      <c r="J255" s="18">
        <f t="shared" si="42"/>
        <v>5318.5099999999984</v>
      </c>
      <c r="K255" s="37">
        <f t="shared" si="43"/>
        <v>0.26487922705314004</v>
      </c>
      <c r="L255" s="37">
        <f t="shared" si="44"/>
        <v>-0.9843189401862642</v>
      </c>
      <c r="M255" s="37">
        <f t="shared" si="45"/>
        <v>-0.11800149409831162</v>
      </c>
      <c r="O255" s="51"/>
      <c r="P255" s="51"/>
      <c r="Q255" s="51"/>
      <c r="R255" s="54"/>
      <c r="S255" s="54"/>
      <c r="T255" s="54"/>
      <c r="U255" s="54"/>
      <c r="V255" s="54"/>
      <c r="W255" s="51"/>
      <c r="X255" s="51"/>
      <c r="Y255" s="51"/>
    </row>
    <row r="256" spans="2:25" s="17" customFormat="1" x14ac:dyDescent="0.2">
      <c r="B256" s="43" t="s">
        <v>193</v>
      </c>
      <c r="C256" s="17" t="s">
        <v>194</v>
      </c>
      <c r="D256" s="18">
        <v>121534</v>
      </c>
      <c r="E256" s="18">
        <v>121534</v>
      </c>
      <c r="F256" s="18">
        <v>0</v>
      </c>
      <c r="G256" s="18">
        <v>0</v>
      </c>
      <c r="H256" s="18">
        <v>1</v>
      </c>
      <c r="I256" s="18">
        <f t="shared" si="41"/>
        <v>1</v>
      </c>
      <c r="J256" s="18">
        <f t="shared" si="42"/>
        <v>121533</v>
      </c>
      <c r="K256" s="37">
        <f t="shared" si="43"/>
        <v>0.99999177184985266</v>
      </c>
      <c r="L256" s="37">
        <f t="shared" si="44"/>
        <v>-1</v>
      </c>
      <c r="M256" s="37">
        <f t="shared" si="45"/>
        <v>-1</v>
      </c>
      <c r="O256" s="51"/>
      <c r="P256" s="51"/>
      <c r="Q256" s="51"/>
      <c r="R256" s="54"/>
      <c r="S256" s="54"/>
      <c r="T256" s="54"/>
      <c r="U256" s="54"/>
      <c r="V256" s="54"/>
      <c r="W256" s="51"/>
      <c r="X256" s="51"/>
      <c r="Y256" s="51"/>
    </row>
    <row r="257" spans="1:25" s="17" customFormat="1" x14ac:dyDescent="0.2">
      <c r="B257" s="43" t="s">
        <v>195</v>
      </c>
      <c r="C257" s="17" t="s">
        <v>196</v>
      </c>
      <c r="D257" s="18">
        <v>83000</v>
      </c>
      <c r="E257" s="18">
        <v>84500</v>
      </c>
      <c r="F257" s="18">
        <v>0</v>
      </c>
      <c r="G257" s="18">
        <v>0</v>
      </c>
      <c r="H257" s="18">
        <v>232.48</v>
      </c>
      <c r="I257" s="18">
        <f t="shared" si="41"/>
        <v>232.48</v>
      </c>
      <c r="J257" s="18">
        <f t="shared" si="42"/>
        <v>84267.520000000004</v>
      </c>
      <c r="K257" s="37">
        <f t="shared" si="43"/>
        <v>0.9972487573964498</v>
      </c>
      <c r="L257" s="37">
        <f t="shared" si="44"/>
        <v>-1</v>
      </c>
      <c r="M257" s="37">
        <f t="shared" si="45"/>
        <v>-1</v>
      </c>
      <c r="O257" s="51"/>
      <c r="P257" s="51"/>
      <c r="Q257" s="51"/>
      <c r="R257" s="54"/>
      <c r="S257" s="54"/>
      <c r="T257" s="54"/>
      <c r="U257" s="54"/>
      <c r="V257" s="54"/>
      <c r="W257" s="51"/>
      <c r="X257" s="51"/>
      <c r="Y257" s="51"/>
    </row>
    <row r="258" spans="1:25" s="17" customFormat="1" x14ac:dyDescent="0.2">
      <c r="B258" s="43" t="s">
        <v>197</v>
      </c>
      <c r="C258" s="17" t="s">
        <v>198</v>
      </c>
      <c r="D258" s="18">
        <v>29600</v>
      </c>
      <c r="E258" s="18">
        <v>39200</v>
      </c>
      <c r="F258" s="18">
        <v>0</v>
      </c>
      <c r="G258" s="18">
        <v>845.21</v>
      </c>
      <c r="H258" s="18">
        <v>0</v>
      </c>
      <c r="I258" s="18">
        <f t="shared" si="41"/>
        <v>845.21</v>
      </c>
      <c r="J258" s="18">
        <f t="shared" si="42"/>
        <v>38354.79</v>
      </c>
      <c r="K258" s="37">
        <f t="shared" si="43"/>
        <v>0.97843852040816326</v>
      </c>
      <c r="L258" s="37">
        <f t="shared" si="44"/>
        <v>-1</v>
      </c>
      <c r="M258" s="37">
        <f t="shared" si="45"/>
        <v>-0.94825244897959193</v>
      </c>
      <c r="O258" s="51"/>
      <c r="P258" s="51"/>
      <c r="Q258" s="51"/>
      <c r="R258" s="54"/>
      <c r="S258" s="54"/>
      <c r="T258" s="54"/>
      <c r="U258" s="54"/>
      <c r="V258" s="54"/>
      <c r="W258" s="51"/>
      <c r="X258" s="51"/>
      <c r="Y258" s="51"/>
    </row>
    <row r="259" spans="1:25" s="17" customFormat="1" x14ac:dyDescent="0.2">
      <c r="B259" s="43" t="s">
        <v>203</v>
      </c>
      <c r="C259" s="17" t="s">
        <v>204</v>
      </c>
      <c r="D259" s="18">
        <v>500</v>
      </c>
      <c r="E259" s="18">
        <v>500</v>
      </c>
      <c r="F259" s="18">
        <v>0</v>
      </c>
      <c r="G259" s="18">
        <v>0</v>
      </c>
      <c r="H259" s="18">
        <v>0</v>
      </c>
      <c r="I259" s="18">
        <f t="shared" si="41"/>
        <v>0</v>
      </c>
      <c r="J259" s="18">
        <f t="shared" si="42"/>
        <v>500</v>
      </c>
      <c r="K259" s="37">
        <f t="shared" si="43"/>
        <v>1</v>
      </c>
      <c r="L259" s="37">
        <f t="shared" si="44"/>
        <v>-1</v>
      </c>
      <c r="M259" s="37">
        <f t="shared" si="45"/>
        <v>-1</v>
      </c>
      <c r="O259" s="51"/>
      <c r="P259" s="51"/>
      <c r="Q259" s="51"/>
      <c r="R259" s="54"/>
      <c r="S259" s="54"/>
      <c r="T259" s="54"/>
      <c r="U259" s="54"/>
      <c r="V259" s="54"/>
      <c r="W259" s="51"/>
      <c r="X259" s="51"/>
      <c r="Y259" s="51"/>
    </row>
    <row r="260" spans="1:25" s="17" customFormat="1" x14ac:dyDescent="0.2">
      <c r="B260" s="43" t="s">
        <v>207</v>
      </c>
      <c r="C260" s="17" t="s">
        <v>208</v>
      </c>
      <c r="D260" s="18">
        <v>15787</v>
      </c>
      <c r="E260" s="18">
        <v>15787</v>
      </c>
      <c r="F260" s="18">
        <v>0</v>
      </c>
      <c r="G260" s="18">
        <v>0</v>
      </c>
      <c r="H260" s="18">
        <v>81.739999999999995</v>
      </c>
      <c r="I260" s="18">
        <f t="shared" si="41"/>
        <v>81.739999999999995</v>
      </c>
      <c r="J260" s="18">
        <f t="shared" si="42"/>
        <v>15705.26</v>
      </c>
      <c r="K260" s="37">
        <f t="shared" si="43"/>
        <v>0.99482232216380573</v>
      </c>
      <c r="L260" s="37">
        <f t="shared" si="44"/>
        <v>-1</v>
      </c>
      <c r="M260" s="37">
        <f t="shared" si="45"/>
        <v>-1</v>
      </c>
      <c r="O260" s="51"/>
      <c r="P260" s="51"/>
      <c r="Q260" s="51"/>
      <c r="R260" s="54"/>
      <c r="S260" s="54"/>
      <c r="T260" s="54"/>
      <c r="U260" s="54"/>
      <c r="V260" s="54"/>
      <c r="W260" s="51"/>
      <c r="X260" s="51"/>
      <c r="Y260" s="51"/>
    </row>
    <row r="261" spans="1:25" s="17" customFormat="1" x14ac:dyDescent="0.2">
      <c r="B261" s="43" t="s">
        <v>209</v>
      </c>
      <c r="C261" s="17" t="s">
        <v>210</v>
      </c>
      <c r="D261" s="18">
        <v>21000</v>
      </c>
      <c r="E261" s="18">
        <v>21000</v>
      </c>
      <c r="F261" s="18">
        <v>0</v>
      </c>
      <c r="G261" s="18">
        <v>0</v>
      </c>
      <c r="H261" s="18">
        <v>0</v>
      </c>
      <c r="I261" s="18">
        <f t="shared" si="41"/>
        <v>0</v>
      </c>
      <c r="J261" s="18">
        <f t="shared" si="42"/>
        <v>21000</v>
      </c>
      <c r="K261" s="37">
        <f t="shared" si="43"/>
        <v>1</v>
      </c>
      <c r="L261" s="37">
        <f t="shared" si="44"/>
        <v>-1</v>
      </c>
      <c r="M261" s="37">
        <f t="shared" si="45"/>
        <v>-1</v>
      </c>
      <c r="O261" s="51"/>
      <c r="P261" s="51"/>
      <c r="Q261" s="51"/>
      <c r="R261" s="54"/>
      <c r="S261" s="54"/>
      <c r="T261" s="54"/>
      <c r="U261" s="54"/>
      <c r="V261" s="54"/>
      <c r="W261" s="51"/>
      <c r="X261" s="51"/>
      <c r="Y261" s="51"/>
    </row>
    <row r="262" spans="1:25" s="17" customFormat="1" x14ac:dyDescent="0.2">
      <c r="B262" s="43" t="s">
        <v>241</v>
      </c>
      <c r="C262" s="17" t="s">
        <v>242</v>
      </c>
      <c r="D262" s="18">
        <v>4500</v>
      </c>
      <c r="E262" s="18">
        <v>4500</v>
      </c>
      <c r="F262" s="18">
        <v>0</v>
      </c>
      <c r="G262" s="18">
        <v>0</v>
      </c>
      <c r="H262" s="18">
        <v>0</v>
      </c>
      <c r="I262" s="18">
        <f t="shared" si="41"/>
        <v>0</v>
      </c>
      <c r="J262" s="18">
        <f t="shared" si="42"/>
        <v>4500</v>
      </c>
      <c r="K262" s="37">
        <f t="shared" si="43"/>
        <v>1</v>
      </c>
      <c r="L262" s="37">
        <f t="shared" si="44"/>
        <v>-1</v>
      </c>
      <c r="M262" s="37">
        <f t="shared" si="45"/>
        <v>-1</v>
      </c>
      <c r="O262" s="51"/>
      <c r="P262" s="51"/>
      <c r="Q262" s="51"/>
      <c r="R262" s="54"/>
      <c r="S262" s="54"/>
      <c r="T262" s="54"/>
      <c r="U262" s="54"/>
      <c r="V262" s="54"/>
      <c r="W262" s="51"/>
      <c r="X262" s="51"/>
      <c r="Y262" s="51"/>
    </row>
    <row r="263" spans="1:25" s="17" customFormat="1" x14ac:dyDescent="0.2">
      <c r="B263" s="43" t="s">
        <v>211</v>
      </c>
      <c r="C263" s="17" t="s">
        <v>212</v>
      </c>
      <c r="D263" s="18">
        <v>111946</v>
      </c>
      <c r="E263" s="18">
        <v>111946</v>
      </c>
      <c r="F263" s="18">
        <v>0</v>
      </c>
      <c r="G263" s="18">
        <v>69914.06</v>
      </c>
      <c r="H263" s="18">
        <v>1019.12</v>
      </c>
      <c r="I263" s="18">
        <f t="shared" si="41"/>
        <v>70933.179999999993</v>
      </c>
      <c r="J263" s="18">
        <f t="shared" si="42"/>
        <v>41012.820000000007</v>
      </c>
      <c r="K263" s="37">
        <f t="shared" si="43"/>
        <v>0.36636253193504015</v>
      </c>
      <c r="L263" s="37">
        <f t="shared" si="44"/>
        <v>-1</v>
      </c>
      <c r="M263" s="37">
        <f t="shared" si="45"/>
        <v>0.49888110338913383</v>
      </c>
      <c r="O263" s="51"/>
      <c r="P263" s="51"/>
      <c r="Q263" s="51"/>
      <c r="R263" s="54"/>
      <c r="S263" s="54"/>
      <c r="T263" s="54"/>
      <c r="U263" s="54"/>
      <c r="V263" s="54"/>
      <c r="W263" s="51"/>
      <c r="X263" s="51"/>
      <c r="Y263" s="51"/>
    </row>
    <row r="264" spans="1:25" s="17" customFormat="1" x14ac:dyDescent="0.2">
      <c r="B264" s="43" t="s">
        <v>213</v>
      </c>
      <c r="C264" s="17" t="s">
        <v>214</v>
      </c>
      <c r="D264" s="18">
        <v>1000000</v>
      </c>
      <c r="E264" s="18">
        <v>200000</v>
      </c>
      <c r="F264" s="18">
        <v>0</v>
      </c>
      <c r="G264" s="18">
        <v>0</v>
      </c>
      <c r="H264" s="18">
        <v>0</v>
      </c>
      <c r="I264" s="18">
        <f t="shared" si="41"/>
        <v>0</v>
      </c>
      <c r="J264" s="18">
        <f t="shared" si="42"/>
        <v>200000</v>
      </c>
      <c r="K264" s="37">
        <f t="shared" si="43"/>
        <v>1</v>
      </c>
      <c r="L264" s="37">
        <f t="shared" si="44"/>
        <v>-1</v>
      </c>
      <c r="M264" s="37">
        <f t="shared" si="45"/>
        <v>-1</v>
      </c>
      <c r="O264" s="51"/>
      <c r="P264" s="51"/>
      <c r="Q264" s="51"/>
      <c r="R264" s="54"/>
      <c r="S264" s="54"/>
      <c r="T264" s="54"/>
      <c r="U264" s="54"/>
      <c r="V264" s="54"/>
      <c r="W264" s="51"/>
      <c r="X264" s="51"/>
      <c r="Y264" s="51"/>
    </row>
    <row r="265" spans="1:25" s="17" customFormat="1" x14ac:dyDescent="0.2">
      <c r="A265" s="67" t="s">
        <v>288</v>
      </c>
      <c r="B265" s="68"/>
      <c r="C265" s="67"/>
      <c r="D265" s="69">
        <v>44175446.219999999</v>
      </c>
      <c r="E265" s="69">
        <v>44323650.219999999</v>
      </c>
      <c r="F265" s="69">
        <v>1065313.7700000003</v>
      </c>
      <c r="G265" s="69">
        <v>28109741.039999999</v>
      </c>
      <c r="H265" s="69">
        <v>1016473.7799999999</v>
      </c>
      <c r="I265" s="69">
        <f t="shared" si="41"/>
        <v>29126214.82</v>
      </c>
      <c r="J265" s="69">
        <f t="shared" si="42"/>
        <v>15197435.399999999</v>
      </c>
      <c r="K265" s="70">
        <f t="shared" si="43"/>
        <v>0.34287418397554531</v>
      </c>
      <c r="L265" s="70">
        <f t="shared" si="44"/>
        <v>-0.97596511648493911</v>
      </c>
      <c r="M265" s="70">
        <f t="shared" si="45"/>
        <v>0.52206278501761905</v>
      </c>
      <c r="O265" s="51"/>
      <c r="P265" s="51"/>
      <c r="Q265" s="51"/>
      <c r="R265" s="54"/>
      <c r="S265" s="54"/>
      <c r="T265" s="54"/>
      <c r="U265" s="54"/>
      <c r="V265" s="54"/>
      <c r="W265" s="51"/>
      <c r="X265" s="51"/>
      <c r="Y265" s="51"/>
    </row>
    <row r="266" spans="1:25" s="17" customFormat="1" x14ac:dyDescent="0.2">
      <c r="A266" s="17" t="s">
        <v>289</v>
      </c>
      <c r="B266" s="43" t="s">
        <v>110</v>
      </c>
      <c r="C266" s="17" t="s">
        <v>111</v>
      </c>
      <c r="D266" s="18">
        <v>0</v>
      </c>
      <c r="E266" s="18">
        <v>0</v>
      </c>
      <c r="F266" s="18">
        <v>0</v>
      </c>
      <c r="G266" s="18">
        <v>0</v>
      </c>
      <c r="H266" s="18">
        <v>0</v>
      </c>
      <c r="I266" s="18">
        <f t="shared" si="41"/>
        <v>0</v>
      </c>
      <c r="J266" s="18">
        <f t="shared" si="42"/>
        <v>0</v>
      </c>
      <c r="K266" s="37" t="str">
        <f t="shared" si="43"/>
        <v>NA</v>
      </c>
      <c r="L266" s="37" t="str">
        <f t="shared" si="44"/>
        <v>NA</v>
      </c>
      <c r="M266" s="37" t="str">
        <f t="shared" si="45"/>
        <v>NA</v>
      </c>
      <c r="O266" s="51"/>
      <c r="P266" s="51"/>
      <c r="Q266" s="51"/>
      <c r="R266" s="54"/>
      <c r="S266" s="54"/>
      <c r="T266" s="54"/>
      <c r="U266" s="54"/>
      <c r="V266" s="54"/>
      <c r="W266" s="51"/>
      <c r="X266" s="51"/>
      <c r="Y266" s="51"/>
    </row>
    <row r="267" spans="1:25" s="17" customFormat="1" x14ac:dyDescent="0.2">
      <c r="B267" s="43" t="s">
        <v>112</v>
      </c>
      <c r="C267" s="17" t="s">
        <v>113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1"/>
        <v>0</v>
      </c>
      <c r="J267" s="18">
        <f t="shared" si="42"/>
        <v>0</v>
      </c>
      <c r="K267" s="37" t="str">
        <f t="shared" si="43"/>
        <v>NA</v>
      </c>
      <c r="L267" s="37" t="str">
        <f t="shared" si="44"/>
        <v>NA</v>
      </c>
      <c r="M267" s="37" t="str">
        <f t="shared" si="45"/>
        <v>NA</v>
      </c>
      <c r="O267" s="51"/>
      <c r="P267" s="51"/>
      <c r="Q267" s="51"/>
      <c r="R267" s="54"/>
      <c r="S267" s="54"/>
      <c r="T267" s="54"/>
      <c r="U267" s="54"/>
      <c r="V267" s="54"/>
      <c r="W267" s="51"/>
      <c r="X267" s="51"/>
      <c r="Y267" s="51"/>
    </row>
    <row r="268" spans="1:25" s="17" customFormat="1" x14ac:dyDescent="0.2">
      <c r="B268" s="43" t="s">
        <v>114</v>
      </c>
      <c r="C268" s="17" t="s">
        <v>113</v>
      </c>
      <c r="D268" s="18"/>
      <c r="E268" s="18"/>
      <c r="F268" s="18">
        <v>0</v>
      </c>
      <c r="G268" s="18">
        <v>0</v>
      </c>
      <c r="H268" s="18">
        <v>0</v>
      </c>
      <c r="I268" s="18">
        <f t="shared" si="41"/>
        <v>0</v>
      </c>
      <c r="J268" s="18">
        <f t="shared" si="42"/>
        <v>0</v>
      </c>
      <c r="K268" s="37" t="str">
        <f t="shared" si="43"/>
        <v>NA</v>
      </c>
      <c r="L268" s="37" t="str">
        <f t="shared" si="44"/>
        <v>NA</v>
      </c>
      <c r="M268" s="37" t="str">
        <f t="shared" si="45"/>
        <v>NA</v>
      </c>
      <c r="O268" s="51"/>
      <c r="P268" s="51"/>
      <c r="Q268" s="51"/>
      <c r="R268" s="54"/>
      <c r="S268" s="54"/>
      <c r="T268" s="54"/>
      <c r="U268" s="54"/>
      <c r="V268" s="54"/>
      <c r="W268" s="51"/>
      <c r="X268" s="51"/>
      <c r="Y268" s="51"/>
    </row>
    <row r="269" spans="1:25" s="17" customFormat="1" x14ac:dyDescent="0.2">
      <c r="B269" s="43" t="s">
        <v>119</v>
      </c>
      <c r="C269" s="17" t="s">
        <v>120</v>
      </c>
      <c r="D269" s="18">
        <v>0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1"/>
        <v>0</v>
      </c>
      <c r="J269" s="18">
        <f t="shared" si="42"/>
        <v>0</v>
      </c>
      <c r="K269" s="37" t="str">
        <f t="shared" si="43"/>
        <v>NA</v>
      </c>
      <c r="L269" s="37" t="str">
        <f t="shared" si="44"/>
        <v>NA</v>
      </c>
      <c r="M269" s="37" t="str">
        <f t="shared" si="45"/>
        <v>NA</v>
      </c>
      <c r="O269" s="51"/>
      <c r="P269" s="51"/>
      <c r="Q269" s="51"/>
      <c r="R269" s="54"/>
      <c r="S269" s="54"/>
      <c r="T269" s="54"/>
      <c r="U269" s="54"/>
      <c r="V269" s="54"/>
      <c r="W269" s="51"/>
      <c r="X269" s="51"/>
      <c r="Y269" s="51"/>
    </row>
    <row r="270" spans="1:25" s="17" customFormat="1" x14ac:dyDescent="0.2">
      <c r="B270" s="43" t="s">
        <v>123</v>
      </c>
      <c r="C270" s="17" t="s">
        <v>124</v>
      </c>
      <c r="D270" s="18">
        <v>15266093.59</v>
      </c>
      <c r="E270" s="18">
        <v>15266093.59</v>
      </c>
      <c r="F270" s="18">
        <v>1702095.5799999996</v>
      </c>
      <c r="G270" s="18">
        <v>7808659.7099999972</v>
      </c>
      <c r="H270" s="18">
        <v>0</v>
      </c>
      <c r="I270" s="18">
        <f t="shared" si="41"/>
        <v>7808659.7099999972</v>
      </c>
      <c r="J270" s="18">
        <f t="shared" si="42"/>
        <v>7457433.8800000027</v>
      </c>
      <c r="K270" s="37">
        <f t="shared" si="43"/>
        <v>0.48849653881887428</v>
      </c>
      <c r="L270" s="37">
        <f t="shared" si="44"/>
        <v>-0.88850483786402623</v>
      </c>
      <c r="M270" s="37">
        <f t="shared" si="45"/>
        <v>0.22760830683470173</v>
      </c>
      <c r="O270" s="51"/>
      <c r="P270" s="51"/>
      <c r="Q270" s="51"/>
      <c r="R270" s="54"/>
      <c r="S270" s="54"/>
      <c r="T270" s="54"/>
      <c r="U270" s="54"/>
      <c r="V270" s="54"/>
      <c r="W270" s="51"/>
      <c r="X270" s="51"/>
      <c r="Y270" s="51"/>
    </row>
    <row r="271" spans="1:25" s="17" customFormat="1" x14ac:dyDescent="0.2">
      <c r="B271" s="43" t="s">
        <v>290</v>
      </c>
      <c r="C271" s="17" t="s">
        <v>291</v>
      </c>
      <c r="D271" s="18">
        <v>24016283.259999998</v>
      </c>
      <c r="E271" s="18">
        <v>24016283.259999998</v>
      </c>
      <c r="F271" s="18">
        <v>2098985.2600000007</v>
      </c>
      <c r="G271" s="18">
        <v>8394837.9800000042</v>
      </c>
      <c r="H271" s="18">
        <v>0</v>
      </c>
      <c r="I271" s="18">
        <f t="shared" si="41"/>
        <v>8394837.9800000042</v>
      </c>
      <c r="J271" s="18">
        <f t="shared" si="42"/>
        <v>15621445.279999994</v>
      </c>
      <c r="K271" s="37">
        <f t="shared" si="43"/>
        <v>0.65045224154305692</v>
      </c>
      <c r="L271" s="37">
        <f t="shared" si="44"/>
        <v>-0.91260157796789731</v>
      </c>
      <c r="M271" s="37">
        <f t="shared" si="45"/>
        <v>-0.16108537970333672</v>
      </c>
      <c r="O271" s="51"/>
      <c r="P271" s="51"/>
      <c r="Q271" s="51"/>
      <c r="R271" s="54"/>
      <c r="S271" s="54"/>
      <c r="T271" s="54"/>
      <c r="U271" s="54"/>
      <c r="V271" s="54"/>
      <c r="W271" s="51"/>
      <c r="X271" s="51"/>
      <c r="Y271" s="51"/>
    </row>
    <row r="272" spans="1:25" s="17" customFormat="1" x14ac:dyDescent="0.2">
      <c r="B272" s="43" t="s">
        <v>127</v>
      </c>
      <c r="C272" s="17" t="s">
        <v>128</v>
      </c>
      <c r="D272" s="18">
        <v>13604554.519999994</v>
      </c>
      <c r="E272" s="18">
        <v>13604554.519999994</v>
      </c>
      <c r="F272" s="18">
        <v>1193114.3599999996</v>
      </c>
      <c r="G272" s="18">
        <v>5288261.8899999987</v>
      </c>
      <c r="H272" s="18">
        <v>0</v>
      </c>
      <c r="I272" s="18">
        <f t="shared" si="41"/>
        <v>5288261.8899999987</v>
      </c>
      <c r="J272" s="18">
        <f t="shared" si="42"/>
        <v>8316292.6299999952</v>
      </c>
      <c r="K272" s="37">
        <f t="shared" si="43"/>
        <v>0.61128739039372815</v>
      </c>
      <c r="L272" s="37">
        <f t="shared" si="44"/>
        <v>-0.91230037277251474</v>
      </c>
      <c r="M272" s="37">
        <f t="shared" si="45"/>
        <v>-6.7089736944947589E-2</v>
      </c>
      <c r="O272" s="51"/>
      <c r="P272" s="51"/>
      <c r="Q272" s="51"/>
      <c r="R272" s="54"/>
      <c r="S272" s="54"/>
      <c r="T272" s="54"/>
      <c r="U272" s="54"/>
      <c r="V272" s="54"/>
      <c r="W272" s="51"/>
      <c r="X272" s="51"/>
      <c r="Y272" s="51"/>
    </row>
    <row r="273" spans="1:25" s="17" customFormat="1" x14ac:dyDescent="0.2">
      <c r="B273" s="43" t="s">
        <v>292</v>
      </c>
      <c r="C273" s="17" t="s">
        <v>293</v>
      </c>
      <c r="D273" s="18">
        <v>0</v>
      </c>
      <c r="E273" s="18">
        <v>0</v>
      </c>
      <c r="F273" s="18">
        <v>0</v>
      </c>
      <c r="G273" s="18">
        <v>0</v>
      </c>
      <c r="H273" s="18">
        <v>0</v>
      </c>
      <c r="I273" s="18">
        <f t="shared" si="41"/>
        <v>0</v>
      </c>
      <c r="J273" s="18">
        <f t="shared" si="42"/>
        <v>0</v>
      </c>
      <c r="K273" s="37" t="str">
        <f t="shared" si="43"/>
        <v>NA</v>
      </c>
      <c r="L273" s="37" t="str">
        <f t="shared" si="44"/>
        <v>NA</v>
      </c>
      <c r="M273" s="37" t="str">
        <f t="shared" si="45"/>
        <v>NA</v>
      </c>
      <c r="O273" s="51"/>
      <c r="P273" s="51"/>
      <c r="Q273" s="51"/>
      <c r="R273" s="54"/>
      <c r="S273" s="54"/>
      <c r="T273" s="54"/>
      <c r="U273" s="54"/>
      <c r="V273" s="54"/>
      <c r="W273" s="51"/>
      <c r="X273" s="51"/>
      <c r="Y273" s="51"/>
    </row>
    <row r="274" spans="1:25" s="17" customFormat="1" x14ac:dyDescent="0.2">
      <c r="B274" s="43" t="s">
        <v>141</v>
      </c>
      <c r="C274" s="17" t="s">
        <v>142</v>
      </c>
      <c r="D274" s="18">
        <v>12957</v>
      </c>
      <c r="E274" s="18">
        <v>12957</v>
      </c>
      <c r="F274" s="18">
        <v>0</v>
      </c>
      <c r="G274" s="18">
        <v>0</v>
      </c>
      <c r="H274" s="18">
        <v>0</v>
      </c>
      <c r="I274" s="18">
        <f t="shared" si="41"/>
        <v>0</v>
      </c>
      <c r="J274" s="18">
        <f t="shared" si="42"/>
        <v>12957</v>
      </c>
      <c r="K274" s="37">
        <f t="shared" si="43"/>
        <v>1</v>
      </c>
      <c r="L274" s="37">
        <f t="shared" si="44"/>
        <v>-1</v>
      </c>
      <c r="M274" s="37">
        <f t="shared" si="45"/>
        <v>-1</v>
      </c>
      <c r="O274" s="51"/>
      <c r="P274" s="51"/>
      <c r="Q274" s="51"/>
      <c r="R274" s="54"/>
      <c r="S274" s="54"/>
      <c r="T274" s="54"/>
      <c r="U274" s="54"/>
      <c r="V274" s="54"/>
      <c r="W274" s="51"/>
      <c r="X274" s="51"/>
      <c r="Y274" s="51"/>
    </row>
    <row r="275" spans="1:25" s="17" customFormat="1" x14ac:dyDescent="0.2">
      <c r="B275" s="43" t="s">
        <v>143</v>
      </c>
      <c r="C275" s="17" t="s">
        <v>144</v>
      </c>
      <c r="D275" s="18">
        <v>851171</v>
      </c>
      <c r="E275" s="18">
        <v>851171</v>
      </c>
      <c r="F275" s="18">
        <v>0</v>
      </c>
      <c r="G275" s="18">
        <v>1400</v>
      </c>
      <c r="H275" s="18">
        <v>0</v>
      </c>
      <c r="I275" s="18">
        <f t="shared" si="41"/>
        <v>1400</v>
      </c>
      <c r="J275" s="18">
        <f t="shared" si="42"/>
        <v>849771</v>
      </c>
      <c r="K275" s="37">
        <f t="shared" si="43"/>
        <v>0.99835520712054338</v>
      </c>
      <c r="L275" s="37">
        <f t="shared" si="44"/>
        <v>-1</v>
      </c>
      <c r="M275" s="37">
        <f t="shared" si="45"/>
        <v>-0.99605249708930399</v>
      </c>
      <c r="O275" s="51"/>
      <c r="P275" s="51"/>
      <c r="Q275" s="51"/>
      <c r="R275" s="54"/>
      <c r="S275" s="54"/>
      <c r="T275" s="54"/>
      <c r="U275" s="54"/>
      <c r="V275" s="54"/>
      <c r="W275" s="51"/>
      <c r="X275" s="51"/>
      <c r="Y275" s="51"/>
    </row>
    <row r="276" spans="1:25" s="17" customFormat="1" x14ac:dyDescent="0.2">
      <c r="B276" s="43" t="s">
        <v>149</v>
      </c>
      <c r="C276" s="17" t="s">
        <v>150</v>
      </c>
      <c r="D276" s="18">
        <v>7325640</v>
      </c>
      <c r="E276" s="18">
        <v>7325640</v>
      </c>
      <c r="F276" s="18">
        <v>579714.5</v>
      </c>
      <c r="G276" s="18">
        <v>2539585.54</v>
      </c>
      <c r="H276" s="18">
        <v>0</v>
      </c>
      <c r="I276" s="18">
        <f t="shared" si="41"/>
        <v>2539585.54</v>
      </c>
      <c r="J276" s="18">
        <f t="shared" si="42"/>
        <v>4786054.46</v>
      </c>
      <c r="K276" s="37">
        <f t="shared" si="43"/>
        <v>0.65332919171567261</v>
      </c>
      <c r="L276" s="37">
        <f t="shared" si="44"/>
        <v>-0.92086500292124651</v>
      </c>
      <c r="M276" s="37">
        <f t="shared" si="45"/>
        <v>-0.16799006011761428</v>
      </c>
      <c r="O276" s="51"/>
      <c r="P276" s="51"/>
      <c r="Q276" s="51"/>
      <c r="R276" s="54"/>
      <c r="S276" s="54"/>
      <c r="T276" s="54"/>
      <c r="U276" s="54"/>
      <c r="V276" s="54"/>
      <c r="W276" s="51"/>
      <c r="X276" s="51"/>
      <c r="Y276" s="51"/>
    </row>
    <row r="277" spans="1:25" s="17" customFormat="1" x14ac:dyDescent="0.2">
      <c r="B277" s="43" t="s">
        <v>151</v>
      </c>
      <c r="C277" s="17" t="s">
        <v>152</v>
      </c>
      <c r="D277" s="18">
        <v>10624597.119999997</v>
      </c>
      <c r="E277" s="18">
        <v>10624597.119999997</v>
      </c>
      <c r="F277" s="18">
        <v>922368.78000000014</v>
      </c>
      <c r="G277" s="18">
        <v>4042939.4800000004</v>
      </c>
      <c r="H277" s="18">
        <v>0</v>
      </c>
      <c r="I277" s="18">
        <f t="shared" si="41"/>
        <v>4042939.4800000004</v>
      </c>
      <c r="J277" s="18">
        <f t="shared" si="42"/>
        <v>6581657.6399999969</v>
      </c>
      <c r="K277" s="37">
        <f t="shared" si="43"/>
        <v>0.61947362009713536</v>
      </c>
      <c r="L277" s="37">
        <f t="shared" si="44"/>
        <v>-0.9131855288645524</v>
      </c>
      <c r="M277" s="37">
        <f t="shared" si="45"/>
        <v>-8.6736688233124942E-2</v>
      </c>
      <c r="O277" s="51"/>
      <c r="P277" s="51"/>
      <c r="Q277" s="51"/>
      <c r="R277" s="54"/>
      <c r="S277" s="54"/>
      <c r="T277" s="54"/>
      <c r="U277" s="54"/>
      <c r="V277" s="54"/>
      <c r="W277" s="51"/>
      <c r="X277" s="51"/>
      <c r="Y277" s="51"/>
    </row>
    <row r="278" spans="1:25" s="17" customFormat="1" x14ac:dyDescent="0.2">
      <c r="B278" s="43" t="s">
        <v>153</v>
      </c>
      <c r="C278" s="17" t="s">
        <v>154</v>
      </c>
      <c r="D278" s="18">
        <v>12200</v>
      </c>
      <c r="E278" s="18">
        <v>12200</v>
      </c>
      <c r="F278" s="18">
        <v>0</v>
      </c>
      <c r="G278" s="18">
        <v>0</v>
      </c>
      <c r="H278" s="18">
        <v>0</v>
      </c>
      <c r="I278" s="18">
        <f t="shared" si="41"/>
        <v>0</v>
      </c>
      <c r="J278" s="18">
        <f t="shared" si="42"/>
        <v>12200</v>
      </c>
      <c r="K278" s="37">
        <f t="shared" si="43"/>
        <v>1</v>
      </c>
      <c r="L278" s="37">
        <f t="shared" si="44"/>
        <v>-1</v>
      </c>
      <c r="M278" s="37">
        <f t="shared" si="45"/>
        <v>-1</v>
      </c>
      <c r="O278" s="51"/>
      <c r="P278" s="51"/>
      <c r="Q278" s="51"/>
      <c r="R278" s="54"/>
      <c r="S278" s="54"/>
      <c r="T278" s="54"/>
      <c r="U278" s="54"/>
      <c r="V278" s="54"/>
      <c r="W278" s="51"/>
      <c r="X278" s="51"/>
      <c r="Y278" s="51"/>
    </row>
    <row r="279" spans="1:25" s="17" customFormat="1" x14ac:dyDescent="0.2">
      <c r="B279" s="43" t="s">
        <v>163</v>
      </c>
      <c r="C279" s="17" t="s">
        <v>164</v>
      </c>
      <c r="D279" s="18">
        <v>1411407.1199999996</v>
      </c>
      <c r="E279" s="18">
        <v>1411407.1199999996</v>
      </c>
      <c r="F279" s="18">
        <v>183880.60999999987</v>
      </c>
      <c r="G279" s="18">
        <v>805772.54</v>
      </c>
      <c r="H279" s="18">
        <v>0</v>
      </c>
      <c r="I279" s="18">
        <f t="shared" si="41"/>
        <v>805772.54</v>
      </c>
      <c r="J279" s="18">
        <f t="shared" si="42"/>
        <v>605634.57999999961</v>
      </c>
      <c r="K279" s="37">
        <f t="shared" si="43"/>
        <v>0.429099847533715</v>
      </c>
      <c r="L279" s="37">
        <f t="shared" si="44"/>
        <v>-0.86971823551520699</v>
      </c>
      <c r="M279" s="37">
        <f t="shared" si="45"/>
        <v>0.37016036591908413</v>
      </c>
      <c r="O279" s="51"/>
      <c r="P279" s="51"/>
      <c r="Q279" s="51"/>
      <c r="R279" s="54"/>
      <c r="S279" s="54"/>
      <c r="T279" s="54"/>
      <c r="U279" s="54"/>
      <c r="V279" s="54"/>
      <c r="W279" s="51"/>
      <c r="X279" s="51"/>
      <c r="Y279" s="51"/>
    </row>
    <row r="280" spans="1:25" s="17" customFormat="1" x14ac:dyDescent="0.2">
      <c r="B280" s="43" t="s">
        <v>189</v>
      </c>
      <c r="C280" s="17" t="s">
        <v>190</v>
      </c>
      <c r="D280" s="18">
        <v>0</v>
      </c>
      <c r="E280" s="18">
        <v>0</v>
      </c>
      <c r="F280" s="18">
        <v>0</v>
      </c>
      <c r="G280" s="18">
        <v>0</v>
      </c>
      <c r="H280" s="18">
        <v>0</v>
      </c>
      <c r="I280" s="18">
        <f t="shared" si="41"/>
        <v>0</v>
      </c>
      <c r="J280" s="18">
        <f t="shared" si="42"/>
        <v>0</v>
      </c>
      <c r="K280" s="37" t="str">
        <f t="shared" si="43"/>
        <v>NA</v>
      </c>
      <c r="L280" s="37" t="str">
        <f t="shared" si="44"/>
        <v>NA</v>
      </c>
      <c r="M280" s="37" t="str">
        <f t="shared" si="45"/>
        <v>NA</v>
      </c>
      <c r="O280" s="51"/>
      <c r="P280" s="51"/>
      <c r="Q280" s="51"/>
      <c r="R280" s="54"/>
      <c r="S280" s="54"/>
      <c r="T280" s="54"/>
      <c r="U280" s="54"/>
      <c r="V280" s="54"/>
      <c r="W280" s="51"/>
      <c r="X280" s="51"/>
      <c r="Y280" s="51"/>
    </row>
    <row r="281" spans="1:25" s="17" customFormat="1" x14ac:dyDescent="0.2">
      <c r="B281" s="43" t="s">
        <v>191</v>
      </c>
      <c r="C281" s="17" t="s">
        <v>192</v>
      </c>
      <c r="D281" s="18">
        <v>0</v>
      </c>
      <c r="E281" s="18">
        <v>5000</v>
      </c>
      <c r="F281" s="18">
        <v>0</v>
      </c>
      <c r="G281" s="18">
        <v>1691.86</v>
      </c>
      <c r="H281" s="18">
        <v>699.55</v>
      </c>
      <c r="I281" s="18">
        <f t="shared" si="41"/>
        <v>2391.41</v>
      </c>
      <c r="J281" s="18">
        <f t="shared" si="42"/>
        <v>2608.59</v>
      </c>
      <c r="K281" s="37">
        <f t="shared" si="43"/>
        <v>0.52171800000000002</v>
      </c>
      <c r="L281" s="37">
        <f t="shared" si="44"/>
        <v>-1</v>
      </c>
      <c r="M281" s="37">
        <f t="shared" si="45"/>
        <v>-0.18790720000000011</v>
      </c>
      <c r="O281" s="51"/>
      <c r="P281" s="51"/>
      <c r="Q281" s="51"/>
      <c r="R281" s="54"/>
      <c r="S281" s="54"/>
      <c r="T281" s="54"/>
      <c r="U281" s="54"/>
      <c r="V281" s="54"/>
      <c r="W281" s="51"/>
      <c r="X281" s="51"/>
      <c r="Y281" s="51"/>
    </row>
    <row r="282" spans="1:25" s="17" customFormat="1" x14ac:dyDescent="0.2">
      <c r="B282" s="43" t="s">
        <v>195</v>
      </c>
      <c r="C282" s="17" t="s">
        <v>196</v>
      </c>
      <c r="D282" s="18">
        <v>85000</v>
      </c>
      <c r="E282" s="18">
        <v>30000</v>
      </c>
      <c r="F282" s="18">
        <v>0</v>
      </c>
      <c r="G282" s="18">
        <v>585.53</v>
      </c>
      <c r="H282" s="18">
        <v>0</v>
      </c>
      <c r="I282" s="18">
        <f t="shared" si="41"/>
        <v>585.53</v>
      </c>
      <c r="J282" s="18">
        <f t="shared" si="42"/>
        <v>29414.47</v>
      </c>
      <c r="K282" s="37">
        <f t="shared" si="43"/>
        <v>0.98048233333333334</v>
      </c>
      <c r="L282" s="37">
        <f t="shared" si="44"/>
        <v>-1</v>
      </c>
      <c r="M282" s="37">
        <f t="shared" si="45"/>
        <v>-0.95315759999999994</v>
      </c>
      <c r="O282" s="51"/>
      <c r="P282" s="51"/>
      <c r="Q282" s="51"/>
      <c r="R282" s="54"/>
      <c r="S282" s="54"/>
      <c r="T282" s="54"/>
      <c r="U282" s="54"/>
      <c r="V282" s="54"/>
      <c r="W282" s="51"/>
      <c r="X282" s="51"/>
      <c r="Y282" s="51"/>
    </row>
    <row r="283" spans="1:25" s="17" customFormat="1" x14ac:dyDescent="0.2">
      <c r="B283" s="43" t="s">
        <v>197</v>
      </c>
      <c r="C283" s="17" t="s">
        <v>198</v>
      </c>
      <c r="D283" s="18">
        <v>0</v>
      </c>
      <c r="E283" s="18">
        <v>15000</v>
      </c>
      <c r="F283" s="18">
        <v>0</v>
      </c>
      <c r="G283" s="18">
        <v>1543.93</v>
      </c>
      <c r="H283" s="18">
        <v>1560</v>
      </c>
      <c r="I283" s="18">
        <f t="shared" si="41"/>
        <v>3103.9300000000003</v>
      </c>
      <c r="J283" s="18">
        <f t="shared" si="42"/>
        <v>11896.07</v>
      </c>
      <c r="K283" s="37">
        <f t="shared" si="43"/>
        <v>0.79307133333333335</v>
      </c>
      <c r="L283" s="37">
        <f t="shared" si="44"/>
        <v>-1</v>
      </c>
      <c r="M283" s="37">
        <f t="shared" si="45"/>
        <v>-0.75297119999999995</v>
      </c>
      <c r="O283" s="51"/>
      <c r="P283" s="51"/>
      <c r="Q283" s="51"/>
      <c r="R283" s="54"/>
      <c r="S283" s="54"/>
      <c r="T283" s="54"/>
      <c r="U283" s="54"/>
      <c r="V283" s="54"/>
      <c r="W283" s="51"/>
      <c r="X283" s="51"/>
      <c r="Y283" s="51"/>
    </row>
    <row r="284" spans="1:25" s="17" customFormat="1" x14ac:dyDescent="0.2">
      <c r="B284" s="43" t="s">
        <v>213</v>
      </c>
      <c r="C284" s="17" t="s">
        <v>214</v>
      </c>
      <c r="D284" s="18">
        <v>1000000</v>
      </c>
      <c r="E284" s="18">
        <v>1000000</v>
      </c>
      <c r="F284" s="18">
        <v>0</v>
      </c>
      <c r="G284" s="18">
        <v>0</v>
      </c>
      <c r="H284" s="18">
        <v>0</v>
      </c>
      <c r="I284" s="18">
        <f t="shared" si="41"/>
        <v>0</v>
      </c>
      <c r="J284" s="18">
        <f t="shared" si="42"/>
        <v>1000000</v>
      </c>
      <c r="K284" s="37">
        <f t="shared" si="43"/>
        <v>1</v>
      </c>
      <c r="L284" s="37">
        <f t="shared" si="44"/>
        <v>-1</v>
      </c>
      <c r="M284" s="37">
        <f t="shared" si="45"/>
        <v>-1</v>
      </c>
      <c r="O284" s="51"/>
      <c r="P284" s="51"/>
      <c r="Q284" s="51"/>
      <c r="R284" s="54"/>
      <c r="S284" s="54"/>
      <c r="T284" s="54"/>
      <c r="U284" s="54"/>
      <c r="V284" s="54"/>
      <c r="W284" s="51"/>
      <c r="X284" s="51"/>
      <c r="Y284" s="51"/>
    </row>
    <row r="285" spans="1:25" s="17" customFormat="1" x14ac:dyDescent="0.2">
      <c r="A285" s="67" t="s">
        <v>294</v>
      </c>
      <c r="B285" s="68"/>
      <c r="C285" s="67"/>
      <c r="D285" s="69">
        <v>74209903.609999985</v>
      </c>
      <c r="E285" s="69">
        <v>74174903.609999985</v>
      </c>
      <c r="F285" s="69">
        <v>6680159.0899999999</v>
      </c>
      <c r="G285" s="69">
        <v>28885278.459999997</v>
      </c>
      <c r="H285" s="69">
        <v>2259.5500000000002</v>
      </c>
      <c r="I285" s="69">
        <f t="shared" si="41"/>
        <v>28887538.009999998</v>
      </c>
      <c r="J285" s="69">
        <f t="shared" si="42"/>
        <v>45287365.599999987</v>
      </c>
      <c r="K285" s="70">
        <f t="shared" si="43"/>
        <v>0.6105483579475055</v>
      </c>
      <c r="L285" s="70">
        <f t="shared" si="44"/>
        <v>-0.90994044124245532</v>
      </c>
      <c r="M285" s="70">
        <f t="shared" si="45"/>
        <v>-6.5389168976905762E-2</v>
      </c>
      <c r="O285" s="51"/>
      <c r="P285" s="51"/>
      <c r="Q285" s="51"/>
      <c r="R285" s="54"/>
      <c r="S285" s="54"/>
      <c r="T285" s="54"/>
      <c r="U285" s="54"/>
      <c r="V285" s="54"/>
      <c r="W285" s="51"/>
      <c r="X285" s="51"/>
      <c r="Y285" s="51"/>
    </row>
    <row r="286" spans="1:25" s="17" customFormat="1" x14ac:dyDescent="0.2">
      <c r="A286" s="17" t="s">
        <v>295</v>
      </c>
      <c r="B286" s="43" t="s">
        <v>110</v>
      </c>
      <c r="C286" s="17" t="s">
        <v>111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41"/>
        <v>0</v>
      </c>
      <c r="J286" s="18">
        <f t="shared" si="42"/>
        <v>0</v>
      </c>
      <c r="K286" s="37" t="str">
        <f t="shared" si="43"/>
        <v>NA</v>
      </c>
      <c r="L286" s="37" t="str">
        <f t="shared" si="44"/>
        <v>NA</v>
      </c>
      <c r="M286" s="37" t="str">
        <f t="shared" si="45"/>
        <v>NA</v>
      </c>
      <c r="O286" s="51"/>
      <c r="P286" s="51"/>
      <c r="Q286" s="51"/>
      <c r="R286" s="54"/>
      <c r="S286" s="54"/>
      <c r="T286" s="54"/>
      <c r="U286" s="54"/>
      <c r="V286" s="54"/>
      <c r="W286" s="51"/>
      <c r="X286" s="51"/>
      <c r="Y286" s="51"/>
    </row>
    <row r="287" spans="1:25" s="17" customFormat="1" x14ac:dyDescent="0.2">
      <c r="B287" s="43" t="s">
        <v>127</v>
      </c>
      <c r="C287" s="17" t="s">
        <v>128</v>
      </c>
      <c r="D287" s="18">
        <v>54204</v>
      </c>
      <c r="E287" s="18">
        <v>54204</v>
      </c>
      <c r="F287" s="18">
        <v>15135.56</v>
      </c>
      <c r="G287" s="18">
        <v>76922.91</v>
      </c>
      <c r="H287" s="18">
        <v>0</v>
      </c>
      <c r="I287" s="18">
        <f t="shared" si="41"/>
        <v>76922.91</v>
      </c>
      <c r="J287" s="18">
        <f t="shared" si="42"/>
        <v>-22718.910000000003</v>
      </c>
      <c r="K287" s="37">
        <f t="shared" si="43"/>
        <v>-0.41913714854992257</v>
      </c>
      <c r="L287" s="37">
        <f t="shared" si="44"/>
        <v>-0.72076673308242933</v>
      </c>
      <c r="M287" s="37">
        <f t="shared" si="45"/>
        <v>2.405929156519814</v>
      </c>
      <c r="O287" s="51"/>
      <c r="P287" s="51"/>
      <c r="Q287" s="51"/>
      <c r="R287" s="54"/>
      <c r="S287" s="54"/>
      <c r="T287" s="54"/>
      <c r="U287" s="54"/>
      <c r="V287" s="54"/>
      <c r="W287" s="51"/>
      <c r="X287" s="51"/>
      <c r="Y287" s="51"/>
    </row>
    <row r="288" spans="1:25" s="17" customFormat="1" x14ac:dyDescent="0.2">
      <c r="B288" s="43" t="s">
        <v>296</v>
      </c>
      <c r="C288" s="17" t="s">
        <v>297</v>
      </c>
      <c r="D288" s="18">
        <v>3662016.3</v>
      </c>
      <c r="E288" s="18">
        <v>3662016.3</v>
      </c>
      <c r="F288" s="18">
        <v>253426.53</v>
      </c>
      <c r="G288" s="18">
        <v>1230089.0699999998</v>
      </c>
      <c r="H288" s="18">
        <v>0</v>
      </c>
      <c r="I288" s="18">
        <f t="shared" si="41"/>
        <v>1230089.0699999998</v>
      </c>
      <c r="J288" s="18">
        <f t="shared" si="42"/>
        <v>2431927.23</v>
      </c>
      <c r="K288" s="37">
        <f t="shared" si="43"/>
        <v>0.66409514070158571</v>
      </c>
      <c r="L288" s="37">
        <f t="shared" si="44"/>
        <v>-0.93079590333882467</v>
      </c>
      <c r="M288" s="37">
        <f t="shared" si="45"/>
        <v>-0.1938283376838055</v>
      </c>
      <c r="O288" s="51"/>
      <c r="P288" s="51"/>
      <c r="Q288" s="51"/>
      <c r="R288" s="54"/>
      <c r="S288" s="54"/>
      <c r="T288" s="54"/>
      <c r="U288" s="54"/>
      <c r="V288" s="54"/>
      <c r="W288" s="51"/>
      <c r="X288" s="51"/>
      <c r="Y288" s="51"/>
    </row>
    <row r="289" spans="2:25" s="17" customFormat="1" x14ac:dyDescent="0.2">
      <c r="B289" s="43" t="s">
        <v>298</v>
      </c>
      <c r="C289" s="17" t="s">
        <v>299</v>
      </c>
      <c r="D289" s="18">
        <v>133357</v>
      </c>
      <c r="E289" s="18">
        <v>133357</v>
      </c>
      <c r="F289" s="18">
        <v>19500.060000000001</v>
      </c>
      <c r="G289" s="18">
        <v>98435.77</v>
      </c>
      <c r="H289" s="18">
        <v>0</v>
      </c>
      <c r="I289" s="18">
        <f t="shared" si="41"/>
        <v>98435.77</v>
      </c>
      <c r="J289" s="18">
        <f t="shared" si="42"/>
        <v>34921.229999999996</v>
      </c>
      <c r="K289" s="37">
        <f t="shared" si="43"/>
        <v>0.26186274436287554</v>
      </c>
      <c r="L289" s="37">
        <f t="shared" si="44"/>
        <v>-0.85377550484788955</v>
      </c>
      <c r="M289" s="37">
        <f t="shared" si="45"/>
        <v>0.77152941352909854</v>
      </c>
      <c r="O289" s="51"/>
      <c r="P289" s="51"/>
      <c r="Q289" s="51"/>
      <c r="R289" s="54"/>
      <c r="S289" s="54"/>
      <c r="T289" s="54"/>
      <c r="U289" s="54"/>
      <c r="V289" s="54"/>
      <c r="W289" s="51"/>
      <c r="X289" s="51"/>
      <c r="Y289" s="51"/>
    </row>
    <row r="290" spans="2:25" s="17" customFormat="1" x14ac:dyDescent="0.2">
      <c r="B290" s="43" t="s">
        <v>141</v>
      </c>
      <c r="C290" s="17" t="s">
        <v>142</v>
      </c>
      <c r="D290" s="18">
        <v>2143005.0700000003</v>
      </c>
      <c r="E290" s="18">
        <v>1979801.07</v>
      </c>
      <c r="F290" s="18">
        <v>112693.82</v>
      </c>
      <c r="G290" s="18">
        <v>655441.33999999985</v>
      </c>
      <c r="H290" s="18">
        <v>0</v>
      </c>
      <c r="I290" s="18">
        <f t="shared" si="41"/>
        <v>655441.33999999985</v>
      </c>
      <c r="J290" s="18">
        <f t="shared" si="42"/>
        <v>1324359.7300000002</v>
      </c>
      <c r="K290" s="37">
        <f t="shared" si="43"/>
        <v>0.66893575827797702</v>
      </c>
      <c r="L290" s="37">
        <f t="shared" si="44"/>
        <v>-0.94307821037797501</v>
      </c>
      <c r="M290" s="37">
        <f t="shared" si="45"/>
        <v>-0.20544581986714475</v>
      </c>
      <c r="O290" s="51"/>
      <c r="P290" s="51"/>
      <c r="Q290" s="51"/>
      <c r="R290" s="54"/>
      <c r="S290" s="54"/>
      <c r="T290" s="54"/>
      <c r="U290" s="54"/>
      <c r="V290" s="54"/>
      <c r="W290" s="51"/>
      <c r="X290" s="51"/>
      <c r="Y290" s="51"/>
    </row>
    <row r="291" spans="2:25" s="17" customFormat="1" x14ac:dyDescent="0.2">
      <c r="B291" s="43" t="s">
        <v>229</v>
      </c>
      <c r="C291" s="17" t="s">
        <v>230</v>
      </c>
      <c r="D291" s="18">
        <v>1061797.3</v>
      </c>
      <c r="E291" s="18">
        <v>1061797.3</v>
      </c>
      <c r="F291" s="18">
        <v>82600.299999999988</v>
      </c>
      <c r="G291" s="18">
        <v>427373.70999999996</v>
      </c>
      <c r="H291" s="18">
        <v>0</v>
      </c>
      <c r="I291" s="18">
        <f t="shared" si="41"/>
        <v>427373.70999999996</v>
      </c>
      <c r="J291" s="18">
        <f t="shared" si="42"/>
        <v>634423.59000000008</v>
      </c>
      <c r="K291" s="37">
        <f t="shared" si="43"/>
        <v>0.59749972052104494</v>
      </c>
      <c r="L291" s="37">
        <f t="shared" si="44"/>
        <v>-0.92220709169254811</v>
      </c>
      <c r="M291" s="37">
        <f t="shared" si="45"/>
        <v>-3.3999329250507734E-2</v>
      </c>
      <c r="O291" s="51"/>
      <c r="P291" s="51"/>
      <c r="Q291" s="51"/>
      <c r="R291" s="54"/>
      <c r="S291" s="54"/>
      <c r="T291" s="54"/>
      <c r="U291" s="54"/>
      <c r="V291" s="54"/>
      <c r="W291" s="51"/>
      <c r="X291" s="51"/>
      <c r="Y291" s="51"/>
    </row>
    <row r="292" spans="2:25" s="17" customFormat="1" x14ac:dyDescent="0.2">
      <c r="B292" s="43" t="s">
        <v>143</v>
      </c>
      <c r="C292" s="17" t="s">
        <v>144</v>
      </c>
      <c r="D292" s="18">
        <v>119770</v>
      </c>
      <c r="E292" s="18">
        <v>119770</v>
      </c>
      <c r="F292" s="18">
        <v>0</v>
      </c>
      <c r="G292" s="18">
        <v>0</v>
      </c>
      <c r="H292" s="18">
        <v>0</v>
      </c>
      <c r="I292" s="18">
        <f t="shared" si="41"/>
        <v>0</v>
      </c>
      <c r="J292" s="18">
        <f t="shared" si="42"/>
        <v>119770</v>
      </c>
      <c r="K292" s="37">
        <f t="shared" si="43"/>
        <v>1</v>
      </c>
      <c r="L292" s="37">
        <f t="shared" si="44"/>
        <v>-1</v>
      </c>
      <c r="M292" s="37">
        <f t="shared" si="45"/>
        <v>-1</v>
      </c>
      <c r="O292" s="51"/>
      <c r="P292" s="51"/>
      <c r="Q292" s="51"/>
      <c r="R292" s="54"/>
      <c r="S292" s="54"/>
      <c r="T292" s="54"/>
      <c r="U292" s="54"/>
      <c r="V292" s="54"/>
      <c r="W292" s="51"/>
      <c r="X292" s="51"/>
      <c r="Y292" s="51"/>
    </row>
    <row r="293" spans="2:25" s="17" customFormat="1" x14ac:dyDescent="0.2">
      <c r="B293" s="43" t="s">
        <v>149</v>
      </c>
      <c r="C293" s="17" t="s">
        <v>150</v>
      </c>
      <c r="D293" s="18">
        <v>969570</v>
      </c>
      <c r="E293" s="18">
        <v>969570</v>
      </c>
      <c r="F293" s="18">
        <v>63955.05</v>
      </c>
      <c r="G293" s="18">
        <v>320798.77999999997</v>
      </c>
      <c r="H293" s="18">
        <v>0</v>
      </c>
      <c r="I293" s="18">
        <f t="shared" si="41"/>
        <v>320798.77999999997</v>
      </c>
      <c r="J293" s="18">
        <f t="shared" si="42"/>
        <v>648771.22</v>
      </c>
      <c r="K293" s="37">
        <f t="shared" si="43"/>
        <v>0.6691329352187052</v>
      </c>
      <c r="L293" s="37">
        <f t="shared" si="44"/>
        <v>-0.93403771775116795</v>
      </c>
      <c r="M293" s="37">
        <f t="shared" si="45"/>
        <v>-0.20591904452489254</v>
      </c>
      <c r="O293" s="51"/>
      <c r="P293" s="51"/>
      <c r="Q293" s="51"/>
      <c r="R293" s="54"/>
      <c r="S293" s="54"/>
      <c r="T293" s="54"/>
      <c r="U293" s="54"/>
      <c r="V293" s="54"/>
      <c r="W293" s="51"/>
      <c r="X293" s="51"/>
      <c r="Y293" s="51"/>
    </row>
    <row r="294" spans="2:25" s="17" customFormat="1" x14ac:dyDescent="0.2">
      <c r="B294" s="43" t="s">
        <v>151</v>
      </c>
      <c r="C294" s="17" t="s">
        <v>152</v>
      </c>
      <c r="D294" s="18">
        <v>1306387.23</v>
      </c>
      <c r="E294" s="18">
        <v>1306387.23</v>
      </c>
      <c r="F294" s="18">
        <v>101248.17000000001</v>
      </c>
      <c r="G294" s="18">
        <v>513601.74</v>
      </c>
      <c r="H294" s="18">
        <v>0</v>
      </c>
      <c r="I294" s="18">
        <f t="shared" si="41"/>
        <v>513601.74</v>
      </c>
      <c r="J294" s="18">
        <f t="shared" si="42"/>
        <v>792785.49</v>
      </c>
      <c r="K294" s="37">
        <f t="shared" si="43"/>
        <v>0.60685336766496101</v>
      </c>
      <c r="L294" s="37">
        <f t="shared" si="44"/>
        <v>-0.92249758136414117</v>
      </c>
      <c r="M294" s="37">
        <f t="shared" si="45"/>
        <v>-5.6448082395906395E-2</v>
      </c>
      <c r="O294" s="51"/>
      <c r="P294" s="51"/>
      <c r="Q294" s="51"/>
      <c r="R294" s="54"/>
      <c r="S294" s="54"/>
      <c r="T294" s="54"/>
      <c r="U294" s="54"/>
      <c r="V294" s="54"/>
      <c r="W294" s="51"/>
      <c r="X294" s="51"/>
      <c r="Y294" s="51"/>
    </row>
    <row r="295" spans="2:25" s="17" customFormat="1" x14ac:dyDescent="0.2">
      <c r="B295" s="43" t="s">
        <v>265</v>
      </c>
      <c r="C295" s="17" t="s">
        <v>266</v>
      </c>
      <c r="D295" s="18">
        <v>66000</v>
      </c>
      <c r="E295" s="18">
        <v>66000</v>
      </c>
      <c r="F295" s="18">
        <v>0</v>
      </c>
      <c r="G295" s="18">
        <v>0</v>
      </c>
      <c r="H295" s="18">
        <v>0</v>
      </c>
      <c r="I295" s="18">
        <f t="shared" si="41"/>
        <v>0</v>
      </c>
      <c r="J295" s="18">
        <f t="shared" si="42"/>
        <v>66000</v>
      </c>
      <c r="K295" s="37">
        <f t="shared" si="43"/>
        <v>1</v>
      </c>
      <c r="L295" s="37">
        <f t="shared" si="44"/>
        <v>-1</v>
      </c>
      <c r="M295" s="37">
        <f t="shared" si="45"/>
        <v>-1</v>
      </c>
      <c r="O295" s="51"/>
      <c r="P295" s="51"/>
      <c r="Q295" s="51"/>
      <c r="R295" s="54"/>
      <c r="S295" s="54"/>
      <c r="T295" s="54"/>
      <c r="U295" s="54"/>
      <c r="V295" s="54"/>
      <c r="W295" s="51"/>
      <c r="X295" s="51"/>
      <c r="Y295" s="51"/>
    </row>
    <row r="296" spans="2:25" s="17" customFormat="1" x14ac:dyDescent="0.2">
      <c r="B296" s="43" t="s">
        <v>163</v>
      </c>
      <c r="C296" s="17" t="s">
        <v>164</v>
      </c>
      <c r="D296" s="18">
        <v>191154.31</v>
      </c>
      <c r="E296" s="18">
        <v>191154.31</v>
      </c>
      <c r="F296" s="18">
        <v>20120.580000000002</v>
      </c>
      <c r="G296" s="18">
        <v>101371.03</v>
      </c>
      <c r="H296" s="18">
        <v>0</v>
      </c>
      <c r="I296" s="18">
        <f t="shared" si="41"/>
        <v>101371.03</v>
      </c>
      <c r="J296" s="18">
        <f t="shared" si="42"/>
        <v>89783.28</v>
      </c>
      <c r="K296" s="37">
        <f t="shared" si="43"/>
        <v>0.46969006348849784</v>
      </c>
      <c r="L296" s="37">
        <f t="shared" si="44"/>
        <v>-0.89474168801111509</v>
      </c>
      <c r="M296" s="37">
        <f t="shared" si="45"/>
        <v>0.27274384762760517</v>
      </c>
      <c r="O296" s="51"/>
      <c r="P296" s="51"/>
      <c r="Q296" s="51"/>
      <c r="R296" s="54"/>
      <c r="S296" s="54"/>
      <c r="T296" s="54"/>
      <c r="U296" s="54"/>
      <c r="V296" s="54"/>
      <c r="W296" s="51"/>
      <c r="X296" s="51"/>
      <c r="Y296" s="51"/>
    </row>
    <row r="297" spans="2:25" s="17" customFormat="1" x14ac:dyDescent="0.2">
      <c r="B297" s="43" t="s">
        <v>165</v>
      </c>
      <c r="C297" s="17" t="s">
        <v>166</v>
      </c>
      <c r="D297" s="18">
        <v>4750000.1500000004</v>
      </c>
      <c r="E297" s="18">
        <v>4742000.1500000004</v>
      </c>
      <c r="F297" s="18">
        <v>223240.31</v>
      </c>
      <c r="G297" s="18">
        <v>1362812.76</v>
      </c>
      <c r="H297" s="18">
        <v>1458900.06</v>
      </c>
      <c r="I297" s="18">
        <f t="shared" si="41"/>
        <v>2821712.8200000003</v>
      </c>
      <c r="J297" s="18">
        <f t="shared" si="42"/>
        <v>1920287.33</v>
      </c>
      <c r="K297" s="37">
        <f t="shared" si="43"/>
        <v>0.40495303021025841</v>
      </c>
      <c r="L297" s="37">
        <f t="shared" si="44"/>
        <v>-0.95292275349253219</v>
      </c>
      <c r="M297" s="37">
        <f t="shared" si="45"/>
        <v>-0.31025927445405083</v>
      </c>
      <c r="O297" s="51"/>
      <c r="P297" s="51"/>
      <c r="Q297" s="51"/>
      <c r="R297" s="54"/>
      <c r="S297" s="54"/>
      <c r="T297" s="54"/>
      <c r="U297" s="54"/>
      <c r="V297" s="54"/>
      <c r="W297" s="51"/>
      <c r="X297" s="51"/>
      <c r="Y297" s="51"/>
    </row>
    <row r="298" spans="2:25" s="17" customFormat="1" x14ac:dyDescent="0.2">
      <c r="B298" s="43" t="s">
        <v>167</v>
      </c>
      <c r="C298" s="17" t="s">
        <v>168</v>
      </c>
      <c r="D298" s="18">
        <v>85355.55</v>
      </c>
      <c r="E298" s="18">
        <v>85355.55</v>
      </c>
      <c r="F298" s="18">
        <v>0</v>
      </c>
      <c r="G298" s="18">
        <v>0</v>
      </c>
      <c r="H298" s="18">
        <v>0</v>
      </c>
      <c r="I298" s="18">
        <f t="shared" si="41"/>
        <v>0</v>
      </c>
      <c r="J298" s="18">
        <f t="shared" si="42"/>
        <v>85355.55</v>
      </c>
      <c r="K298" s="37">
        <f t="shared" si="43"/>
        <v>1</v>
      </c>
      <c r="L298" s="37">
        <f t="shared" si="44"/>
        <v>-1</v>
      </c>
      <c r="M298" s="37">
        <f t="shared" si="45"/>
        <v>-1</v>
      </c>
      <c r="O298" s="51"/>
      <c r="P298" s="51"/>
      <c r="Q298" s="51"/>
      <c r="R298" s="54"/>
      <c r="S298" s="54"/>
      <c r="T298" s="54"/>
      <c r="U298" s="54"/>
      <c r="V298" s="54"/>
      <c r="W298" s="51"/>
      <c r="X298" s="51"/>
      <c r="Y298" s="51"/>
    </row>
    <row r="299" spans="2:25" s="17" customFormat="1" x14ac:dyDescent="0.2">
      <c r="B299" s="43" t="s">
        <v>231</v>
      </c>
      <c r="C299" s="17" t="s">
        <v>232</v>
      </c>
      <c r="D299" s="18">
        <v>100000</v>
      </c>
      <c r="E299" s="18">
        <v>100000</v>
      </c>
      <c r="F299" s="18">
        <v>9615</v>
      </c>
      <c r="G299" s="18">
        <v>67439.5</v>
      </c>
      <c r="H299" s="18">
        <v>32335.5</v>
      </c>
      <c r="I299" s="18">
        <f t="shared" si="41"/>
        <v>99775</v>
      </c>
      <c r="J299" s="18">
        <f t="shared" si="42"/>
        <v>225</v>
      </c>
      <c r="K299" s="37">
        <f t="shared" si="43"/>
        <v>2.2499999999999998E-3</v>
      </c>
      <c r="L299" s="37">
        <f t="shared" si="44"/>
        <v>-0.90385000000000004</v>
      </c>
      <c r="M299" s="37">
        <f t="shared" si="45"/>
        <v>0.61854799999999976</v>
      </c>
      <c r="O299" s="51"/>
      <c r="P299" s="51"/>
      <c r="Q299" s="51"/>
      <c r="R299" s="54"/>
      <c r="S299" s="54"/>
      <c r="T299" s="54"/>
      <c r="U299" s="54"/>
      <c r="V299" s="54"/>
      <c r="W299" s="51"/>
      <c r="X299" s="51"/>
      <c r="Y299" s="51"/>
    </row>
    <row r="300" spans="2:25" s="17" customFormat="1" x14ac:dyDescent="0.2">
      <c r="B300" s="43" t="s">
        <v>177</v>
      </c>
      <c r="C300" s="17" t="s">
        <v>178</v>
      </c>
      <c r="D300" s="18">
        <v>80000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1"/>
        <v>0</v>
      </c>
      <c r="J300" s="18">
        <f t="shared" si="42"/>
        <v>0</v>
      </c>
      <c r="K300" s="37" t="str">
        <f t="shared" si="43"/>
        <v>NA</v>
      </c>
      <c r="L300" s="37" t="str">
        <f t="shared" si="44"/>
        <v>NA</v>
      </c>
      <c r="M300" s="37" t="str">
        <f t="shared" si="45"/>
        <v>NA</v>
      </c>
      <c r="O300" s="51"/>
      <c r="P300" s="51"/>
      <c r="Q300" s="51"/>
      <c r="R300" s="54"/>
      <c r="S300" s="54"/>
      <c r="T300" s="54"/>
      <c r="U300" s="54"/>
      <c r="V300" s="54"/>
      <c r="W300" s="51"/>
      <c r="X300" s="51"/>
      <c r="Y300" s="51"/>
    </row>
    <row r="301" spans="2:25" s="17" customFormat="1" x14ac:dyDescent="0.2">
      <c r="B301" s="43" t="s">
        <v>270</v>
      </c>
      <c r="C301" s="17" t="s">
        <v>271</v>
      </c>
      <c r="D301" s="18">
        <v>2074359</v>
      </c>
      <c r="E301" s="18">
        <v>2074359</v>
      </c>
      <c r="F301" s="18">
        <v>0</v>
      </c>
      <c r="G301" s="18">
        <v>506126.4</v>
      </c>
      <c r="H301" s="18">
        <v>1361</v>
      </c>
      <c r="I301" s="18">
        <f t="shared" si="41"/>
        <v>507487.4</v>
      </c>
      <c r="J301" s="18">
        <f t="shared" si="42"/>
        <v>1566871.6</v>
      </c>
      <c r="K301" s="37">
        <f t="shared" si="43"/>
        <v>0.75535218349379263</v>
      </c>
      <c r="L301" s="37">
        <f t="shared" si="44"/>
        <v>-1</v>
      </c>
      <c r="M301" s="37">
        <f t="shared" si="45"/>
        <v>-0.41441989549542774</v>
      </c>
      <c r="O301" s="51"/>
      <c r="P301" s="51"/>
      <c r="Q301" s="51"/>
      <c r="R301" s="54"/>
      <c r="S301" s="54"/>
      <c r="T301" s="54"/>
      <c r="U301" s="54"/>
      <c r="V301" s="54"/>
      <c r="W301" s="51"/>
      <c r="X301" s="51"/>
      <c r="Y301" s="51"/>
    </row>
    <row r="302" spans="2:25" s="17" customFormat="1" x14ac:dyDescent="0.2">
      <c r="B302" s="43" t="s">
        <v>179</v>
      </c>
      <c r="C302" s="17" t="s">
        <v>180</v>
      </c>
      <c r="D302" s="18">
        <v>16000</v>
      </c>
      <c r="E302" s="18">
        <v>16000</v>
      </c>
      <c r="F302" s="18">
        <v>3396.51</v>
      </c>
      <c r="G302" s="18">
        <v>9942.39</v>
      </c>
      <c r="H302" s="18">
        <v>467.5</v>
      </c>
      <c r="I302" s="18">
        <f t="shared" ref="I302:I488" si="46">SUM(G302:H302)</f>
        <v>10409.89</v>
      </c>
      <c r="J302" s="18">
        <f t="shared" ref="J302:J488" si="47">E302-I302</f>
        <v>5590.1100000000006</v>
      </c>
      <c r="K302" s="37">
        <f t="shared" ref="K302:K488" si="48">IF(E302=0,"NA",J302/E302)</f>
        <v>0.34938187500000006</v>
      </c>
      <c r="L302" s="37">
        <f t="shared" ref="L302:L488" si="49">IF(E302=0,"NA",(  ( F302 - (E302/$L$6)) / (E302/$L$6)))</f>
        <v>-0.78771812499999994</v>
      </c>
      <c r="M302" s="37">
        <f t="shared" ref="M302:M488" si="50">IF(E302=0,"NA",(  ( G302 - ($M$6*(E302/12))) / ($M$6*(E302/12))))</f>
        <v>0.49135850000000003</v>
      </c>
      <c r="O302" s="51"/>
      <c r="P302" s="51"/>
      <c r="Q302" s="51"/>
      <c r="R302" s="54"/>
      <c r="S302" s="54"/>
      <c r="T302" s="54"/>
      <c r="U302" s="54"/>
      <c r="V302" s="54"/>
      <c r="W302" s="51"/>
      <c r="X302" s="51"/>
      <c r="Y302" s="51"/>
    </row>
    <row r="303" spans="2:25" s="17" customFormat="1" x14ac:dyDescent="0.2">
      <c r="B303" s="43" t="s">
        <v>181</v>
      </c>
      <c r="C303" s="17" t="s">
        <v>182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46"/>
        <v>0</v>
      </c>
      <c r="J303" s="18">
        <f t="shared" si="47"/>
        <v>0</v>
      </c>
      <c r="K303" s="37" t="str">
        <f t="shared" si="48"/>
        <v>NA</v>
      </c>
      <c r="L303" s="37" t="str">
        <f t="shared" si="49"/>
        <v>NA</v>
      </c>
      <c r="M303" s="37" t="str">
        <f t="shared" si="50"/>
        <v>NA</v>
      </c>
      <c r="O303" s="51"/>
      <c r="P303" s="51"/>
      <c r="Q303" s="51"/>
      <c r="R303" s="54"/>
      <c r="S303" s="54"/>
      <c r="T303" s="54"/>
      <c r="U303" s="54"/>
      <c r="V303" s="54"/>
      <c r="W303" s="51"/>
      <c r="X303" s="51"/>
      <c r="Y303" s="51"/>
    </row>
    <row r="304" spans="2:25" s="17" customFormat="1" x14ac:dyDescent="0.2">
      <c r="B304" s="43" t="s">
        <v>300</v>
      </c>
      <c r="C304" s="17" t="s">
        <v>301</v>
      </c>
      <c r="D304" s="18">
        <v>8000</v>
      </c>
      <c r="E304" s="18">
        <v>8000</v>
      </c>
      <c r="F304" s="18">
        <v>0</v>
      </c>
      <c r="G304" s="18">
        <v>0</v>
      </c>
      <c r="H304" s="18">
        <v>0</v>
      </c>
      <c r="I304" s="18">
        <f t="shared" si="46"/>
        <v>0</v>
      </c>
      <c r="J304" s="18">
        <f t="shared" si="47"/>
        <v>8000</v>
      </c>
      <c r="K304" s="37">
        <f t="shared" si="48"/>
        <v>1</v>
      </c>
      <c r="L304" s="37">
        <f t="shared" si="49"/>
        <v>-1</v>
      </c>
      <c r="M304" s="37">
        <f t="shared" si="50"/>
        <v>-1</v>
      </c>
      <c r="O304" s="51"/>
      <c r="P304" s="51"/>
      <c r="Q304" s="51"/>
      <c r="R304" s="54"/>
      <c r="S304" s="54"/>
      <c r="T304" s="54"/>
      <c r="U304" s="54"/>
      <c r="V304" s="54"/>
      <c r="W304" s="51"/>
      <c r="X304" s="51"/>
      <c r="Y304" s="51"/>
    </row>
    <row r="305" spans="1:25" s="17" customFormat="1" ht="12" customHeight="1" x14ac:dyDescent="0.2">
      <c r="B305" s="43" t="s">
        <v>183</v>
      </c>
      <c r="C305" s="17" t="s">
        <v>184</v>
      </c>
      <c r="D305" s="18">
        <v>133546</v>
      </c>
      <c r="E305" s="18">
        <v>138546</v>
      </c>
      <c r="F305" s="18">
        <v>1460.01</v>
      </c>
      <c r="G305" s="18">
        <v>7886.73</v>
      </c>
      <c r="H305" s="18">
        <v>0</v>
      </c>
      <c r="I305" s="18">
        <f t="shared" si="46"/>
        <v>7886.73</v>
      </c>
      <c r="J305" s="18">
        <f t="shared" si="47"/>
        <v>130659.27</v>
      </c>
      <c r="K305" s="37">
        <f t="shared" si="48"/>
        <v>0.94307500757871032</v>
      </c>
      <c r="L305" s="37">
        <f t="shared" si="49"/>
        <v>-0.98946191156727725</v>
      </c>
      <c r="M305" s="37">
        <f t="shared" si="50"/>
        <v>-0.86338001818890486</v>
      </c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</row>
    <row r="306" spans="1:25" s="17" customFormat="1" ht="12" customHeight="1" x14ac:dyDescent="0.2">
      <c r="B306" s="43" t="s">
        <v>189</v>
      </c>
      <c r="C306" s="17" t="s">
        <v>190</v>
      </c>
      <c r="D306" s="18">
        <v>41200</v>
      </c>
      <c r="E306" s="18">
        <v>61200</v>
      </c>
      <c r="F306" s="18">
        <v>4381.09</v>
      </c>
      <c r="G306" s="18">
        <v>24855.86</v>
      </c>
      <c r="H306" s="18">
        <v>11801.06</v>
      </c>
      <c r="I306" s="18">
        <f t="shared" si="46"/>
        <v>36656.92</v>
      </c>
      <c r="J306" s="18">
        <f t="shared" si="47"/>
        <v>24543.08</v>
      </c>
      <c r="K306" s="37">
        <f t="shared" si="48"/>
        <v>0.40103071895424841</v>
      </c>
      <c r="L306" s="37">
        <f t="shared" si="49"/>
        <v>-0.92841356209150327</v>
      </c>
      <c r="M306" s="37">
        <f t="shared" si="50"/>
        <v>-2.5260392156862724E-2</v>
      </c>
      <c r="O306" s="51"/>
      <c r="P306" s="51"/>
      <c r="Q306" s="51"/>
      <c r="R306" s="51"/>
      <c r="S306" s="51"/>
      <c r="T306" s="51"/>
      <c r="U306" s="51"/>
      <c r="V306" s="51"/>
      <c r="W306" s="51"/>
      <c r="X306" s="51"/>
      <c r="Y306" s="51"/>
    </row>
    <row r="307" spans="1:25" s="17" customFormat="1" ht="12" customHeight="1" x14ac:dyDescent="0.2">
      <c r="B307" s="43" t="s">
        <v>191</v>
      </c>
      <c r="C307" s="17" t="s">
        <v>192</v>
      </c>
      <c r="D307" s="18">
        <v>10500</v>
      </c>
      <c r="E307" s="18">
        <v>10500</v>
      </c>
      <c r="F307" s="18">
        <v>120.69</v>
      </c>
      <c r="G307" s="18">
        <v>217.89</v>
      </c>
      <c r="H307" s="18">
        <v>5830</v>
      </c>
      <c r="I307" s="18">
        <f t="shared" si="46"/>
        <v>6047.89</v>
      </c>
      <c r="J307" s="18">
        <f t="shared" si="47"/>
        <v>4452.1099999999997</v>
      </c>
      <c r="K307" s="37">
        <f t="shared" si="48"/>
        <v>0.42401047619047616</v>
      </c>
      <c r="L307" s="37">
        <f t="shared" si="49"/>
        <v>-0.98850571428571421</v>
      </c>
      <c r="M307" s="37">
        <f t="shared" si="50"/>
        <v>-0.95019657142857139</v>
      </c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</row>
    <row r="308" spans="1:25" s="17" customFormat="1" ht="12" customHeight="1" x14ac:dyDescent="0.2">
      <c r="B308" s="43" t="s">
        <v>193</v>
      </c>
      <c r="C308" s="17" t="s">
        <v>194</v>
      </c>
      <c r="D308" s="18">
        <v>434537</v>
      </c>
      <c r="E308" s="18">
        <v>381770.16</v>
      </c>
      <c r="F308" s="18">
        <v>0</v>
      </c>
      <c r="G308" s="18">
        <v>0</v>
      </c>
      <c r="H308" s="18">
        <v>4800</v>
      </c>
      <c r="I308" s="18">
        <f t="shared" si="46"/>
        <v>4800</v>
      </c>
      <c r="J308" s="18">
        <f t="shared" si="47"/>
        <v>376970.16</v>
      </c>
      <c r="K308" s="37">
        <f t="shared" si="48"/>
        <v>0.98742699010315527</v>
      </c>
      <c r="L308" s="37">
        <f t="shared" si="49"/>
        <v>-1</v>
      </c>
      <c r="M308" s="37">
        <f t="shared" si="50"/>
        <v>-1</v>
      </c>
      <c r="O308" s="51"/>
      <c r="P308" s="51"/>
      <c r="Q308" s="51"/>
      <c r="R308" s="51"/>
      <c r="S308" s="51"/>
      <c r="T308" s="51"/>
      <c r="U308" s="51"/>
      <c r="V308" s="51"/>
      <c r="W308" s="51"/>
      <c r="X308" s="51"/>
      <c r="Y308" s="51"/>
    </row>
    <row r="309" spans="1:25" s="17" customFormat="1" ht="12" customHeight="1" x14ac:dyDescent="0.2">
      <c r="B309" s="43" t="s">
        <v>195</v>
      </c>
      <c r="C309" s="17" t="s">
        <v>196</v>
      </c>
      <c r="D309" s="18">
        <v>13900</v>
      </c>
      <c r="E309" s="18">
        <v>54666.84</v>
      </c>
      <c r="F309" s="18">
        <v>688.17</v>
      </c>
      <c r="G309" s="18">
        <v>1258.1400000000001</v>
      </c>
      <c r="H309" s="18">
        <v>52312.59</v>
      </c>
      <c r="I309" s="18">
        <f t="shared" si="46"/>
        <v>53570.729999999996</v>
      </c>
      <c r="J309" s="18">
        <f t="shared" si="47"/>
        <v>1096.1100000000006</v>
      </c>
      <c r="K309" s="37">
        <f t="shared" si="48"/>
        <v>2.0050729107444307E-2</v>
      </c>
      <c r="L309" s="37">
        <f t="shared" si="49"/>
        <v>-0.98741156430479615</v>
      </c>
      <c r="M309" s="37">
        <f t="shared" si="50"/>
        <v>-0.94476476050197888</v>
      </c>
      <c r="O309" s="51"/>
      <c r="P309" s="51"/>
      <c r="Q309" s="51"/>
      <c r="R309" s="51"/>
      <c r="S309" s="51"/>
      <c r="T309" s="51"/>
      <c r="U309" s="51"/>
      <c r="V309" s="51"/>
      <c r="W309" s="51"/>
      <c r="X309" s="51"/>
      <c r="Y309" s="51"/>
    </row>
    <row r="310" spans="1:25" s="17" customFormat="1" ht="12" customHeight="1" x14ac:dyDescent="0.2">
      <c r="B310" s="43" t="s">
        <v>197</v>
      </c>
      <c r="C310" s="17" t="s">
        <v>198</v>
      </c>
      <c r="D310" s="18">
        <v>2000</v>
      </c>
      <c r="E310" s="18">
        <v>2000</v>
      </c>
      <c r="F310" s="18">
        <v>0</v>
      </c>
      <c r="G310" s="18">
        <v>0</v>
      </c>
      <c r="H310" s="18">
        <v>803.87</v>
      </c>
      <c r="I310" s="18">
        <f t="shared" si="46"/>
        <v>803.87</v>
      </c>
      <c r="J310" s="18">
        <f t="shared" si="47"/>
        <v>1196.1300000000001</v>
      </c>
      <c r="K310" s="37">
        <f t="shared" si="48"/>
        <v>0.59806500000000007</v>
      </c>
      <c r="L310" s="37">
        <f t="shared" si="49"/>
        <v>-1</v>
      </c>
      <c r="M310" s="37">
        <f t="shared" si="50"/>
        <v>-1</v>
      </c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</row>
    <row r="311" spans="1:25" s="17" customFormat="1" ht="12" customHeight="1" x14ac:dyDescent="0.2">
      <c r="B311" s="43" t="s">
        <v>203</v>
      </c>
      <c r="C311" s="17" t="s">
        <v>204</v>
      </c>
      <c r="D311" s="18">
        <v>0</v>
      </c>
      <c r="E311" s="18">
        <v>0</v>
      </c>
      <c r="F311" s="18">
        <v>0</v>
      </c>
      <c r="G311" s="18">
        <v>0</v>
      </c>
      <c r="H311" s="18">
        <v>0</v>
      </c>
      <c r="I311" s="18">
        <f t="shared" si="46"/>
        <v>0</v>
      </c>
      <c r="J311" s="18">
        <f t="shared" si="47"/>
        <v>0</v>
      </c>
      <c r="K311" s="37" t="str">
        <f t="shared" si="48"/>
        <v>NA</v>
      </c>
      <c r="L311" s="37" t="str">
        <f t="shared" si="49"/>
        <v>NA</v>
      </c>
      <c r="M311" s="37" t="str">
        <f t="shared" si="50"/>
        <v>NA</v>
      </c>
      <c r="O311" s="51"/>
      <c r="P311" s="51"/>
      <c r="Q311" s="51"/>
      <c r="R311" s="51"/>
      <c r="S311" s="51"/>
      <c r="T311" s="51"/>
      <c r="U311" s="51"/>
      <c r="V311" s="51"/>
      <c r="W311" s="51"/>
      <c r="X311" s="51"/>
      <c r="Y311" s="51"/>
    </row>
    <row r="312" spans="1:25" s="17" customFormat="1" ht="12" customHeight="1" x14ac:dyDescent="0.2">
      <c r="B312" s="43" t="s">
        <v>207</v>
      </c>
      <c r="C312" s="17" t="s">
        <v>208</v>
      </c>
      <c r="D312" s="18">
        <v>170200</v>
      </c>
      <c r="E312" s="18">
        <v>170200</v>
      </c>
      <c r="F312" s="18">
        <v>0</v>
      </c>
      <c r="G312" s="18">
        <v>0</v>
      </c>
      <c r="H312" s="18">
        <v>750</v>
      </c>
      <c r="I312" s="18">
        <f t="shared" si="46"/>
        <v>750</v>
      </c>
      <c r="J312" s="18">
        <f t="shared" si="47"/>
        <v>169450</v>
      </c>
      <c r="K312" s="37">
        <f t="shared" si="48"/>
        <v>0.99559341950646296</v>
      </c>
      <c r="L312" s="37">
        <f t="shared" si="49"/>
        <v>-1</v>
      </c>
      <c r="M312" s="37">
        <f t="shared" si="50"/>
        <v>-1</v>
      </c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</row>
    <row r="313" spans="1:25" s="17" customFormat="1" ht="12" customHeight="1" x14ac:dyDescent="0.2">
      <c r="B313" s="43" t="s">
        <v>209</v>
      </c>
      <c r="C313" s="17" t="s">
        <v>210</v>
      </c>
      <c r="D313" s="18">
        <v>10000</v>
      </c>
      <c r="E313" s="18">
        <v>10000</v>
      </c>
      <c r="F313" s="18">
        <v>0</v>
      </c>
      <c r="G313" s="18">
        <v>0</v>
      </c>
      <c r="H313" s="18">
        <v>0</v>
      </c>
      <c r="I313" s="18">
        <f t="shared" si="46"/>
        <v>0</v>
      </c>
      <c r="J313" s="18">
        <f t="shared" si="47"/>
        <v>10000</v>
      </c>
      <c r="K313" s="37">
        <f t="shared" si="48"/>
        <v>1</v>
      </c>
      <c r="L313" s="37">
        <f t="shared" si="49"/>
        <v>-1</v>
      </c>
      <c r="M313" s="37">
        <f t="shared" si="50"/>
        <v>-1</v>
      </c>
      <c r="O313" s="51"/>
      <c r="P313" s="51"/>
      <c r="Q313" s="51"/>
      <c r="R313" s="51"/>
      <c r="S313" s="51"/>
      <c r="T313" s="51"/>
      <c r="U313" s="51"/>
      <c r="V313" s="51"/>
      <c r="W313" s="51"/>
      <c r="X313" s="51"/>
      <c r="Y313" s="51"/>
    </row>
    <row r="314" spans="1:25" s="17" customFormat="1" ht="12" customHeight="1" x14ac:dyDescent="0.2">
      <c r="B314" s="43" t="s">
        <v>211</v>
      </c>
      <c r="C314" s="17" t="s">
        <v>212</v>
      </c>
      <c r="D314" s="18">
        <v>161804</v>
      </c>
      <c r="E314" s="18">
        <v>166804</v>
      </c>
      <c r="F314" s="18">
        <v>0</v>
      </c>
      <c r="G314" s="18">
        <v>61691.19</v>
      </c>
      <c r="H314" s="18">
        <v>1150</v>
      </c>
      <c r="I314" s="18">
        <f t="shared" si="46"/>
        <v>62841.19</v>
      </c>
      <c r="J314" s="18">
        <f t="shared" si="47"/>
        <v>103962.81</v>
      </c>
      <c r="K314" s="37">
        <f t="shared" si="48"/>
        <v>0.62326329104817624</v>
      </c>
      <c r="L314" s="37">
        <f t="shared" si="49"/>
        <v>-1</v>
      </c>
      <c r="M314" s="37">
        <f t="shared" si="50"/>
        <v>-0.11237826431020842</v>
      </c>
      <c r="O314" s="51"/>
      <c r="P314" s="51"/>
      <c r="Q314" s="51"/>
      <c r="R314" s="51"/>
      <c r="S314" s="51"/>
      <c r="T314" s="51"/>
      <c r="U314" s="51"/>
      <c r="V314" s="51"/>
      <c r="W314" s="51"/>
      <c r="X314" s="51"/>
      <c r="Y314" s="51"/>
    </row>
    <row r="315" spans="1:25" s="17" customFormat="1" ht="12" customHeight="1" x14ac:dyDescent="0.2">
      <c r="B315" s="43" t="s">
        <v>16</v>
      </c>
      <c r="C315" s="17" t="s">
        <v>17</v>
      </c>
      <c r="D315" s="18"/>
      <c r="E315" s="18"/>
      <c r="F315" s="18">
        <v>0</v>
      </c>
      <c r="G315" s="18">
        <v>0</v>
      </c>
      <c r="H315" s="18">
        <v>0</v>
      </c>
      <c r="I315" s="18">
        <f t="shared" si="46"/>
        <v>0</v>
      </c>
      <c r="J315" s="18">
        <f t="shared" si="47"/>
        <v>0</v>
      </c>
      <c r="K315" s="37" t="str">
        <f t="shared" si="48"/>
        <v>NA</v>
      </c>
      <c r="L315" s="37" t="str">
        <f t="shared" si="49"/>
        <v>NA</v>
      </c>
      <c r="M315" s="37" t="str">
        <f t="shared" si="50"/>
        <v>NA</v>
      </c>
      <c r="O315" s="51"/>
      <c r="P315" s="51"/>
      <c r="Q315" s="51"/>
      <c r="R315" s="51"/>
      <c r="S315" s="51"/>
      <c r="T315" s="51"/>
      <c r="U315" s="51"/>
      <c r="V315" s="51"/>
      <c r="W315" s="51"/>
      <c r="X315" s="51"/>
      <c r="Y315" s="51"/>
    </row>
    <row r="316" spans="1:25" s="17" customFormat="1" ht="12" customHeight="1" x14ac:dyDescent="0.2">
      <c r="B316" s="43" t="s">
        <v>213</v>
      </c>
      <c r="C316" s="17" t="s">
        <v>214</v>
      </c>
      <c r="D316" s="18">
        <v>1000000</v>
      </c>
      <c r="E316" s="18">
        <v>1000000</v>
      </c>
      <c r="F316" s="18">
        <v>0</v>
      </c>
      <c r="G316" s="18">
        <v>988587.7</v>
      </c>
      <c r="H316" s="18">
        <v>523457.84</v>
      </c>
      <c r="I316" s="18">
        <f t="shared" si="46"/>
        <v>1512045.54</v>
      </c>
      <c r="J316" s="18">
        <f t="shared" si="47"/>
        <v>-512045.54000000004</v>
      </c>
      <c r="K316" s="37">
        <f t="shared" si="48"/>
        <v>-0.51204554000000002</v>
      </c>
      <c r="L316" s="37">
        <f t="shared" si="49"/>
        <v>-1</v>
      </c>
      <c r="M316" s="37">
        <f t="shared" si="50"/>
        <v>1.3726104800000001</v>
      </c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</row>
    <row r="317" spans="1:25" s="17" customFormat="1" ht="12" customHeight="1" x14ac:dyDescent="0.2">
      <c r="A317" s="67" t="s">
        <v>302</v>
      </c>
      <c r="B317" s="68"/>
      <c r="C317" s="67"/>
      <c r="D317" s="69">
        <v>18798662.910000004</v>
      </c>
      <c r="E317" s="69">
        <v>18565458.910000004</v>
      </c>
      <c r="F317" s="69">
        <v>911581.85000000009</v>
      </c>
      <c r="G317" s="69">
        <v>6454852.9100000001</v>
      </c>
      <c r="H317" s="69">
        <v>2093969.4200000004</v>
      </c>
      <c r="I317" s="69">
        <f t="shared" si="46"/>
        <v>8548822.3300000001</v>
      </c>
      <c r="J317" s="69">
        <f t="shared" si="47"/>
        <v>10016636.580000004</v>
      </c>
      <c r="K317" s="70">
        <f t="shared" si="48"/>
        <v>0.53953078286713907</v>
      </c>
      <c r="L317" s="70">
        <f t="shared" si="49"/>
        <v>-0.9508990402866373</v>
      </c>
      <c r="M317" s="70">
        <f t="shared" si="50"/>
        <v>-0.165566169998865</v>
      </c>
      <c r="O317" s="51"/>
      <c r="P317" s="51"/>
      <c r="Q317" s="51"/>
      <c r="R317" s="51"/>
      <c r="S317" s="51"/>
      <c r="T317" s="51"/>
      <c r="U317" s="51"/>
      <c r="V317" s="51"/>
      <c r="W317" s="51"/>
      <c r="X317" s="51"/>
      <c r="Y317" s="51"/>
    </row>
    <row r="318" spans="1:25" s="17" customFormat="1" ht="12" customHeight="1" x14ac:dyDescent="0.2">
      <c r="A318" s="17" t="s">
        <v>303</v>
      </c>
      <c r="B318" s="43" t="s">
        <v>110</v>
      </c>
      <c r="C318" s="17" t="s">
        <v>111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46"/>
        <v>0</v>
      </c>
      <c r="J318" s="18">
        <f t="shared" si="47"/>
        <v>0</v>
      </c>
      <c r="K318" s="37" t="str">
        <f t="shared" si="48"/>
        <v>NA</v>
      </c>
      <c r="L318" s="37" t="str">
        <f t="shared" si="49"/>
        <v>NA</v>
      </c>
      <c r="M318" s="37" t="str">
        <f t="shared" si="50"/>
        <v>NA</v>
      </c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</row>
    <row r="319" spans="1:25" s="17" customFormat="1" ht="12" customHeight="1" x14ac:dyDescent="0.2">
      <c r="B319" s="43" t="s">
        <v>127</v>
      </c>
      <c r="C319" s="17" t="s">
        <v>128</v>
      </c>
      <c r="D319" s="18">
        <v>0</v>
      </c>
      <c r="E319" s="18">
        <v>0</v>
      </c>
      <c r="F319" s="18">
        <v>0</v>
      </c>
      <c r="G319" s="18">
        <v>0</v>
      </c>
      <c r="H319" s="18">
        <v>0</v>
      </c>
      <c r="I319" s="18">
        <f t="shared" si="46"/>
        <v>0</v>
      </c>
      <c r="J319" s="18">
        <f t="shared" si="47"/>
        <v>0</v>
      </c>
      <c r="K319" s="37" t="str">
        <f t="shared" si="48"/>
        <v>NA</v>
      </c>
      <c r="L319" s="37" t="str">
        <f t="shared" si="49"/>
        <v>NA</v>
      </c>
      <c r="M319" s="37" t="str">
        <f t="shared" si="50"/>
        <v>NA</v>
      </c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</row>
    <row r="320" spans="1:25" s="17" customFormat="1" ht="12" customHeight="1" x14ac:dyDescent="0.2">
      <c r="B320" s="43" t="s">
        <v>298</v>
      </c>
      <c r="C320" s="17" t="s">
        <v>299</v>
      </c>
      <c r="D320" s="18">
        <v>22408785.890000001</v>
      </c>
      <c r="E320" s="18">
        <v>22479890.889999993</v>
      </c>
      <c r="F320" s="18">
        <v>1423605.7100000007</v>
      </c>
      <c r="G320" s="18">
        <v>6407245.9600000009</v>
      </c>
      <c r="H320" s="18">
        <v>0</v>
      </c>
      <c r="I320" s="18">
        <f t="shared" si="46"/>
        <v>6407245.9600000009</v>
      </c>
      <c r="J320" s="18">
        <f t="shared" si="47"/>
        <v>16072644.929999992</v>
      </c>
      <c r="K320" s="37">
        <f t="shared" si="48"/>
        <v>0.71497877852911573</v>
      </c>
      <c r="L320" s="37">
        <f t="shared" si="49"/>
        <v>-0.9366720364895863</v>
      </c>
      <c r="M320" s="37">
        <f t="shared" si="50"/>
        <v>-0.31594906846987786</v>
      </c>
      <c r="O320" s="51"/>
      <c r="P320" s="51"/>
      <c r="Q320" s="51"/>
      <c r="R320" s="51"/>
      <c r="S320" s="51"/>
      <c r="T320" s="51"/>
      <c r="U320" s="51"/>
      <c r="V320" s="51"/>
      <c r="W320" s="51"/>
      <c r="X320" s="51"/>
      <c r="Y320" s="51"/>
    </row>
    <row r="321" spans="2:25" s="17" customFormat="1" ht="12" customHeight="1" x14ac:dyDescent="0.2">
      <c r="B321" s="43" t="s">
        <v>292</v>
      </c>
      <c r="C321" s="17" t="s">
        <v>293</v>
      </c>
      <c r="D321" s="18">
        <v>19555393.779999997</v>
      </c>
      <c r="E321" s="18">
        <v>19555393.779999997</v>
      </c>
      <c r="F321" s="18">
        <v>1828797.7599999995</v>
      </c>
      <c r="G321" s="18">
        <v>9002077.5500000007</v>
      </c>
      <c r="H321" s="18">
        <v>0</v>
      </c>
      <c r="I321" s="18">
        <f t="shared" si="46"/>
        <v>9002077.5500000007</v>
      </c>
      <c r="J321" s="18">
        <f t="shared" si="47"/>
        <v>10553316.229999997</v>
      </c>
      <c r="K321" s="37">
        <f t="shared" si="48"/>
        <v>0.53966268072766976</v>
      </c>
      <c r="L321" s="37">
        <f t="shared" si="49"/>
        <v>-0.90648115908203419</v>
      </c>
      <c r="M321" s="37">
        <f t="shared" si="50"/>
        <v>0.10480956625359261</v>
      </c>
      <c r="O321" s="51"/>
      <c r="P321" s="51"/>
      <c r="Q321" s="51"/>
      <c r="R321" s="51"/>
      <c r="S321" s="51"/>
      <c r="T321" s="51"/>
      <c r="U321" s="51"/>
      <c r="V321" s="51"/>
      <c r="W321" s="51"/>
      <c r="X321" s="51"/>
      <c r="Y321" s="51"/>
    </row>
    <row r="322" spans="2:25" s="17" customFormat="1" ht="12" customHeight="1" x14ac:dyDescent="0.2">
      <c r="B322" s="43" t="s">
        <v>141</v>
      </c>
      <c r="C322" s="17" t="s">
        <v>142</v>
      </c>
      <c r="D322" s="18">
        <v>6937835.4500000002</v>
      </c>
      <c r="E322" s="18">
        <v>6937835.4500000002</v>
      </c>
      <c r="F322" s="18">
        <v>275746.10000000003</v>
      </c>
      <c r="G322" s="18">
        <v>1317055.4700000002</v>
      </c>
      <c r="H322" s="18">
        <v>0</v>
      </c>
      <c r="I322" s="18">
        <f t="shared" si="46"/>
        <v>1317055.4700000002</v>
      </c>
      <c r="J322" s="18">
        <f t="shared" si="47"/>
        <v>5620779.9800000004</v>
      </c>
      <c r="K322" s="37">
        <f t="shared" si="48"/>
        <v>0.81016334568730664</v>
      </c>
      <c r="L322" s="37">
        <f t="shared" si="49"/>
        <v>-0.96025473622324098</v>
      </c>
      <c r="M322" s="37">
        <f t="shared" si="50"/>
        <v>-0.5443920296495357</v>
      </c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</row>
    <row r="323" spans="2:25" s="17" customFormat="1" ht="12" customHeight="1" x14ac:dyDescent="0.2">
      <c r="B323" s="43" t="s">
        <v>229</v>
      </c>
      <c r="C323" s="17" t="s">
        <v>230</v>
      </c>
      <c r="D323" s="18">
        <v>3848310.92</v>
      </c>
      <c r="E323" s="18">
        <v>3848310.92</v>
      </c>
      <c r="F323" s="18">
        <v>296996.58</v>
      </c>
      <c r="G323" s="18">
        <v>1402748.9700000002</v>
      </c>
      <c r="H323" s="18">
        <v>1164</v>
      </c>
      <c r="I323" s="18">
        <f t="shared" si="46"/>
        <v>1403912.9700000002</v>
      </c>
      <c r="J323" s="18">
        <f t="shared" si="47"/>
        <v>2444397.9499999997</v>
      </c>
      <c r="K323" s="37">
        <f t="shared" si="48"/>
        <v>0.63518722910257985</v>
      </c>
      <c r="L323" s="37">
        <f t="shared" si="49"/>
        <v>-0.92282417242939396</v>
      </c>
      <c r="M323" s="37">
        <f t="shared" si="50"/>
        <v>-0.12517527871682455</v>
      </c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</row>
    <row r="324" spans="2:25" s="17" customFormat="1" ht="12" customHeight="1" x14ac:dyDescent="0.2">
      <c r="B324" s="43" t="s">
        <v>143</v>
      </c>
      <c r="C324" s="17" t="s">
        <v>144</v>
      </c>
      <c r="D324" s="18">
        <v>881020</v>
      </c>
      <c r="E324" s="18">
        <v>881020</v>
      </c>
      <c r="F324" s="18">
        <v>113418.81</v>
      </c>
      <c r="G324" s="18">
        <v>465904.97</v>
      </c>
      <c r="H324" s="18">
        <v>0</v>
      </c>
      <c r="I324" s="18">
        <f t="shared" si="46"/>
        <v>465904.97</v>
      </c>
      <c r="J324" s="18">
        <f t="shared" si="47"/>
        <v>415115.03</v>
      </c>
      <c r="K324" s="37">
        <f t="shared" si="48"/>
        <v>0.47117548977321744</v>
      </c>
      <c r="L324" s="37">
        <f t="shared" si="49"/>
        <v>-0.87126420512587677</v>
      </c>
      <c r="M324" s="37">
        <f t="shared" si="50"/>
        <v>0.26917882454427827</v>
      </c>
      <c r="O324" s="51"/>
      <c r="P324" s="51"/>
      <c r="Q324" s="51"/>
      <c r="R324" s="51"/>
      <c r="S324" s="51"/>
      <c r="T324" s="51"/>
      <c r="U324" s="51"/>
      <c r="V324" s="51"/>
      <c r="W324" s="51"/>
      <c r="X324" s="51"/>
      <c r="Y324" s="51"/>
    </row>
    <row r="325" spans="2:25" s="17" customFormat="1" ht="12" customHeight="1" x14ac:dyDescent="0.2">
      <c r="B325" s="43" t="s">
        <v>149</v>
      </c>
      <c r="C325" s="17" t="s">
        <v>150</v>
      </c>
      <c r="D325" s="18">
        <v>11044593</v>
      </c>
      <c r="E325" s="18">
        <v>11044593</v>
      </c>
      <c r="F325" s="18">
        <v>681534.77</v>
      </c>
      <c r="G325" s="18">
        <v>3340914.16</v>
      </c>
      <c r="H325" s="18">
        <v>0</v>
      </c>
      <c r="I325" s="18">
        <f t="shared" si="46"/>
        <v>3340914.16</v>
      </c>
      <c r="J325" s="18">
        <f t="shared" si="47"/>
        <v>7703678.8399999999</v>
      </c>
      <c r="K325" s="37">
        <f t="shared" si="48"/>
        <v>0.697506810798732</v>
      </c>
      <c r="L325" s="37">
        <f t="shared" si="49"/>
        <v>-0.93829245043253295</v>
      </c>
      <c r="M325" s="37">
        <f t="shared" si="50"/>
        <v>-0.27401634591695678</v>
      </c>
      <c r="O325" s="51"/>
      <c r="P325" s="51"/>
      <c r="Q325" s="51"/>
      <c r="R325" s="51"/>
      <c r="S325" s="51"/>
      <c r="T325" s="51"/>
      <c r="U325" s="51"/>
      <c r="V325" s="51"/>
      <c r="W325" s="51"/>
      <c r="X325" s="51"/>
      <c r="Y325" s="51"/>
    </row>
    <row r="326" spans="2:25" s="17" customFormat="1" ht="12" customHeight="1" x14ac:dyDescent="0.2">
      <c r="B326" s="43" t="s">
        <v>151</v>
      </c>
      <c r="C326" s="17" t="s">
        <v>152</v>
      </c>
      <c r="D326" s="18">
        <v>6216484.5300000003</v>
      </c>
      <c r="E326" s="18">
        <v>6216484.5300000003</v>
      </c>
      <c r="F326" s="18">
        <v>400099.03000000044</v>
      </c>
      <c r="G326" s="18">
        <v>1844399.3600000006</v>
      </c>
      <c r="H326" s="18">
        <v>0</v>
      </c>
      <c r="I326" s="18">
        <f t="shared" si="46"/>
        <v>1844399.3600000006</v>
      </c>
      <c r="J326" s="18">
        <f t="shared" si="47"/>
        <v>4372085.17</v>
      </c>
      <c r="K326" s="37">
        <f t="shared" si="48"/>
        <v>0.70330508326705343</v>
      </c>
      <c r="L326" s="37">
        <f t="shared" si="49"/>
        <v>-0.9356390210465142</v>
      </c>
      <c r="M326" s="37">
        <f t="shared" si="50"/>
        <v>-0.28793219984092827</v>
      </c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</row>
    <row r="327" spans="2:25" s="17" customFormat="1" ht="12" customHeight="1" x14ac:dyDescent="0.2">
      <c r="B327" s="43" t="s">
        <v>153</v>
      </c>
      <c r="C327" s="17" t="s">
        <v>154</v>
      </c>
      <c r="D327" s="18">
        <v>12000</v>
      </c>
      <c r="E327" s="18">
        <v>12000</v>
      </c>
      <c r="F327" s="18">
        <v>0</v>
      </c>
      <c r="G327" s="18">
        <v>0</v>
      </c>
      <c r="H327" s="18">
        <v>0</v>
      </c>
      <c r="I327" s="18">
        <f t="shared" si="46"/>
        <v>0</v>
      </c>
      <c r="J327" s="18">
        <f t="shared" si="47"/>
        <v>12000</v>
      </c>
      <c r="K327" s="37">
        <f t="shared" si="48"/>
        <v>1</v>
      </c>
      <c r="L327" s="37">
        <f t="shared" si="49"/>
        <v>-1</v>
      </c>
      <c r="M327" s="37">
        <f t="shared" si="50"/>
        <v>-1</v>
      </c>
      <c r="O327" s="51"/>
      <c r="P327" s="51"/>
      <c r="Q327" s="51"/>
      <c r="R327" s="51"/>
      <c r="S327" s="51"/>
      <c r="T327" s="51"/>
      <c r="U327" s="51"/>
      <c r="V327" s="51"/>
      <c r="W327" s="51"/>
      <c r="X327" s="51"/>
      <c r="Y327" s="51"/>
    </row>
    <row r="328" spans="2:25" s="17" customFormat="1" ht="12" customHeight="1" x14ac:dyDescent="0.2">
      <c r="B328" s="43" t="s">
        <v>265</v>
      </c>
      <c r="C328" s="17" t="s">
        <v>266</v>
      </c>
      <c r="D328" s="18">
        <v>2250000</v>
      </c>
      <c r="E328" s="18">
        <v>2250000</v>
      </c>
      <c r="F328" s="18">
        <v>0</v>
      </c>
      <c r="G328" s="18">
        <v>0</v>
      </c>
      <c r="H328" s="18">
        <v>0</v>
      </c>
      <c r="I328" s="18">
        <f t="shared" si="46"/>
        <v>0</v>
      </c>
      <c r="J328" s="18">
        <f t="shared" si="47"/>
        <v>2250000</v>
      </c>
      <c r="K328" s="37">
        <f t="shared" si="48"/>
        <v>1</v>
      </c>
      <c r="L328" s="37">
        <f t="shared" si="49"/>
        <v>-1</v>
      </c>
      <c r="M328" s="37">
        <f t="shared" si="50"/>
        <v>-1</v>
      </c>
      <c r="O328" s="51"/>
      <c r="P328" s="51"/>
      <c r="Q328" s="51"/>
      <c r="R328" s="51"/>
      <c r="S328" s="51"/>
      <c r="T328" s="51"/>
      <c r="U328" s="51"/>
      <c r="V328" s="51"/>
      <c r="W328" s="51"/>
      <c r="X328" s="51"/>
      <c r="Y328" s="51"/>
    </row>
    <row r="329" spans="2:25" s="17" customFormat="1" ht="12" customHeight="1" x14ac:dyDescent="0.2">
      <c r="B329" s="43" t="s">
        <v>163</v>
      </c>
      <c r="C329" s="17" t="s">
        <v>164</v>
      </c>
      <c r="D329" s="18">
        <v>2561235.2799999998</v>
      </c>
      <c r="E329" s="18">
        <v>2561235.2799999998</v>
      </c>
      <c r="F329" s="18">
        <v>222340.76999999996</v>
      </c>
      <c r="G329" s="18">
        <v>1071853.9100000001</v>
      </c>
      <c r="H329" s="18">
        <v>0</v>
      </c>
      <c r="I329" s="18">
        <f t="shared" si="46"/>
        <v>1071853.9100000001</v>
      </c>
      <c r="J329" s="18">
        <f t="shared" si="47"/>
        <v>1489381.3699999996</v>
      </c>
      <c r="K329" s="37">
        <f t="shared" si="48"/>
        <v>0.58150900139092254</v>
      </c>
      <c r="L329" s="37">
        <f t="shared" si="49"/>
        <v>-0.91319002524438131</v>
      </c>
      <c r="M329" s="37">
        <f t="shared" si="50"/>
        <v>4.3783966617859027E-3</v>
      </c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</row>
    <row r="330" spans="2:25" s="17" customFormat="1" ht="12" customHeight="1" x14ac:dyDescent="0.2">
      <c r="B330" s="43" t="s">
        <v>165</v>
      </c>
      <c r="C330" s="17" t="s">
        <v>166</v>
      </c>
      <c r="D330" s="18">
        <v>1867500</v>
      </c>
      <c r="E330" s="18">
        <v>1597500</v>
      </c>
      <c r="F330" s="18">
        <v>392.65</v>
      </c>
      <c r="G330" s="18">
        <v>27329.25</v>
      </c>
      <c r="H330" s="18">
        <v>141204.73000000001</v>
      </c>
      <c r="I330" s="18">
        <f t="shared" si="46"/>
        <v>168533.98</v>
      </c>
      <c r="J330" s="18">
        <f t="shared" si="47"/>
        <v>1428966.02</v>
      </c>
      <c r="K330" s="37">
        <f t="shared" si="48"/>
        <v>0.89450142097026608</v>
      </c>
      <c r="L330" s="37">
        <f t="shared" si="49"/>
        <v>-0.99975420970266049</v>
      </c>
      <c r="M330" s="37">
        <f t="shared" si="50"/>
        <v>-0.95894197183098595</v>
      </c>
      <c r="O330" s="51"/>
      <c r="P330" s="51"/>
      <c r="Q330" s="51"/>
      <c r="R330" s="51"/>
      <c r="S330" s="51"/>
      <c r="T330" s="51"/>
      <c r="U330" s="51"/>
      <c r="V330" s="51"/>
      <c r="W330" s="51"/>
      <c r="X330" s="51"/>
      <c r="Y330" s="51"/>
    </row>
    <row r="331" spans="2:25" s="17" customFormat="1" ht="12" customHeight="1" x14ac:dyDescent="0.2">
      <c r="B331" s="43" t="s">
        <v>304</v>
      </c>
      <c r="C331" s="17" t="s">
        <v>305</v>
      </c>
      <c r="D331" s="18">
        <v>50000</v>
      </c>
      <c r="E331" s="18">
        <v>50000</v>
      </c>
      <c r="F331" s="18">
        <v>0</v>
      </c>
      <c r="G331" s="18">
        <v>0</v>
      </c>
      <c r="H331" s="18">
        <v>0</v>
      </c>
      <c r="I331" s="18">
        <f t="shared" si="46"/>
        <v>0</v>
      </c>
      <c r="J331" s="18">
        <f t="shared" si="47"/>
        <v>50000</v>
      </c>
      <c r="K331" s="37">
        <f t="shared" si="48"/>
        <v>1</v>
      </c>
      <c r="L331" s="37">
        <f t="shared" si="49"/>
        <v>-1</v>
      </c>
      <c r="M331" s="37">
        <f t="shared" si="50"/>
        <v>-1</v>
      </c>
      <c r="O331" s="51"/>
      <c r="P331" s="51"/>
      <c r="Q331" s="51"/>
      <c r="R331" s="51"/>
      <c r="S331" s="51"/>
      <c r="T331" s="51"/>
      <c r="U331" s="51"/>
      <c r="V331" s="51"/>
      <c r="W331" s="51"/>
      <c r="X331" s="51"/>
      <c r="Y331" s="51"/>
    </row>
    <row r="332" spans="2:25" s="17" customFormat="1" ht="12" customHeight="1" x14ac:dyDescent="0.2">
      <c r="B332" s="43" t="s">
        <v>306</v>
      </c>
      <c r="C332" s="17" t="s">
        <v>307</v>
      </c>
      <c r="D332" s="18">
        <v>450000</v>
      </c>
      <c r="E332" s="18">
        <v>450000</v>
      </c>
      <c r="F332" s="18">
        <v>0</v>
      </c>
      <c r="G332" s="18">
        <v>0</v>
      </c>
      <c r="H332" s="18">
        <v>0</v>
      </c>
      <c r="I332" s="18">
        <f t="shared" si="46"/>
        <v>0</v>
      </c>
      <c r="J332" s="18">
        <f t="shared" si="47"/>
        <v>450000</v>
      </c>
      <c r="K332" s="37">
        <f t="shared" si="48"/>
        <v>1</v>
      </c>
      <c r="L332" s="37">
        <f t="shared" si="49"/>
        <v>-1</v>
      </c>
      <c r="M332" s="37">
        <f t="shared" si="50"/>
        <v>-1</v>
      </c>
      <c r="O332" s="51"/>
      <c r="P332" s="51"/>
      <c r="Q332" s="51"/>
      <c r="R332" s="51"/>
      <c r="S332" s="51"/>
      <c r="T332" s="51"/>
      <c r="U332" s="51"/>
      <c r="V332" s="51"/>
      <c r="W332" s="51"/>
      <c r="X332" s="51"/>
      <c r="Y332" s="51"/>
    </row>
    <row r="333" spans="2:25" s="17" customFormat="1" ht="12" customHeight="1" x14ac:dyDescent="0.2">
      <c r="B333" s="43" t="s">
        <v>308</v>
      </c>
      <c r="C333" s="17" t="s">
        <v>309</v>
      </c>
      <c r="D333" s="18">
        <v>0</v>
      </c>
      <c r="E333" s="18">
        <v>0</v>
      </c>
      <c r="F333" s="18">
        <v>0</v>
      </c>
      <c r="G333" s="18">
        <v>0</v>
      </c>
      <c r="H333" s="18">
        <v>0</v>
      </c>
      <c r="I333" s="18">
        <f t="shared" si="46"/>
        <v>0</v>
      </c>
      <c r="J333" s="18">
        <f t="shared" si="47"/>
        <v>0</v>
      </c>
      <c r="K333" s="37" t="str">
        <f t="shared" si="48"/>
        <v>NA</v>
      </c>
      <c r="L333" s="37" t="str">
        <f t="shared" si="49"/>
        <v>NA</v>
      </c>
      <c r="M333" s="37" t="str">
        <f t="shared" si="50"/>
        <v>NA</v>
      </c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</row>
    <row r="334" spans="2:25" s="17" customFormat="1" ht="12" customHeight="1" x14ac:dyDescent="0.2">
      <c r="B334" s="43" t="s">
        <v>310</v>
      </c>
      <c r="C334" s="17" t="s">
        <v>311</v>
      </c>
      <c r="D334" s="18">
        <v>0</v>
      </c>
      <c r="E334" s="18">
        <v>0</v>
      </c>
      <c r="F334" s="18">
        <v>0</v>
      </c>
      <c r="G334" s="18">
        <v>0</v>
      </c>
      <c r="H334" s="18">
        <v>0</v>
      </c>
      <c r="I334" s="18">
        <f t="shared" si="46"/>
        <v>0</v>
      </c>
      <c r="J334" s="18">
        <f t="shared" si="47"/>
        <v>0</v>
      </c>
      <c r="K334" s="37" t="str">
        <f t="shared" si="48"/>
        <v>NA</v>
      </c>
      <c r="L334" s="37" t="str">
        <f t="shared" si="49"/>
        <v>NA</v>
      </c>
      <c r="M334" s="37" t="str">
        <f t="shared" si="50"/>
        <v>NA</v>
      </c>
      <c r="O334" s="51"/>
      <c r="P334" s="51"/>
      <c r="Q334" s="51"/>
      <c r="R334" s="51"/>
      <c r="S334" s="51"/>
      <c r="T334" s="51"/>
      <c r="U334" s="51"/>
      <c r="V334" s="51"/>
      <c r="W334" s="51"/>
      <c r="X334" s="51"/>
      <c r="Y334" s="51"/>
    </row>
    <row r="335" spans="2:25" s="17" customFormat="1" ht="12" customHeight="1" x14ac:dyDescent="0.2">
      <c r="B335" s="43" t="s">
        <v>312</v>
      </c>
      <c r="C335" s="17" t="s">
        <v>313</v>
      </c>
      <c r="D335" s="18">
        <v>0</v>
      </c>
      <c r="E335" s="18">
        <v>0</v>
      </c>
      <c r="F335" s="18">
        <v>0</v>
      </c>
      <c r="G335" s="18">
        <v>0</v>
      </c>
      <c r="H335" s="18">
        <v>0</v>
      </c>
      <c r="I335" s="18">
        <f t="shared" si="46"/>
        <v>0</v>
      </c>
      <c r="J335" s="18">
        <f t="shared" si="47"/>
        <v>0</v>
      </c>
      <c r="K335" s="37" t="str">
        <f t="shared" si="48"/>
        <v>NA</v>
      </c>
      <c r="L335" s="37" t="str">
        <f t="shared" si="49"/>
        <v>NA</v>
      </c>
      <c r="M335" s="37" t="str">
        <f t="shared" si="50"/>
        <v>NA</v>
      </c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</row>
    <row r="336" spans="2:25" s="17" customFormat="1" ht="12" customHeight="1" x14ac:dyDescent="0.2">
      <c r="B336" s="43" t="s">
        <v>314</v>
      </c>
      <c r="C336" s="17" t="s">
        <v>315</v>
      </c>
      <c r="D336" s="18">
        <v>6000000</v>
      </c>
      <c r="E336" s="18">
        <v>6030000</v>
      </c>
      <c r="F336" s="18">
        <v>1052055.02</v>
      </c>
      <c r="G336" s="18">
        <v>3455556.64</v>
      </c>
      <c r="H336" s="18">
        <v>1858278.31</v>
      </c>
      <c r="I336" s="18">
        <f t="shared" si="46"/>
        <v>5313834.95</v>
      </c>
      <c r="J336" s="18">
        <f t="shared" si="47"/>
        <v>716165.04999999981</v>
      </c>
      <c r="K336" s="37">
        <f t="shared" si="48"/>
        <v>0.11876700663349914</v>
      </c>
      <c r="L336" s="37">
        <f t="shared" si="49"/>
        <v>-0.82552984742951918</v>
      </c>
      <c r="M336" s="37">
        <f t="shared" si="50"/>
        <v>0.37534592636815928</v>
      </c>
      <c r="O336" s="51"/>
      <c r="P336" s="51"/>
      <c r="Q336" s="51"/>
      <c r="R336" s="51"/>
      <c r="S336" s="51"/>
      <c r="T336" s="51"/>
      <c r="U336" s="51"/>
      <c r="V336" s="51"/>
      <c r="W336" s="51"/>
      <c r="X336" s="51"/>
      <c r="Y336" s="51"/>
    </row>
    <row r="337" spans="2:25" s="17" customFormat="1" ht="12" customHeight="1" x14ac:dyDescent="0.2">
      <c r="B337" s="43" t="s">
        <v>316</v>
      </c>
      <c r="C337" s="17" t="s">
        <v>317</v>
      </c>
      <c r="D337" s="18">
        <v>1500000</v>
      </c>
      <c r="E337" s="18">
        <v>1025000</v>
      </c>
      <c r="F337" s="18">
        <v>3640</v>
      </c>
      <c r="G337" s="18">
        <v>103220.6</v>
      </c>
      <c r="H337" s="18">
        <v>191254.01</v>
      </c>
      <c r="I337" s="18">
        <f t="shared" si="46"/>
        <v>294474.61</v>
      </c>
      <c r="J337" s="18">
        <f t="shared" si="47"/>
        <v>730525.39</v>
      </c>
      <c r="K337" s="37">
        <f t="shared" si="48"/>
        <v>0.71270769756097563</v>
      </c>
      <c r="L337" s="37">
        <f t="shared" si="49"/>
        <v>-0.99644878048780483</v>
      </c>
      <c r="M337" s="37">
        <f t="shared" si="50"/>
        <v>-0.75831274146341476</v>
      </c>
      <c r="O337" s="51"/>
      <c r="P337" s="51"/>
      <c r="Q337" s="51"/>
      <c r="R337" s="51"/>
      <c r="S337" s="51"/>
      <c r="T337" s="51"/>
      <c r="U337" s="51"/>
      <c r="V337" s="51"/>
      <c r="W337" s="51"/>
      <c r="X337" s="51"/>
      <c r="Y337" s="51"/>
    </row>
    <row r="338" spans="2:25" s="17" customFormat="1" ht="12" customHeight="1" x14ac:dyDescent="0.2">
      <c r="B338" s="43" t="s">
        <v>318</v>
      </c>
      <c r="C338" s="17" t="s">
        <v>319</v>
      </c>
      <c r="D338" s="18">
        <v>1600000</v>
      </c>
      <c r="E338" s="18">
        <v>1600000</v>
      </c>
      <c r="F338" s="18">
        <v>0</v>
      </c>
      <c r="G338" s="18">
        <v>0</v>
      </c>
      <c r="H338" s="18">
        <v>0</v>
      </c>
      <c r="I338" s="18">
        <f t="shared" si="46"/>
        <v>0</v>
      </c>
      <c r="J338" s="18">
        <f t="shared" si="47"/>
        <v>1600000</v>
      </c>
      <c r="K338" s="37">
        <f t="shared" si="48"/>
        <v>1</v>
      </c>
      <c r="L338" s="37">
        <f t="shared" si="49"/>
        <v>-1</v>
      </c>
      <c r="M338" s="37">
        <f t="shared" si="50"/>
        <v>-1</v>
      </c>
      <c r="O338" s="51"/>
      <c r="P338" s="51"/>
      <c r="Q338" s="51"/>
      <c r="R338" s="51"/>
      <c r="S338" s="51"/>
      <c r="T338" s="51"/>
      <c r="U338" s="51"/>
      <c r="V338" s="51"/>
      <c r="W338" s="51"/>
      <c r="X338" s="51"/>
      <c r="Y338" s="51"/>
    </row>
    <row r="339" spans="2:25" s="17" customFormat="1" ht="12" customHeight="1" x14ac:dyDescent="0.2">
      <c r="B339" s="43" t="s">
        <v>173</v>
      </c>
      <c r="C339" s="17" t="s">
        <v>174</v>
      </c>
      <c r="D339" s="18">
        <v>9050000</v>
      </c>
      <c r="E339" s="18">
        <v>8899000</v>
      </c>
      <c r="F339" s="18">
        <v>816954.82000000007</v>
      </c>
      <c r="G339" s="18">
        <v>3240612.1199999996</v>
      </c>
      <c r="H339" s="18">
        <v>3794315.01</v>
      </c>
      <c r="I339" s="18">
        <f t="shared" si="46"/>
        <v>7034927.129999999</v>
      </c>
      <c r="J339" s="18">
        <f t="shared" si="47"/>
        <v>1864072.870000001</v>
      </c>
      <c r="K339" s="37">
        <f t="shared" si="48"/>
        <v>0.20946992583436352</v>
      </c>
      <c r="L339" s="37">
        <f t="shared" si="49"/>
        <v>-0.90819700865265762</v>
      </c>
      <c r="M339" s="37">
        <f t="shared" si="50"/>
        <v>-0.12602886976064742</v>
      </c>
      <c r="O339" s="51"/>
      <c r="P339" s="51"/>
      <c r="Q339" s="51"/>
      <c r="R339" s="51"/>
      <c r="S339" s="51"/>
      <c r="T339" s="51"/>
      <c r="U339" s="51"/>
      <c r="V339" s="51"/>
      <c r="W339" s="51"/>
      <c r="X339" s="51"/>
      <c r="Y339" s="51"/>
    </row>
    <row r="340" spans="2:25" s="17" customFormat="1" ht="12" customHeight="1" x14ac:dyDescent="0.2">
      <c r="B340" s="43" t="s">
        <v>320</v>
      </c>
      <c r="C340" s="17" t="s">
        <v>321</v>
      </c>
      <c r="D340" s="18">
        <v>300000</v>
      </c>
      <c r="E340" s="18">
        <v>300000</v>
      </c>
      <c r="F340" s="18">
        <v>0</v>
      </c>
      <c r="G340" s="18">
        <v>39820.620000000003</v>
      </c>
      <c r="H340" s="18">
        <v>52010.82</v>
      </c>
      <c r="I340" s="18">
        <f t="shared" si="46"/>
        <v>91831.44</v>
      </c>
      <c r="J340" s="18">
        <f t="shared" si="47"/>
        <v>208168.56</v>
      </c>
      <c r="K340" s="37">
        <f t="shared" si="48"/>
        <v>0.69389520000000005</v>
      </c>
      <c r="L340" s="37">
        <f t="shared" si="49"/>
        <v>-1</v>
      </c>
      <c r="M340" s="37">
        <f t="shared" si="50"/>
        <v>-0.68143503999999999</v>
      </c>
      <c r="O340" s="51"/>
      <c r="P340" s="51"/>
      <c r="Q340" s="51"/>
      <c r="R340" s="51"/>
      <c r="S340" s="51"/>
      <c r="T340" s="51"/>
      <c r="U340" s="51"/>
      <c r="V340" s="51"/>
      <c r="W340" s="51"/>
      <c r="X340" s="51"/>
      <c r="Y340" s="51"/>
    </row>
    <row r="341" spans="2:25" s="17" customFormat="1" ht="12" customHeight="1" x14ac:dyDescent="0.2">
      <c r="B341" s="43" t="s">
        <v>322</v>
      </c>
      <c r="C341" s="17" t="s">
        <v>323</v>
      </c>
      <c r="D341" s="18">
        <v>300000</v>
      </c>
      <c r="E341" s="18">
        <v>300000</v>
      </c>
      <c r="F341" s="18">
        <v>0</v>
      </c>
      <c r="G341" s="18">
        <v>25115.03</v>
      </c>
      <c r="H341" s="18">
        <v>37572.449999999997</v>
      </c>
      <c r="I341" s="18">
        <f t="shared" si="46"/>
        <v>62687.479999999996</v>
      </c>
      <c r="J341" s="18">
        <f t="shared" si="47"/>
        <v>237312.52000000002</v>
      </c>
      <c r="K341" s="37">
        <f t="shared" si="48"/>
        <v>0.79104173333333339</v>
      </c>
      <c r="L341" s="37">
        <f t="shared" si="49"/>
        <v>-1</v>
      </c>
      <c r="M341" s="37">
        <f t="shared" si="50"/>
        <v>-0.79907976000000003</v>
      </c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</row>
    <row r="342" spans="2:25" s="17" customFormat="1" ht="12" customHeight="1" x14ac:dyDescent="0.2">
      <c r="B342" s="43" t="s">
        <v>324</v>
      </c>
      <c r="C342" s="17" t="s">
        <v>325</v>
      </c>
      <c r="D342" s="18">
        <v>300000</v>
      </c>
      <c r="E342" s="18">
        <v>300000</v>
      </c>
      <c r="F342" s="18">
        <v>22082.27</v>
      </c>
      <c r="G342" s="18">
        <v>70945.14</v>
      </c>
      <c r="H342" s="18">
        <v>1190</v>
      </c>
      <c r="I342" s="18">
        <f t="shared" si="46"/>
        <v>72135.14</v>
      </c>
      <c r="J342" s="18">
        <f t="shared" si="47"/>
        <v>227864.86</v>
      </c>
      <c r="K342" s="37">
        <f t="shared" si="48"/>
        <v>0.7595495333333333</v>
      </c>
      <c r="L342" s="37">
        <f t="shared" si="49"/>
        <v>-0.92639243333333332</v>
      </c>
      <c r="M342" s="37">
        <f t="shared" si="50"/>
        <v>-0.43243888000000003</v>
      </c>
      <c r="O342" s="51"/>
      <c r="P342" s="51"/>
      <c r="Q342" s="51"/>
      <c r="R342" s="51"/>
      <c r="S342" s="51"/>
      <c r="T342" s="51"/>
      <c r="U342" s="51"/>
      <c r="V342" s="51"/>
      <c r="W342" s="51"/>
      <c r="X342" s="51"/>
      <c r="Y342" s="51"/>
    </row>
    <row r="343" spans="2:25" s="17" customFormat="1" ht="12" customHeight="1" x14ac:dyDescent="0.2">
      <c r="B343" s="43" t="s">
        <v>326</v>
      </c>
      <c r="C343" s="17" t="s">
        <v>327</v>
      </c>
      <c r="D343" s="18">
        <v>300000</v>
      </c>
      <c r="E343" s="18">
        <v>300000</v>
      </c>
      <c r="F343" s="18">
        <v>0</v>
      </c>
      <c r="G343" s="18">
        <v>57064.94</v>
      </c>
      <c r="H343" s="18">
        <v>6194</v>
      </c>
      <c r="I343" s="18">
        <f t="shared" si="46"/>
        <v>63258.94</v>
      </c>
      <c r="J343" s="18">
        <f t="shared" si="47"/>
        <v>236741.06</v>
      </c>
      <c r="K343" s="37">
        <f t="shared" si="48"/>
        <v>0.78913686666666671</v>
      </c>
      <c r="L343" s="37">
        <f t="shared" si="49"/>
        <v>-1</v>
      </c>
      <c r="M343" s="37">
        <f t="shared" si="50"/>
        <v>-0.54348047999999993</v>
      </c>
      <c r="O343" s="51"/>
      <c r="P343" s="51"/>
      <c r="Q343" s="51"/>
      <c r="R343" s="51"/>
      <c r="S343" s="51"/>
      <c r="T343" s="51"/>
      <c r="U343" s="51"/>
      <c r="V343" s="51"/>
      <c r="W343" s="51"/>
      <c r="X343" s="51"/>
      <c r="Y343" s="51"/>
    </row>
    <row r="344" spans="2:25" s="17" customFormat="1" ht="12" customHeight="1" x14ac:dyDescent="0.2">
      <c r="B344" s="43" t="s">
        <v>328</v>
      </c>
      <c r="C344" s="17" t="s">
        <v>329</v>
      </c>
      <c r="D344" s="18">
        <v>300000</v>
      </c>
      <c r="E344" s="18">
        <v>300000</v>
      </c>
      <c r="F344" s="18">
        <v>0</v>
      </c>
      <c r="G344" s="18">
        <v>57957.85</v>
      </c>
      <c r="H344" s="18">
        <v>5158.42</v>
      </c>
      <c r="I344" s="18">
        <f t="shared" si="46"/>
        <v>63116.27</v>
      </c>
      <c r="J344" s="18">
        <f t="shared" si="47"/>
        <v>236883.73</v>
      </c>
      <c r="K344" s="37">
        <f t="shared" si="48"/>
        <v>0.78961243333333342</v>
      </c>
      <c r="L344" s="37">
        <f t="shared" si="49"/>
        <v>-1</v>
      </c>
      <c r="M344" s="37">
        <f t="shared" si="50"/>
        <v>-0.53633719999999996</v>
      </c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</row>
    <row r="345" spans="2:25" s="17" customFormat="1" ht="12" customHeight="1" x14ac:dyDescent="0.2">
      <c r="B345" s="43" t="s">
        <v>330</v>
      </c>
      <c r="C345" s="17" t="s">
        <v>331</v>
      </c>
      <c r="D345" s="18">
        <v>300000</v>
      </c>
      <c r="E345" s="18">
        <v>300000</v>
      </c>
      <c r="F345" s="18">
        <v>0</v>
      </c>
      <c r="G345" s="18">
        <v>59826.59</v>
      </c>
      <c r="H345" s="18">
        <v>16552.5</v>
      </c>
      <c r="I345" s="18">
        <f t="shared" si="46"/>
        <v>76379.09</v>
      </c>
      <c r="J345" s="18">
        <f t="shared" si="47"/>
        <v>223620.91</v>
      </c>
      <c r="K345" s="37">
        <f t="shared" si="48"/>
        <v>0.74540303333333335</v>
      </c>
      <c r="L345" s="37">
        <f t="shared" si="49"/>
        <v>-1</v>
      </c>
      <c r="M345" s="37">
        <f t="shared" si="50"/>
        <v>-0.52138728000000001</v>
      </c>
      <c r="O345" s="51"/>
      <c r="P345" s="51"/>
      <c r="Q345" s="51"/>
      <c r="R345" s="54"/>
      <c r="S345" s="54"/>
      <c r="T345" s="54"/>
      <c r="U345" s="54"/>
      <c r="V345" s="54"/>
      <c r="W345" s="51"/>
      <c r="X345" s="51"/>
      <c r="Y345" s="51"/>
    </row>
    <row r="346" spans="2:25" s="17" customFormat="1" ht="12" customHeight="1" x14ac:dyDescent="0.2">
      <c r="B346" s="43" t="s">
        <v>332</v>
      </c>
      <c r="C346" s="17" t="s">
        <v>333</v>
      </c>
      <c r="D346" s="18">
        <v>300000</v>
      </c>
      <c r="E346" s="18">
        <v>300000</v>
      </c>
      <c r="F346" s="18">
        <v>0</v>
      </c>
      <c r="G346" s="18">
        <v>38033.1</v>
      </c>
      <c r="H346" s="18">
        <v>29694.57</v>
      </c>
      <c r="I346" s="18">
        <f t="shared" si="46"/>
        <v>67727.67</v>
      </c>
      <c r="J346" s="18">
        <f t="shared" si="47"/>
        <v>232272.33000000002</v>
      </c>
      <c r="K346" s="37">
        <f t="shared" si="48"/>
        <v>0.77424110000000002</v>
      </c>
      <c r="L346" s="37">
        <f t="shared" si="49"/>
        <v>-1</v>
      </c>
      <c r="M346" s="37">
        <f t="shared" si="50"/>
        <v>-0.6957352</v>
      </c>
      <c r="O346" s="51"/>
      <c r="P346" s="51"/>
      <c r="Q346" s="51"/>
      <c r="R346" s="54"/>
      <c r="S346" s="54"/>
      <c r="T346" s="54"/>
      <c r="U346" s="54"/>
      <c r="V346" s="54"/>
      <c r="W346" s="51"/>
      <c r="X346" s="51"/>
      <c r="Y346" s="51"/>
    </row>
    <row r="347" spans="2:25" s="17" customFormat="1" ht="12" customHeight="1" x14ac:dyDescent="0.2">
      <c r="B347" s="43" t="s">
        <v>334</v>
      </c>
      <c r="C347" s="17" t="s">
        <v>335</v>
      </c>
      <c r="D347" s="18">
        <v>2000000</v>
      </c>
      <c r="E347" s="18">
        <v>2000000</v>
      </c>
      <c r="F347" s="18">
        <v>0</v>
      </c>
      <c r="G347" s="18">
        <v>0</v>
      </c>
      <c r="H347" s="18">
        <v>0</v>
      </c>
      <c r="I347" s="18">
        <f t="shared" si="46"/>
        <v>0</v>
      </c>
      <c r="J347" s="18">
        <f t="shared" si="47"/>
        <v>2000000</v>
      </c>
      <c r="K347" s="37">
        <f t="shared" si="48"/>
        <v>1</v>
      </c>
      <c r="L347" s="37">
        <f t="shared" si="49"/>
        <v>-1</v>
      </c>
      <c r="M347" s="37">
        <f t="shared" si="50"/>
        <v>-1</v>
      </c>
      <c r="O347" s="51"/>
      <c r="P347" s="51"/>
      <c r="Q347" s="51"/>
      <c r="R347" s="54"/>
      <c r="S347" s="54"/>
      <c r="T347" s="54"/>
      <c r="U347" s="54"/>
      <c r="V347" s="54"/>
      <c r="W347" s="51"/>
      <c r="X347" s="51"/>
      <c r="Y347" s="51"/>
    </row>
    <row r="348" spans="2:25" s="17" customFormat="1" x14ac:dyDescent="0.2">
      <c r="B348" s="43" t="s">
        <v>336</v>
      </c>
      <c r="C348" s="17" t="s">
        <v>337</v>
      </c>
      <c r="D348" s="18">
        <v>22425000</v>
      </c>
      <c r="E348" s="18">
        <v>22425000</v>
      </c>
      <c r="F348" s="18">
        <v>51500</v>
      </c>
      <c r="G348" s="18">
        <v>79231.03</v>
      </c>
      <c r="H348" s="18">
        <v>368810</v>
      </c>
      <c r="I348" s="18">
        <f t="shared" si="46"/>
        <v>448041.03</v>
      </c>
      <c r="J348" s="18">
        <f t="shared" si="47"/>
        <v>21976958.969999999</v>
      </c>
      <c r="K348" s="37">
        <f t="shared" si="48"/>
        <v>0.98002046688963207</v>
      </c>
      <c r="L348" s="37">
        <f t="shared" si="49"/>
        <v>-0.99770345596432553</v>
      </c>
      <c r="M348" s="37">
        <f t="shared" si="50"/>
        <v>-0.99152042488294323</v>
      </c>
      <c r="O348" s="51"/>
      <c r="P348" s="51"/>
      <c r="Q348" s="51"/>
      <c r="R348" s="54"/>
      <c r="S348" s="54"/>
      <c r="T348" s="54"/>
      <c r="U348" s="54"/>
      <c r="V348" s="54"/>
      <c r="W348" s="51"/>
      <c r="X348" s="51"/>
      <c r="Y348" s="51"/>
    </row>
    <row r="349" spans="2:25" s="17" customFormat="1" x14ac:dyDescent="0.2">
      <c r="B349" s="43" t="s">
        <v>338</v>
      </c>
      <c r="C349" s="17" t="s">
        <v>339</v>
      </c>
      <c r="D349" s="18">
        <v>3500000</v>
      </c>
      <c r="E349" s="18">
        <v>3500000</v>
      </c>
      <c r="F349" s="18">
        <v>5435.92</v>
      </c>
      <c r="G349" s="18">
        <v>492371.65</v>
      </c>
      <c r="H349" s="18">
        <v>387567.34</v>
      </c>
      <c r="I349" s="18">
        <f t="shared" si="46"/>
        <v>879938.99</v>
      </c>
      <c r="J349" s="18">
        <f t="shared" si="47"/>
        <v>2620061.0099999998</v>
      </c>
      <c r="K349" s="37">
        <f t="shared" si="48"/>
        <v>0.74858885999999991</v>
      </c>
      <c r="L349" s="37">
        <f t="shared" si="49"/>
        <v>-0.99844688000000004</v>
      </c>
      <c r="M349" s="37">
        <f t="shared" si="50"/>
        <v>-0.66237372571428577</v>
      </c>
      <c r="O349" s="51"/>
      <c r="P349" s="51"/>
      <c r="Q349" s="51"/>
      <c r="R349" s="54"/>
      <c r="S349" s="54"/>
      <c r="T349" s="54"/>
      <c r="U349" s="54"/>
      <c r="V349" s="54"/>
      <c r="W349" s="51"/>
      <c r="X349" s="51"/>
      <c r="Y349" s="51"/>
    </row>
    <row r="350" spans="2:25" s="17" customFormat="1" x14ac:dyDescent="0.2">
      <c r="B350" s="43" t="s">
        <v>340</v>
      </c>
      <c r="C350" s="17" t="s">
        <v>341</v>
      </c>
      <c r="D350" s="18">
        <v>1250000</v>
      </c>
      <c r="E350" s="18">
        <v>1250000</v>
      </c>
      <c r="F350" s="18">
        <v>0</v>
      </c>
      <c r="G350" s="18">
        <v>0</v>
      </c>
      <c r="H350" s="18">
        <v>0</v>
      </c>
      <c r="I350" s="18">
        <f t="shared" si="46"/>
        <v>0</v>
      </c>
      <c r="J350" s="18">
        <f t="shared" si="47"/>
        <v>1250000</v>
      </c>
      <c r="K350" s="37">
        <f t="shared" si="48"/>
        <v>1</v>
      </c>
      <c r="L350" s="37">
        <f t="shared" si="49"/>
        <v>-1</v>
      </c>
      <c r="M350" s="37">
        <f t="shared" si="50"/>
        <v>-1</v>
      </c>
      <c r="O350" s="51"/>
      <c r="P350" s="51"/>
      <c r="Q350" s="51"/>
      <c r="R350" s="54"/>
      <c r="S350" s="54"/>
      <c r="T350" s="54"/>
      <c r="U350" s="54"/>
      <c r="V350" s="54"/>
      <c r="W350" s="51"/>
      <c r="X350" s="51"/>
      <c r="Y350" s="51"/>
    </row>
    <row r="351" spans="2:25" s="17" customFormat="1" x14ac:dyDescent="0.2">
      <c r="B351" s="43" t="s">
        <v>342</v>
      </c>
      <c r="C351" s="17" t="s">
        <v>343</v>
      </c>
      <c r="D351" s="18">
        <v>3500000</v>
      </c>
      <c r="E351" s="18">
        <v>2600000</v>
      </c>
      <c r="F351" s="18">
        <v>0</v>
      </c>
      <c r="G351" s="18">
        <v>0</v>
      </c>
      <c r="H351" s="18">
        <v>0</v>
      </c>
      <c r="I351" s="18">
        <f t="shared" si="46"/>
        <v>0</v>
      </c>
      <c r="J351" s="18">
        <f t="shared" si="47"/>
        <v>2600000</v>
      </c>
      <c r="K351" s="37">
        <f t="shared" si="48"/>
        <v>1</v>
      </c>
      <c r="L351" s="37">
        <f t="shared" si="49"/>
        <v>-1</v>
      </c>
      <c r="M351" s="37">
        <f t="shared" si="50"/>
        <v>-1</v>
      </c>
      <c r="O351" s="51"/>
      <c r="P351" s="51"/>
      <c r="Q351" s="51"/>
      <c r="R351" s="54"/>
      <c r="S351" s="54"/>
      <c r="T351" s="54"/>
      <c r="U351" s="54"/>
      <c r="V351" s="54"/>
      <c r="W351" s="51"/>
      <c r="X351" s="51"/>
      <c r="Y351" s="51"/>
    </row>
    <row r="352" spans="2:25" s="17" customFormat="1" x14ac:dyDescent="0.2">
      <c r="B352" s="43" t="s">
        <v>344</v>
      </c>
      <c r="C352" s="17" t="s">
        <v>345</v>
      </c>
      <c r="D352" s="18">
        <v>10000000</v>
      </c>
      <c r="E352" s="18">
        <v>9575000</v>
      </c>
      <c r="F352" s="18">
        <v>50392</v>
      </c>
      <c r="G352" s="18">
        <v>1254067.81</v>
      </c>
      <c r="H352" s="18">
        <v>1649299.57</v>
      </c>
      <c r="I352" s="18">
        <f t="shared" si="46"/>
        <v>2903367.38</v>
      </c>
      <c r="J352" s="18">
        <f t="shared" si="47"/>
        <v>6671632.6200000001</v>
      </c>
      <c r="K352" s="37">
        <f t="shared" si="48"/>
        <v>0.69677625274151433</v>
      </c>
      <c r="L352" s="37">
        <f t="shared" si="49"/>
        <v>-0.99473712793733682</v>
      </c>
      <c r="M352" s="37">
        <f t="shared" si="50"/>
        <v>-0.68566446537859005</v>
      </c>
      <c r="O352" s="51"/>
      <c r="P352" s="51"/>
      <c r="Q352" s="51"/>
      <c r="R352" s="54"/>
      <c r="S352" s="54"/>
      <c r="T352" s="54"/>
      <c r="U352" s="54"/>
      <c r="V352" s="54"/>
      <c r="W352" s="51"/>
      <c r="X352" s="51"/>
      <c r="Y352" s="51"/>
    </row>
    <row r="353" spans="2:25" s="17" customFormat="1" x14ac:dyDescent="0.2">
      <c r="B353" s="43" t="s">
        <v>346</v>
      </c>
      <c r="C353" s="17" t="s">
        <v>347</v>
      </c>
      <c r="D353" s="18">
        <v>0</v>
      </c>
      <c r="E353" s="18">
        <v>0</v>
      </c>
      <c r="F353" s="18">
        <v>0</v>
      </c>
      <c r="G353" s="18">
        <v>0</v>
      </c>
      <c r="H353" s="18">
        <v>0</v>
      </c>
      <c r="I353" s="18">
        <f t="shared" si="46"/>
        <v>0</v>
      </c>
      <c r="J353" s="18">
        <f t="shared" si="47"/>
        <v>0</v>
      </c>
      <c r="K353" s="37" t="str">
        <f t="shared" si="48"/>
        <v>NA</v>
      </c>
      <c r="L353" s="37" t="str">
        <f t="shared" si="49"/>
        <v>NA</v>
      </c>
      <c r="M353" s="37" t="str">
        <f t="shared" si="50"/>
        <v>NA</v>
      </c>
      <c r="O353" s="51"/>
      <c r="P353" s="51"/>
      <c r="Q353" s="51"/>
      <c r="R353" s="54"/>
      <c r="S353" s="54"/>
      <c r="T353" s="54"/>
      <c r="U353" s="54"/>
      <c r="V353" s="54"/>
      <c r="W353" s="51"/>
      <c r="X353" s="51"/>
      <c r="Y353" s="51"/>
    </row>
    <row r="354" spans="2:25" s="17" customFormat="1" x14ac:dyDescent="0.2">
      <c r="B354" s="43" t="s">
        <v>348</v>
      </c>
      <c r="C354" s="17" t="s">
        <v>349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46"/>
        <v>0</v>
      </c>
      <c r="J354" s="18">
        <f t="shared" si="47"/>
        <v>0</v>
      </c>
      <c r="K354" s="37" t="str">
        <f t="shared" si="48"/>
        <v>NA</v>
      </c>
      <c r="L354" s="37" t="str">
        <f t="shared" si="49"/>
        <v>NA</v>
      </c>
      <c r="M354" s="37" t="str">
        <f t="shared" si="50"/>
        <v>NA</v>
      </c>
      <c r="O354" s="51"/>
      <c r="P354" s="51"/>
      <c r="Q354" s="51"/>
      <c r="R354" s="54"/>
      <c r="S354" s="54"/>
      <c r="T354" s="54"/>
      <c r="U354" s="54"/>
      <c r="V354" s="54"/>
      <c r="W354" s="51"/>
      <c r="X354" s="51"/>
      <c r="Y354" s="51"/>
    </row>
    <row r="355" spans="2:25" s="17" customFormat="1" x14ac:dyDescent="0.2">
      <c r="B355" s="43" t="s">
        <v>350</v>
      </c>
      <c r="C355" s="17" t="s">
        <v>351</v>
      </c>
      <c r="D355" s="18">
        <v>500000</v>
      </c>
      <c r="E355" s="18">
        <v>500000</v>
      </c>
      <c r="F355" s="18">
        <v>0</v>
      </c>
      <c r="G355" s="18">
        <v>0</v>
      </c>
      <c r="H355" s="18">
        <v>0</v>
      </c>
      <c r="I355" s="18">
        <f t="shared" si="46"/>
        <v>0</v>
      </c>
      <c r="J355" s="18">
        <f t="shared" si="47"/>
        <v>500000</v>
      </c>
      <c r="K355" s="37">
        <f t="shared" si="48"/>
        <v>1</v>
      </c>
      <c r="L355" s="37">
        <f t="shared" si="49"/>
        <v>-1</v>
      </c>
      <c r="M355" s="37">
        <f t="shared" si="50"/>
        <v>-1</v>
      </c>
      <c r="O355" s="51"/>
      <c r="P355" s="51"/>
      <c r="Q355" s="51"/>
      <c r="R355" s="54"/>
      <c r="S355" s="54"/>
      <c r="T355" s="54"/>
      <c r="U355" s="54"/>
      <c r="V355" s="54"/>
      <c r="W355" s="51"/>
      <c r="X355" s="51"/>
      <c r="Y355" s="51"/>
    </row>
    <row r="356" spans="2:25" s="17" customFormat="1" x14ac:dyDescent="0.2">
      <c r="B356" s="43" t="s">
        <v>237</v>
      </c>
      <c r="C356" s="17" t="s">
        <v>238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0</v>
      </c>
      <c r="K356" s="37" t="str">
        <f t="shared" si="48"/>
        <v>NA</v>
      </c>
      <c r="L356" s="37" t="str">
        <f t="shared" si="49"/>
        <v>NA</v>
      </c>
      <c r="M356" s="37" t="str">
        <f t="shared" si="50"/>
        <v>NA</v>
      </c>
      <c r="O356" s="51"/>
      <c r="P356" s="51"/>
      <c r="Q356" s="51"/>
      <c r="R356" s="54"/>
      <c r="S356" s="54"/>
      <c r="T356" s="54"/>
      <c r="U356" s="54"/>
      <c r="V356" s="54"/>
      <c r="W356" s="51"/>
      <c r="X356" s="51"/>
      <c r="Y356" s="51"/>
    </row>
    <row r="357" spans="2:25" s="17" customFormat="1" x14ac:dyDescent="0.2">
      <c r="B357" s="43" t="s">
        <v>175</v>
      </c>
      <c r="C357" s="17" t="s">
        <v>176</v>
      </c>
      <c r="D357" s="18">
        <v>185300</v>
      </c>
      <c r="E357" s="18">
        <v>185300</v>
      </c>
      <c r="F357" s="18">
        <v>11700</v>
      </c>
      <c r="G357" s="18">
        <v>11700</v>
      </c>
      <c r="H357" s="18">
        <v>23400</v>
      </c>
      <c r="I357" s="18">
        <f t="shared" si="46"/>
        <v>35100</v>
      </c>
      <c r="J357" s="18">
        <f t="shared" si="47"/>
        <v>150200</v>
      </c>
      <c r="K357" s="37">
        <f t="shared" si="48"/>
        <v>0.81057744198596871</v>
      </c>
      <c r="L357" s="37">
        <f t="shared" si="49"/>
        <v>-0.93685914732865627</v>
      </c>
      <c r="M357" s="37">
        <f t="shared" si="50"/>
        <v>-0.84846195358877496</v>
      </c>
      <c r="O357" s="51"/>
      <c r="P357" s="51"/>
      <c r="Q357" s="51"/>
      <c r="R357" s="54"/>
      <c r="S357" s="54"/>
      <c r="T357" s="54"/>
      <c r="U357" s="54"/>
      <c r="V357" s="54"/>
      <c r="W357" s="51"/>
      <c r="X357" s="51"/>
      <c r="Y357" s="51"/>
    </row>
    <row r="358" spans="2:25" s="17" customFormat="1" x14ac:dyDescent="0.2">
      <c r="B358" s="43" t="s">
        <v>177</v>
      </c>
      <c r="C358" s="17" t="s">
        <v>178</v>
      </c>
      <c r="D358" s="18">
        <v>2225000</v>
      </c>
      <c r="E358" s="18">
        <v>2125000</v>
      </c>
      <c r="F358" s="18">
        <v>161208.47</v>
      </c>
      <c r="G358" s="18">
        <v>612259.89</v>
      </c>
      <c r="H358" s="18">
        <v>532007.25</v>
      </c>
      <c r="I358" s="18">
        <f t="shared" si="46"/>
        <v>1144267.1400000001</v>
      </c>
      <c r="J358" s="18">
        <f t="shared" si="47"/>
        <v>980732.85999999987</v>
      </c>
      <c r="K358" s="37">
        <f t="shared" si="48"/>
        <v>0.46152134588235288</v>
      </c>
      <c r="L358" s="37">
        <f t="shared" si="49"/>
        <v>-0.92413719058823529</v>
      </c>
      <c r="M358" s="37">
        <f t="shared" si="50"/>
        <v>-0.30850647717647062</v>
      </c>
      <c r="O358" s="51"/>
      <c r="P358" s="51"/>
      <c r="Q358" s="51"/>
      <c r="R358" s="54"/>
      <c r="S358" s="54"/>
      <c r="T358" s="54"/>
      <c r="U358" s="54"/>
      <c r="V358" s="54"/>
      <c r="W358" s="51"/>
      <c r="X358" s="51"/>
      <c r="Y358" s="51"/>
    </row>
    <row r="359" spans="2:25" s="17" customFormat="1" x14ac:dyDescent="0.2">
      <c r="B359" s="43" t="s">
        <v>239</v>
      </c>
      <c r="C359" s="17" t="s">
        <v>240</v>
      </c>
      <c r="D359" s="18">
        <v>0</v>
      </c>
      <c r="E359" s="18">
        <v>0</v>
      </c>
      <c r="F359" s="18">
        <v>0</v>
      </c>
      <c r="G359" s="18">
        <v>0</v>
      </c>
      <c r="H359" s="18">
        <v>0</v>
      </c>
      <c r="I359" s="18">
        <f t="shared" si="46"/>
        <v>0</v>
      </c>
      <c r="J359" s="18">
        <f t="shared" si="47"/>
        <v>0</v>
      </c>
      <c r="K359" s="37" t="str">
        <f t="shared" si="48"/>
        <v>NA</v>
      </c>
      <c r="L359" s="37" t="str">
        <f t="shared" si="49"/>
        <v>NA</v>
      </c>
      <c r="M359" s="37" t="str">
        <f t="shared" si="50"/>
        <v>NA</v>
      </c>
      <c r="O359" s="51"/>
      <c r="P359" s="51"/>
      <c r="Q359" s="51"/>
      <c r="R359" s="54"/>
      <c r="S359" s="54"/>
      <c r="T359" s="54"/>
      <c r="U359" s="54"/>
      <c r="V359" s="54"/>
      <c r="W359" s="51"/>
      <c r="X359" s="51"/>
      <c r="Y359" s="51"/>
    </row>
    <row r="360" spans="2:25" s="17" customFormat="1" x14ac:dyDescent="0.2">
      <c r="B360" s="43" t="s">
        <v>352</v>
      </c>
      <c r="C360" s="17" t="s">
        <v>353</v>
      </c>
      <c r="D360" s="18">
        <v>1593260</v>
      </c>
      <c r="E360" s="18">
        <v>1593260</v>
      </c>
      <c r="F360" s="18">
        <v>1260</v>
      </c>
      <c r="G360" s="18">
        <v>72897.5</v>
      </c>
      <c r="H360" s="18">
        <v>26686</v>
      </c>
      <c r="I360" s="18">
        <f t="shared" si="46"/>
        <v>99583.5</v>
      </c>
      <c r="J360" s="18">
        <f t="shared" si="47"/>
        <v>1493676.5</v>
      </c>
      <c r="K360" s="37">
        <f t="shared" si="48"/>
        <v>0.93749701869123681</v>
      </c>
      <c r="L360" s="37">
        <f t="shared" si="49"/>
        <v>-0.99920916862282361</v>
      </c>
      <c r="M360" s="37">
        <f t="shared" si="50"/>
        <v>-0.89019118034721267</v>
      </c>
      <c r="O360" s="51"/>
      <c r="P360" s="51"/>
      <c r="Q360" s="51"/>
      <c r="R360" s="54"/>
      <c r="S360" s="54"/>
      <c r="T360" s="54"/>
      <c r="U360" s="54"/>
      <c r="V360" s="54"/>
      <c r="W360" s="51"/>
      <c r="X360" s="51"/>
      <c r="Y360" s="51"/>
    </row>
    <row r="361" spans="2:25" s="17" customFormat="1" x14ac:dyDescent="0.2">
      <c r="B361" s="43" t="s">
        <v>270</v>
      </c>
      <c r="C361" s="17" t="s">
        <v>271</v>
      </c>
      <c r="D361" s="18">
        <v>2887691.65</v>
      </c>
      <c r="E361" s="18">
        <v>2887691.65</v>
      </c>
      <c r="F361" s="18">
        <v>0</v>
      </c>
      <c r="G361" s="18">
        <v>2203131.0299999998</v>
      </c>
      <c r="H361" s="18">
        <v>31580</v>
      </c>
      <c r="I361" s="18">
        <f t="shared" si="46"/>
        <v>2234711.0299999998</v>
      </c>
      <c r="J361" s="18">
        <f t="shared" si="47"/>
        <v>652980.62000000011</v>
      </c>
      <c r="K361" s="37">
        <f t="shared" si="48"/>
        <v>0.22612546599288055</v>
      </c>
      <c r="L361" s="37">
        <f t="shared" si="49"/>
        <v>-1</v>
      </c>
      <c r="M361" s="37">
        <f t="shared" si="50"/>
        <v>0.83105231197382179</v>
      </c>
      <c r="O361" s="51"/>
      <c r="P361" s="51"/>
      <c r="Q361" s="51"/>
      <c r="R361" s="54"/>
      <c r="S361" s="54"/>
      <c r="T361" s="54"/>
      <c r="U361" s="54"/>
      <c r="V361" s="54"/>
      <c r="W361" s="51"/>
      <c r="X361" s="51"/>
      <c r="Y361" s="51"/>
    </row>
    <row r="362" spans="2:25" s="17" customFormat="1" x14ac:dyDescent="0.2">
      <c r="B362" s="43" t="s">
        <v>179</v>
      </c>
      <c r="C362" s="17" t="s">
        <v>180</v>
      </c>
      <c r="D362" s="18">
        <v>37800</v>
      </c>
      <c r="E362" s="18">
        <v>39800</v>
      </c>
      <c r="F362" s="18">
        <v>298.60000000000002</v>
      </c>
      <c r="G362" s="18">
        <v>30894.15</v>
      </c>
      <c r="H362" s="18">
        <v>10977.55</v>
      </c>
      <c r="I362" s="18">
        <f t="shared" si="46"/>
        <v>41871.699999999997</v>
      </c>
      <c r="J362" s="18">
        <f t="shared" si="47"/>
        <v>-2071.6999999999971</v>
      </c>
      <c r="K362" s="37">
        <f t="shared" si="48"/>
        <v>-5.2052763819095405E-2</v>
      </c>
      <c r="L362" s="37">
        <f t="shared" si="49"/>
        <v>-0.99249748743718602</v>
      </c>
      <c r="M362" s="37">
        <f t="shared" si="50"/>
        <v>0.86296381909547759</v>
      </c>
      <c r="O362" s="51"/>
      <c r="P362" s="51"/>
      <c r="Q362" s="51"/>
      <c r="R362" s="54"/>
      <c r="S362" s="54"/>
      <c r="T362" s="54"/>
      <c r="U362" s="54"/>
      <c r="V362" s="54"/>
      <c r="W362" s="51"/>
      <c r="X362" s="51"/>
      <c r="Y362" s="51"/>
    </row>
    <row r="363" spans="2:25" s="17" customFormat="1" x14ac:dyDescent="0.2">
      <c r="B363" s="43" t="s">
        <v>181</v>
      </c>
      <c r="C363" s="17" t="s">
        <v>182</v>
      </c>
      <c r="D363" s="18">
        <v>0</v>
      </c>
      <c r="E363" s="18">
        <v>24000</v>
      </c>
      <c r="F363" s="18">
        <v>0</v>
      </c>
      <c r="G363" s="18">
        <v>0</v>
      </c>
      <c r="H363" s="18">
        <v>0</v>
      </c>
      <c r="I363" s="18">
        <f t="shared" si="46"/>
        <v>0</v>
      </c>
      <c r="J363" s="18">
        <f t="shared" si="47"/>
        <v>24000</v>
      </c>
      <c r="K363" s="37">
        <f t="shared" si="48"/>
        <v>1</v>
      </c>
      <c r="L363" s="37">
        <f t="shared" si="49"/>
        <v>-1</v>
      </c>
      <c r="M363" s="37">
        <f t="shared" si="50"/>
        <v>-1</v>
      </c>
      <c r="O363" s="51"/>
      <c r="P363" s="51"/>
      <c r="Q363" s="51"/>
      <c r="R363" s="54"/>
      <c r="S363" s="54"/>
      <c r="T363" s="54"/>
      <c r="U363" s="54"/>
      <c r="V363" s="54"/>
      <c r="W363" s="51"/>
      <c r="X363" s="51"/>
      <c r="Y363" s="51"/>
    </row>
    <row r="364" spans="2:25" s="17" customFormat="1" x14ac:dyDescent="0.2">
      <c r="B364" s="43" t="s">
        <v>183</v>
      </c>
      <c r="C364" s="17" t="s">
        <v>184</v>
      </c>
      <c r="D364" s="18">
        <v>400000</v>
      </c>
      <c r="E364" s="18">
        <v>400000</v>
      </c>
      <c r="F364" s="18">
        <v>392.08</v>
      </c>
      <c r="G364" s="18">
        <v>25853.71</v>
      </c>
      <c r="H364" s="18">
        <v>0</v>
      </c>
      <c r="I364" s="18">
        <f t="shared" si="46"/>
        <v>25853.71</v>
      </c>
      <c r="J364" s="18">
        <f t="shared" si="47"/>
        <v>374146.29</v>
      </c>
      <c r="K364" s="37">
        <f t="shared" si="48"/>
        <v>0.93536572499999993</v>
      </c>
      <c r="L364" s="37">
        <f t="shared" si="49"/>
        <v>-0.99901980000000001</v>
      </c>
      <c r="M364" s="37">
        <f t="shared" si="50"/>
        <v>-0.84487774000000004</v>
      </c>
      <c r="O364" s="51"/>
      <c r="P364" s="51"/>
      <c r="Q364" s="51"/>
      <c r="R364" s="54"/>
      <c r="S364" s="54"/>
      <c r="T364" s="54"/>
      <c r="U364" s="54"/>
      <c r="V364" s="54"/>
      <c r="W364" s="51"/>
      <c r="X364" s="51"/>
      <c r="Y364" s="51"/>
    </row>
    <row r="365" spans="2:25" s="17" customFormat="1" x14ac:dyDescent="0.2">
      <c r="B365" s="43" t="s">
        <v>185</v>
      </c>
      <c r="C365" s="17" t="s">
        <v>186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0</v>
      </c>
      <c r="K365" s="37" t="str">
        <f t="shared" si="48"/>
        <v>NA</v>
      </c>
      <c r="L365" s="37" t="str">
        <f t="shared" si="49"/>
        <v>NA</v>
      </c>
      <c r="M365" s="37" t="str">
        <f t="shared" si="50"/>
        <v>NA</v>
      </c>
      <c r="O365" s="51"/>
      <c r="P365" s="51"/>
      <c r="Q365" s="51"/>
      <c r="R365" s="54"/>
      <c r="S365" s="54"/>
      <c r="T365" s="54"/>
      <c r="U365" s="54"/>
      <c r="V365" s="54"/>
      <c r="W365" s="51"/>
      <c r="X365" s="51"/>
      <c r="Y365" s="51"/>
    </row>
    <row r="366" spans="2:25" s="17" customFormat="1" x14ac:dyDescent="0.2">
      <c r="B366" s="43" t="s">
        <v>187</v>
      </c>
      <c r="C366" s="17" t="s">
        <v>188</v>
      </c>
      <c r="D366" s="18">
        <v>0</v>
      </c>
      <c r="E366" s="18">
        <v>100000</v>
      </c>
      <c r="F366" s="18">
        <v>0</v>
      </c>
      <c r="G366" s="18">
        <v>1935</v>
      </c>
      <c r="H366" s="18">
        <v>0</v>
      </c>
      <c r="I366" s="18">
        <f t="shared" si="46"/>
        <v>1935</v>
      </c>
      <c r="J366" s="18">
        <f t="shared" si="47"/>
        <v>98065</v>
      </c>
      <c r="K366" s="37">
        <f t="shared" si="48"/>
        <v>0.98065000000000002</v>
      </c>
      <c r="L366" s="37">
        <f t="shared" si="49"/>
        <v>-1</v>
      </c>
      <c r="M366" s="37">
        <f t="shared" si="50"/>
        <v>-0.95355999999999996</v>
      </c>
      <c r="O366" s="51"/>
      <c r="P366" s="51"/>
      <c r="Q366" s="51"/>
      <c r="R366" s="54"/>
      <c r="S366" s="54"/>
      <c r="T366" s="54"/>
      <c r="U366" s="54"/>
      <c r="V366" s="54"/>
      <c r="W366" s="51"/>
      <c r="X366" s="51"/>
      <c r="Y366" s="51"/>
    </row>
    <row r="367" spans="2:25" s="17" customFormat="1" x14ac:dyDescent="0.2">
      <c r="B367" s="43" t="s">
        <v>189</v>
      </c>
      <c r="C367" s="17" t="s">
        <v>190</v>
      </c>
      <c r="D367" s="18">
        <v>3665192.8200000003</v>
      </c>
      <c r="E367" s="18">
        <v>3657192.8200000003</v>
      </c>
      <c r="F367" s="18">
        <v>106020.27</v>
      </c>
      <c r="G367" s="18">
        <v>608239.99000000011</v>
      </c>
      <c r="H367" s="18">
        <v>715324.35</v>
      </c>
      <c r="I367" s="18">
        <f t="shared" si="46"/>
        <v>1323564.3400000001</v>
      </c>
      <c r="J367" s="18">
        <f t="shared" si="47"/>
        <v>2333628.4800000004</v>
      </c>
      <c r="K367" s="37">
        <f t="shared" si="48"/>
        <v>0.63809282005535606</v>
      </c>
      <c r="L367" s="37">
        <f t="shared" si="49"/>
        <v>-0.97101047846856481</v>
      </c>
      <c r="M367" s="37">
        <f t="shared" si="50"/>
        <v>-0.60084795966541349</v>
      </c>
      <c r="O367" s="51"/>
      <c r="P367" s="51"/>
      <c r="Q367" s="51"/>
      <c r="R367" s="54"/>
      <c r="S367" s="54"/>
      <c r="T367" s="54"/>
      <c r="U367" s="54"/>
      <c r="V367" s="54"/>
      <c r="W367" s="51"/>
      <c r="X367" s="51"/>
      <c r="Y367" s="51"/>
    </row>
    <row r="368" spans="2:25" s="17" customFormat="1" x14ac:dyDescent="0.2">
      <c r="B368" s="43" t="s">
        <v>191</v>
      </c>
      <c r="C368" s="17" t="s">
        <v>192</v>
      </c>
      <c r="D368" s="18">
        <v>53000</v>
      </c>
      <c r="E368" s="18">
        <v>53000</v>
      </c>
      <c r="F368" s="18">
        <v>0</v>
      </c>
      <c r="G368" s="18">
        <v>2878.1499999999996</v>
      </c>
      <c r="H368" s="18">
        <v>2866.14</v>
      </c>
      <c r="I368" s="18">
        <f t="shared" si="46"/>
        <v>5744.2899999999991</v>
      </c>
      <c r="J368" s="18">
        <f t="shared" si="47"/>
        <v>47255.71</v>
      </c>
      <c r="K368" s="37">
        <f t="shared" si="48"/>
        <v>0.89161716981132078</v>
      </c>
      <c r="L368" s="37">
        <f t="shared" si="49"/>
        <v>-1</v>
      </c>
      <c r="M368" s="37">
        <f t="shared" si="50"/>
        <v>-0.86966867924528302</v>
      </c>
      <c r="O368" s="51"/>
      <c r="P368" s="51"/>
      <c r="Q368" s="51"/>
      <c r="R368" s="54"/>
      <c r="S368" s="54"/>
      <c r="T368" s="54"/>
      <c r="U368" s="54"/>
      <c r="V368" s="54"/>
      <c r="W368" s="51"/>
      <c r="X368" s="51"/>
      <c r="Y368" s="51"/>
    </row>
    <row r="369" spans="1:25" s="17" customFormat="1" x14ac:dyDescent="0.2">
      <c r="B369" s="43" t="s">
        <v>193</v>
      </c>
      <c r="C369" s="17" t="s">
        <v>194</v>
      </c>
      <c r="D369" s="18">
        <v>45300</v>
      </c>
      <c r="E369" s="18">
        <v>45300</v>
      </c>
      <c r="F369" s="18">
        <v>0</v>
      </c>
      <c r="G369" s="18">
        <v>0</v>
      </c>
      <c r="H369" s="18">
        <v>0</v>
      </c>
      <c r="I369" s="18">
        <f t="shared" si="46"/>
        <v>0</v>
      </c>
      <c r="J369" s="18">
        <f t="shared" si="47"/>
        <v>45300</v>
      </c>
      <c r="K369" s="37">
        <f t="shared" si="48"/>
        <v>1</v>
      </c>
      <c r="L369" s="37">
        <f t="shared" si="49"/>
        <v>-1</v>
      </c>
      <c r="M369" s="37">
        <f t="shared" si="50"/>
        <v>-1</v>
      </c>
      <c r="O369" s="51"/>
      <c r="P369" s="51"/>
      <c r="Q369" s="51"/>
      <c r="R369" s="54"/>
      <c r="S369" s="54"/>
      <c r="T369" s="54"/>
      <c r="U369" s="54"/>
      <c r="V369" s="54"/>
      <c r="W369" s="51"/>
      <c r="X369" s="51"/>
      <c r="Y369" s="51"/>
    </row>
    <row r="370" spans="1:25" s="17" customFormat="1" x14ac:dyDescent="0.2">
      <c r="B370" s="43" t="s">
        <v>195</v>
      </c>
      <c r="C370" s="17" t="s">
        <v>196</v>
      </c>
      <c r="D370" s="18">
        <v>1690192.81</v>
      </c>
      <c r="E370" s="18">
        <v>4450192.8100000005</v>
      </c>
      <c r="F370" s="18">
        <v>201889.11</v>
      </c>
      <c r="G370" s="18">
        <v>991791.04999999993</v>
      </c>
      <c r="H370" s="18">
        <v>1592257.95</v>
      </c>
      <c r="I370" s="18">
        <f t="shared" si="46"/>
        <v>2584049</v>
      </c>
      <c r="J370" s="18">
        <f t="shared" si="47"/>
        <v>1866143.8100000005</v>
      </c>
      <c r="K370" s="37">
        <f t="shared" si="48"/>
        <v>0.41933999034976649</v>
      </c>
      <c r="L370" s="37">
        <f t="shared" si="49"/>
        <v>-0.95463362631247428</v>
      </c>
      <c r="M370" s="37">
        <f t="shared" si="50"/>
        <v>-0.46512463130782877</v>
      </c>
      <c r="O370" s="51"/>
      <c r="P370" s="51"/>
      <c r="Q370" s="51"/>
      <c r="R370" s="54"/>
      <c r="S370" s="54"/>
      <c r="T370" s="54"/>
      <c r="U370" s="54"/>
      <c r="V370" s="54"/>
      <c r="W370" s="51"/>
      <c r="X370" s="51"/>
      <c r="Y370" s="51"/>
    </row>
    <row r="371" spans="1:25" s="17" customFormat="1" x14ac:dyDescent="0.2">
      <c r="B371" s="43" t="s">
        <v>197</v>
      </c>
      <c r="C371" s="17" t="s">
        <v>198</v>
      </c>
      <c r="D371" s="18">
        <v>45000</v>
      </c>
      <c r="E371" s="18">
        <v>50000</v>
      </c>
      <c r="F371" s="18">
        <v>0</v>
      </c>
      <c r="G371" s="18">
        <v>3995.98</v>
      </c>
      <c r="H371" s="18">
        <v>4998.41</v>
      </c>
      <c r="I371" s="18">
        <f t="shared" si="46"/>
        <v>8994.39</v>
      </c>
      <c r="J371" s="18">
        <f t="shared" si="47"/>
        <v>41005.61</v>
      </c>
      <c r="K371" s="37">
        <f t="shared" si="48"/>
        <v>0.82011219999999996</v>
      </c>
      <c r="L371" s="37">
        <f t="shared" si="49"/>
        <v>-1</v>
      </c>
      <c r="M371" s="37">
        <f t="shared" si="50"/>
        <v>-0.80819296000000007</v>
      </c>
      <c r="O371" s="51"/>
      <c r="P371" s="51"/>
      <c r="Q371" s="51"/>
      <c r="R371" s="54"/>
      <c r="S371" s="54"/>
      <c r="T371" s="54"/>
      <c r="U371" s="54"/>
      <c r="V371" s="54"/>
      <c r="W371" s="51"/>
      <c r="X371" s="51"/>
      <c r="Y371" s="51"/>
    </row>
    <row r="372" spans="1:25" s="17" customFormat="1" x14ac:dyDescent="0.2">
      <c r="B372" s="43" t="s">
        <v>354</v>
      </c>
      <c r="C372" s="17" t="s">
        <v>355</v>
      </c>
      <c r="D372" s="18">
        <v>11805467</v>
      </c>
      <c r="E372" s="18">
        <v>11805467</v>
      </c>
      <c r="F372" s="18">
        <v>1293009.1000000001</v>
      </c>
      <c r="G372" s="18">
        <v>8382985.75</v>
      </c>
      <c r="H372" s="18">
        <v>2767676.68</v>
      </c>
      <c r="I372" s="18">
        <f t="shared" si="46"/>
        <v>11150662.43</v>
      </c>
      <c r="J372" s="18">
        <f t="shared" si="47"/>
        <v>654804.5700000003</v>
      </c>
      <c r="K372" s="37">
        <f t="shared" si="48"/>
        <v>5.5466214932454627E-2</v>
      </c>
      <c r="L372" s="37">
        <f t="shared" si="49"/>
        <v>-0.89047370171802609</v>
      </c>
      <c r="M372" s="37">
        <f t="shared" si="50"/>
        <v>0.70422447498265006</v>
      </c>
      <c r="O372" s="51"/>
      <c r="P372" s="51"/>
      <c r="Q372" s="51"/>
      <c r="R372" s="54"/>
      <c r="S372" s="54"/>
      <c r="T372" s="54"/>
      <c r="U372" s="54"/>
      <c r="V372" s="54"/>
      <c r="W372" s="51"/>
      <c r="X372" s="51"/>
      <c r="Y372" s="51"/>
    </row>
    <row r="373" spans="1:25" s="17" customFormat="1" x14ac:dyDescent="0.2">
      <c r="B373" s="43" t="s">
        <v>356</v>
      </c>
      <c r="C373" s="17" t="s">
        <v>357</v>
      </c>
      <c r="D373" s="18">
        <v>2500000</v>
      </c>
      <c r="E373" s="18">
        <v>2500000</v>
      </c>
      <c r="F373" s="18">
        <v>254087.33</v>
      </c>
      <c r="G373" s="18">
        <v>595524.06000000006</v>
      </c>
      <c r="H373" s="18">
        <v>1404475.94</v>
      </c>
      <c r="I373" s="18">
        <f t="shared" si="46"/>
        <v>2000000</v>
      </c>
      <c r="J373" s="18">
        <f t="shared" si="47"/>
        <v>500000</v>
      </c>
      <c r="K373" s="37">
        <f t="shared" si="48"/>
        <v>0.2</v>
      </c>
      <c r="L373" s="37">
        <f t="shared" si="49"/>
        <v>-0.89836506799999993</v>
      </c>
      <c r="M373" s="37">
        <f t="shared" si="50"/>
        <v>-0.42829690240000001</v>
      </c>
      <c r="O373" s="51"/>
      <c r="P373" s="51"/>
      <c r="Q373" s="51"/>
      <c r="R373" s="54"/>
      <c r="S373" s="54"/>
      <c r="T373" s="54"/>
      <c r="U373" s="54"/>
      <c r="V373" s="54"/>
      <c r="W373" s="51"/>
      <c r="X373" s="51"/>
      <c r="Y373" s="51"/>
    </row>
    <row r="374" spans="1:25" s="17" customFormat="1" x14ac:dyDescent="0.2">
      <c r="B374" s="43" t="s">
        <v>358</v>
      </c>
      <c r="C374" s="17" t="s">
        <v>359</v>
      </c>
      <c r="D374" s="18">
        <v>0</v>
      </c>
      <c r="E374" s="18">
        <v>0</v>
      </c>
      <c r="F374" s="18">
        <v>0</v>
      </c>
      <c r="G374" s="18">
        <v>0</v>
      </c>
      <c r="H374" s="18">
        <v>0</v>
      </c>
      <c r="I374" s="18">
        <f t="shared" si="46"/>
        <v>0</v>
      </c>
      <c r="J374" s="18">
        <f t="shared" si="47"/>
        <v>0</v>
      </c>
      <c r="K374" s="37" t="str">
        <f t="shared" si="48"/>
        <v>NA</v>
      </c>
      <c r="L374" s="37" t="str">
        <f t="shared" si="49"/>
        <v>NA</v>
      </c>
      <c r="M374" s="37" t="str">
        <f t="shared" si="50"/>
        <v>NA</v>
      </c>
      <c r="O374" s="51"/>
      <c r="P374" s="51"/>
      <c r="Q374" s="51"/>
      <c r="R374" s="54"/>
      <c r="S374" s="54"/>
      <c r="T374" s="54"/>
      <c r="U374" s="54"/>
      <c r="V374" s="54"/>
      <c r="W374" s="51"/>
      <c r="X374" s="51"/>
      <c r="Y374" s="51"/>
    </row>
    <row r="375" spans="1:25" s="17" customFormat="1" x14ac:dyDescent="0.2">
      <c r="B375" s="43" t="s">
        <v>203</v>
      </c>
      <c r="C375" s="17" t="s">
        <v>204</v>
      </c>
      <c r="D375" s="18">
        <v>2000</v>
      </c>
      <c r="E375" s="18">
        <v>10000</v>
      </c>
      <c r="F375" s="18">
        <v>0</v>
      </c>
      <c r="G375" s="18">
        <v>7938</v>
      </c>
      <c r="H375" s="18">
        <v>0</v>
      </c>
      <c r="I375" s="18">
        <f t="shared" si="46"/>
        <v>7938</v>
      </c>
      <c r="J375" s="18">
        <f t="shared" si="47"/>
        <v>2062</v>
      </c>
      <c r="K375" s="37">
        <f t="shared" si="48"/>
        <v>0.20619999999999999</v>
      </c>
      <c r="L375" s="37">
        <f t="shared" si="49"/>
        <v>-1</v>
      </c>
      <c r="M375" s="37">
        <f t="shared" si="50"/>
        <v>0.90511999999999981</v>
      </c>
      <c r="O375" s="51"/>
      <c r="P375" s="51"/>
      <c r="Q375" s="51"/>
      <c r="R375" s="54"/>
      <c r="S375" s="54"/>
      <c r="T375" s="54"/>
      <c r="U375" s="54"/>
      <c r="V375" s="54"/>
      <c r="W375" s="51"/>
      <c r="X375" s="51"/>
      <c r="Y375" s="51"/>
    </row>
    <row r="376" spans="1:25" s="17" customFormat="1" x14ac:dyDescent="0.2">
      <c r="B376" s="43" t="s">
        <v>360</v>
      </c>
      <c r="C376" s="17" t="s">
        <v>361</v>
      </c>
      <c r="D376" s="18">
        <v>0</v>
      </c>
      <c r="E376" s="18">
        <v>250000</v>
      </c>
      <c r="F376" s="18">
        <v>47867.5</v>
      </c>
      <c r="G376" s="18">
        <v>151150.6</v>
      </c>
      <c r="H376" s="18">
        <v>7507.2</v>
      </c>
      <c r="I376" s="18">
        <f t="shared" si="46"/>
        <v>158657.80000000002</v>
      </c>
      <c r="J376" s="18">
        <f t="shared" si="47"/>
        <v>91342.199999999983</v>
      </c>
      <c r="K376" s="37">
        <f t="shared" si="48"/>
        <v>0.36536879999999994</v>
      </c>
      <c r="L376" s="37">
        <f t="shared" si="49"/>
        <v>-0.80852999999999997</v>
      </c>
      <c r="M376" s="37">
        <f t="shared" si="50"/>
        <v>0.45104576000000018</v>
      </c>
      <c r="O376" s="51"/>
      <c r="P376" s="51"/>
      <c r="Q376" s="51"/>
      <c r="R376" s="54"/>
      <c r="S376" s="54"/>
      <c r="T376" s="54"/>
      <c r="U376" s="54"/>
      <c r="V376" s="54"/>
      <c r="W376" s="51"/>
      <c r="X376" s="51"/>
      <c r="Y376" s="51"/>
    </row>
    <row r="377" spans="1:25" s="17" customFormat="1" x14ac:dyDescent="0.2">
      <c r="B377" s="43" t="s">
        <v>205</v>
      </c>
      <c r="C377" s="17" t="s">
        <v>206</v>
      </c>
      <c r="D377" s="18">
        <v>0</v>
      </c>
      <c r="E377" s="18">
        <v>0</v>
      </c>
      <c r="F377" s="18">
        <v>0</v>
      </c>
      <c r="G377" s="18">
        <v>169441.7</v>
      </c>
      <c r="H377" s="18">
        <v>168173.85</v>
      </c>
      <c r="I377" s="18">
        <f t="shared" si="46"/>
        <v>337615.55000000005</v>
      </c>
      <c r="J377" s="18">
        <f t="shared" si="47"/>
        <v>-337615.55000000005</v>
      </c>
      <c r="K377" s="37" t="str">
        <f t="shared" si="48"/>
        <v>NA</v>
      </c>
      <c r="L377" s="37" t="str">
        <f t="shared" si="49"/>
        <v>NA</v>
      </c>
      <c r="M377" s="37" t="str">
        <f t="shared" si="50"/>
        <v>NA</v>
      </c>
      <c r="O377" s="51"/>
      <c r="P377" s="51"/>
      <c r="Q377" s="51"/>
      <c r="R377" s="54"/>
      <c r="S377" s="54"/>
      <c r="T377" s="54"/>
      <c r="U377" s="54"/>
      <c r="V377" s="54"/>
      <c r="W377" s="51"/>
      <c r="X377" s="51"/>
      <c r="Y377" s="51"/>
    </row>
    <row r="378" spans="1:25" s="17" customFormat="1" x14ac:dyDescent="0.2">
      <c r="B378" s="43" t="s">
        <v>207</v>
      </c>
      <c r="C378" s="17" t="s">
        <v>208</v>
      </c>
      <c r="D378" s="18">
        <v>6220000</v>
      </c>
      <c r="E378" s="18">
        <v>5220000</v>
      </c>
      <c r="F378" s="18">
        <v>142066</v>
      </c>
      <c r="G378" s="18">
        <v>635436.71</v>
      </c>
      <c r="H378" s="18">
        <v>2505768.7599999998</v>
      </c>
      <c r="I378" s="18">
        <f t="shared" si="46"/>
        <v>3141205.4699999997</v>
      </c>
      <c r="J378" s="18">
        <f t="shared" si="47"/>
        <v>2078794.5300000003</v>
      </c>
      <c r="K378" s="37">
        <f t="shared" si="48"/>
        <v>0.39823650000000005</v>
      </c>
      <c r="L378" s="37">
        <f t="shared" si="49"/>
        <v>-0.97278429118773946</v>
      </c>
      <c r="M378" s="37">
        <f t="shared" si="50"/>
        <v>-0.70784519080459773</v>
      </c>
      <c r="O378" s="51"/>
      <c r="P378" s="51"/>
      <c r="Q378" s="51"/>
      <c r="R378" s="54"/>
      <c r="S378" s="54"/>
      <c r="T378" s="54"/>
      <c r="U378" s="54"/>
      <c r="V378" s="54"/>
      <c r="W378" s="51"/>
      <c r="X378" s="51"/>
      <c r="Y378" s="51"/>
    </row>
    <row r="379" spans="1:25" s="17" customFormat="1" x14ac:dyDescent="0.2">
      <c r="B379" s="43" t="s">
        <v>362</v>
      </c>
      <c r="C379" s="17" t="s">
        <v>363</v>
      </c>
      <c r="D379" s="18">
        <v>500000</v>
      </c>
      <c r="E379" s="18">
        <v>500000</v>
      </c>
      <c r="F379" s="18">
        <v>0</v>
      </c>
      <c r="G379" s="18">
        <v>0</v>
      </c>
      <c r="H379" s="18">
        <v>0</v>
      </c>
      <c r="I379" s="18">
        <f t="shared" si="46"/>
        <v>0</v>
      </c>
      <c r="J379" s="18">
        <f t="shared" si="47"/>
        <v>500000</v>
      </c>
      <c r="K379" s="37">
        <f t="shared" si="48"/>
        <v>1</v>
      </c>
      <c r="L379" s="37">
        <f t="shared" si="49"/>
        <v>-1</v>
      </c>
      <c r="M379" s="37">
        <f t="shared" si="50"/>
        <v>-1</v>
      </c>
      <c r="O379" s="51"/>
      <c r="P379" s="51"/>
      <c r="Q379" s="51"/>
      <c r="R379" s="54"/>
      <c r="S379" s="54"/>
      <c r="T379" s="54"/>
      <c r="U379" s="54"/>
      <c r="V379" s="54"/>
      <c r="W379" s="51"/>
      <c r="X379" s="51"/>
      <c r="Y379" s="51"/>
    </row>
    <row r="380" spans="1:25" s="17" customFormat="1" x14ac:dyDescent="0.2">
      <c r="B380" s="43" t="s">
        <v>364</v>
      </c>
      <c r="C380" s="17" t="s">
        <v>365</v>
      </c>
      <c r="D380" s="18">
        <v>500000</v>
      </c>
      <c r="E380" s="18">
        <v>500000</v>
      </c>
      <c r="F380" s="18">
        <v>0</v>
      </c>
      <c r="G380" s="18">
        <v>0</v>
      </c>
      <c r="H380" s="18">
        <v>0</v>
      </c>
      <c r="I380" s="18">
        <f t="shared" si="46"/>
        <v>0</v>
      </c>
      <c r="J380" s="18">
        <f t="shared" si="47"/>
        <v>500000</v>
      </c>
      <c r="K380" s="37">
        <f t="shared" si="48"/>
        <v>1</v>
      </c>
      <c r="L380" s="37">
        <f t="shared" si="49"/>
        <v>-1</v>
      </c>
      <c r="M380" s="37">
        <f t="shared" si="50"/>
        <v>-1</v>
      </c>
      <c r="O380" s="51"/>
      <c r="P380" s="51"/>
      <c r="Q380" s="51"/>
      <c r="R380" s="54"/>
      <c r="S380" s="54"/>
      <c r="T380" s="54"/>
      <c r="U380" s="54"/>
      <c r="V380" s="54"/>
      <c r="W380" s="51"/>
      <c r="X380" s="51"/>
      <c r="Y380" s="51"/>
    </row>
    <row r="381" spans="1:25" s="17" customFormat="1" x14ac:dyDescent="0.2">
      <c r="B381" s="43" t="s">
        <v>209</v>
      </c>
      <c r="C381" s="17" t="s">
        <v>210</v>
      </c>
      <c r="D381" s="18">
        <v>3200000</v>
      </c>
      <c r="E381" s="18">
        <v>3200000</v>
      </c>
      <c r="F381" s="18">
        <v>0</v>
      </c>
      <c r="G381" s="18">
        <v>0</v>
      </c>
      <c r="H381" s="18">
        <v>0</v>
      </c>
      <c r="I381" s="18">
        <f t="shared" si="46"/>
        <v>0</v>
      </c>
      <c r="J381" s="18">
        <f t="shared" si="47"/>
        <v>3200000</v>
      </c>
      <c r="K381" s="37">
        <f t="shared" si="48"/>
        <v>1</v>
      </c>
      <c r="L381" s="37">
        <f t="shared" si="49"/>
        <v>-1</v>
      </c>
      <c r="M381" s="37">
        <f t="shared" si="50"/>
        <v>-1</v>
      </c>
      <c r="O381" s="51"/>
      <c r="P381" s="51"/>
      <c r="Q381" s="51"/>
      <c r="R381" s="54"/>
      <c r="S381" s="54"/>
      <c r="T381" s="54"/>
      <c r="U381" s="54"/>
      <c r="V381" s="54"/>
      <c r="W381" s="51"/>
      <c r="X381" s="51"/>
      <c r="Y381" s="51"/>
    </row>
    <row r="382" spans="1:25" s="17" customFormat="1" x14ac:dyDescent="0.2">
      <c r="B382" s="43" t="s">
        <v>211</v>
      </c>
      <c r="C382" s="17" t="s">
        <v>212</v>
      </c>
      <c r="D382" s="18">
        <v>165000</v>
      </c>
      <c r="E382" s="18">
        <v>165000</v>
      </c>
      <c r="F382" s="18">
        <v>953.04</v>
      </c>
      <c r="G382" s="18">
        <v>9523.0400000000009</v>
      </c>
      <c r="H382" s="18">
        <v>44846.96</v>
      </c>
      <c r="I382" s="18">
        <f t="shared" si="46"/>
        <v>54370</v>
      </c>
      <c r="J382" s="18">
        <f t="shared" si="47"/>
        <v>110630</v>
      </c>
      <c r="K382" s="37">
        <f t="shared" si="48"/>
        <v>0.67048484848484846</v>
      </c>
      <c r="L382" s="37">
        <f t="shared" si="49"/>
        <v>-0.994224</v>
      </c>
      <c r="M382" s="37">
        <f t="shared" si="50"/>
        <v>-0.86148305454545449</v>
      </c>
      <c r="O382" s="51"/>
      <c r="P382" s="51"/>
      <c r="Q382" s="51"/>
      <c r="R382" s="54"/>
      <c r="S382" s="54"/>
      <c r="T382" s="54"/>
      <c r="U382" s="54"/>
      <c r="V382" s="54"/>
      <c r="W382" s="51"/>
      <c r="X382" s="51"/>
      <c r="Y382" s="51"/>
    </row>
    <row r="383" spans="1:25" s="17" customFormat="1" x14ac:dyDescent="0.2">
      <c r="B383" s="43" t="s">
        <v>213</v>
      </c>
      <c r="C383" s="17" t="s">
        <v>214</v>
      </c>
      <c r="D383" s="18">
        <v>1000000</v>
      </c>
      <c r="E383" s="18">
        <v>1000000</v>
      </c>
      <c r="F383" s="18">
        <v>0</v>
      </c>
      <c r="G383" s="18">
        <v>0</v>
      </c>
      <c r="H383" s="18">
        <v>0</v>
      </c>
      <c r="I383" s="18">
        <f t="shared" si="46"/>
        <v>0</v>
      </c>
      <c r="J383" s="18">
        <f t="shared" si="47"/>
        <v>1000000</v>
      </c>
      <c r="K383" s="37">
        <f t="shared" si="48"/>
        <v>1</v>
      </c>
      <c r="L383" s="37">
        <f t="shared" si="49"/>
        <v>-1</v>
      </c>
      <c r="M383" s="37">
        <f t="shared" si="50"/>
        <v>-1</v>
      </c>
      <c r="O383" s="51"/>
      <c r="P383" s="51"/>
      <c r="Q383" s="51"/>
      <c r="R383" s="54"/>
      <c r="S383" s="54"/>
      <c r="T383" s="54"/>
      <c r="U383" s="54"/>
      <c r="V383" s="54"/>
      <c r="W383" s="51"/>
      <c r="X383" s="51"/>
      <c r="Y383" s="51"/>
    </row>
    <row r="384" spans="1:25" s="17" customFormat="1" x14ac:dyDescent="0.2">
      <c r="A384" s="67" t="s">
        <v>366</v>
      </c>
      <c r="B384" s="68"/>
      <c r="C384" s="67"/>
      <c r="D384" s="69">
        <v>180228363.13000003</v>
      </c>
      <c r="E384" s="69">
        <v>180149468.13</v>
      </c>
      <c r="F384" s="69">
        <v>9465743.709999999</v>
      </c>
      <c r="G384" s="69">
        <v>48370929.030000016</v>
      </c>
      <c r="H384" s="69">
        <v>18378812.77</v>
      </c>
      <c r="I384" s="69">
        <f t="shared" si="46"/>
        <v>66749741.800000012</v>
      </c>
      <c r="J384" s="69">
        <f t="shared" si="47"/>
        <v>113399726.32999998</v>
      </c>
      <c r="K384" s="70">
        <f t="shared" si="48"/>
        <v>0.6294757764600678</v>
      </c>
      <c r="L384" s="70">
        <f t="shared" si="49"/>
        <v>-0.9474561662143276</v>
      </c>
      <c r="M384" s="70">
        <f t="shared" si="50"/>
        <v>-0.35558938432043191</v>
      </c>
      <c r="O384" s="51"/>
      <c r="P384" s="51"/>
      <c r="Q384" s="51"/>
      <c r="R384" s="54"/>
      <c r="S384" s="54"/>
      <c r="T384" s="54"/>
      <c r="U384" s="54"/>
      <c r="V384" s="54"/>
      <c r="W384" s="51"/>
      <c r="X384" s="51"/>
      <c r="Y384" s="51"/>
    </row>
    <row r="385" spans="1:25" s="17" customFormat="1" x14ac:dyDescent="0.2">
      <c r="A385" s="17" t="s">
        <v>367</v>
      </c>
      <c r="B385" s="43" t="s">
        <v>110</v>
      </c>
      <c r="C385" s="17" t="s">
        <v>111</v>
      </c>
      <c r="D385" s="18">
        <v>0</v>
      </c>
      <c r="E385" s="18">
        <v>0</v>
      </c>
      <c r="F385" s="18">
        <v>0</v>
      </c>
      <c r="G385" s="18">
        <v>0</v>
      </c>
      <c r="H385" s="18">
        <v>0</v>
      </c>
      <c r="I385" s="18">
        <f t="shared" si="46"/>
        <v>0</v>
      </c>
      <c r="J385" s="18">
        <f t="shared" si="47"/>
        <v>0</v>
      </c>
      <c r="K385" s="37" t="str">
        <f t="shared" si="48"/>
        <v>NA</v>
      </c>
      <c r="L385" s="37" t="str">
        <f t="shared" si="49"/>
        <v>NA</v>
      </c>
      <c r="M385" s="37" t="str">
        <f t="shared" si="50"/>
        <v>NA</v>
      </c>
      <c r="O385" s="51"/>
      <c r="P385" s="51"/>
      <c r="Q385" s="51"/>
      <c r="R385" s="54"/>
      <c r="S385" s="54"/>
      <c r="T385" s="54"/>
      <c r="U385" s="54"/>
      <c r="V385" s="54"/>
      <c r="W385" s="51"/>
      <c r="X385" s="51"/>
      <c r="Y385" s="51"/>
    </row>
    <row r="386" spans="1:25" s="17" customFormat="1" x14ac:dyDescent="0.2">
      <c r="B386" s="43" t="s">
        <v>112</v>
      </c>
      <c r="C386" s="17" t="s">
        <v>113</v>
      </c>
      <c r="D386" s="18"/>
      <c r="E386" s="18"/>
      <c r="F386" s="18">
        <v>0</v>
      </c>
      <c r="G386" s="18">
        <v>0</v>
      </c>
      <c r="H386" s="18">
        <v>0</v>
      </c>
      <c r="I386" s="18">
        <f t="shared" si="46"/>
        <v>0</v>
      </c>
      <c r="J386" s="18">
        <f t="shared" si="47"/>
        <v>0</v>
      </c>
      <c r="K386" s="37" t="str">
        <f t="shared" si="48"/>
        <v>NA</v>
      </c>
      <c r="L386" s="37" t="str">
        <f t="shared" si="49"/>
        <v>NA</v>
      </c>
      <c r="M386" s="37" t="str">
        <f t="shared" si="50"/>
        <v>NA</v>
      </c>
      <c r="O386" s="51"/>
      <c r="P386" s="51"/>
      <c r="Q386" s="51"/>
      <c r="R386" s="54"/>
      <c r="S386" s="54"/>
      <c r="T386" s="54"/>
      <c r="U386" s="54"/>
      <c r="V386" s="54"/>
      <c r="W386" s="51"/>
      <c r="X386" s="51"/>
      <c r="Y386" s="51"/>
    </row>
    <row r="387" spans="1:25" s="17" customFormat="1" x14ac:dyDescent="0.2">
      <c r="B387" s="43" t="s">
        <v>117</v>
      </c>
      <c r="C387" s="17" t="s">
        <v>118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46"/>
        <v>0</v>
      </c>
      <c r="J387" s="18">
        <f t="shared" si="47"/>
        <v>0</v>
      </c>
      <c r="K387" s="37" t="str">
        <f t="shared" si="48"/>
        <v>NA</v>
      </c>
      <c r="L387" s="37" t="str">
        <f t="shared" si="49"/>
        <v>NA</v>
      </c>
      <c r="M387" s="37" t="str">
        <f t="shared" si="50"/>
        <v>NA</v>
      </c>
      <c r="O387" s="51"/>
      <c r="P387" s="51"/>
      <c r="Q387" s="51"/>
      <c r="R387" s="54"/>
      <c r="S387" s="54"/>
      <c r="T387" s="54"/>
      <c r="U387" s="54"/>
      <c r="V387" s="54"/>
      <c r="W387" s="51"/>
      <c r="X387" s="51"/>
      <c r="Y387" s="51"/>
    </row>
    <row r="388" spans="1:25" s="17" customFormat="1" x14ac:dyDescent="0.2">
      <c r="B388" s="43" t="s">
        <v>368</v>
      </c>
      <c r="C388" s="17" t="s">
        <v>369</v>
      </c>
      <c r="D388" s="18">
        <v>18793666.02</v>
      </c>
      <c r="E388" s="18">
        <v>18659584.239999998</v>
      </c>
      <c r="F388" s="18">
        <v>1830394.2099999997</v>
      </c>
      <c r="G388" s="18">
        <v>5740542.46</v>
      </c>
      <c r="H388" s="18">
        <v>20</v>
      </c>
      <c r="I388" s="18">
        <f t="shared" si="46"/>
        <v>5740562.46</v>
      </c>
      <c r="J388" s="18">
        <f t="shared" si="47"/>
        <v>12919021.779999997</v>
      </c>
      <c r="K388" s="37">
        <f t="shared" si="48"/>
        <v>0.6923531421619713</v>
      </c>
      <c r="L388" s="37">
        <f t="shared" si="49"/>
        <v>-0.90190594889696207</v>
      </c>
      <c r="M388" s="37">
        <f t="shared" si="50"/>
        <v>-0.26165011359331336</v>
      </c>
      <c r="O388" s="51"/>
      <c r="P388" s="51"/>
      <c r="Q388" s="51"/>
      <c r="R388" s="54"/>
      <c r="S388" s="54"/>
      <c r="T388" s="54"/>
      <c r="U388" s="54"/>
      <c r="V388" s="54"/>
      <c r="W388" s="51"/>
      <c r="X388" s="51"/>
      <c r="Y388" s="51"/>
    </row>
    <row r="389" spans="1:25" s="17" customFormat="1" x14ac:dyDescent="0.2">
      <c r="B389" s="43" t="s">
        <v>298</v>
      </c>
      <c r="C389" s="17" t="s">
        <v>299</v>
      </c>
      <c r="D389" s="18">
        <v>10166648.550000001</v>
      </c>
      <c r="E389" s="18">
        <v>11071390.550000001</v>
      </c>
      <c r="F389" s="18">
        <v>1549163.9100000001</v>
      </c>
      <c r="G389" s="18">
        <v>6497864.629999999</v>
      </c>
      <c r="H389" s="18">
        <v>0</v>
      </c>
      <c r="I389" s="18">
        <f t="shared" si="46"/>
        <v>6497864.629999999</v>
      </c>
      <c r="J389" s="18">
        <f t="shared" si="47"/>
        <v>4573525.9200000018</v>
      </c>
      <c r="K389" s="37">
        <f t="shared" si="48"/>
        <v>0.41309408238696821</v>
      </c>
      <c r="L389" s="37">
        <f t="shared" si="49"/>
        <v>-0.86007503727704737</v>
      </c>
      <c r="M389" s="37">
        <f t="shared" si="50"/>
        <v>0.40857420227127617</v>
      </c>
      <c r="O389" s="51"/>
      <c r="P389" s="51"/>
      <c r="Q389" s="51"/>
      <c r="R389" s="54"/>
      <c r="S389" s="54"/>
      <c r="T389" s="54"/>
      <c r="U389" s="54"/>
      <c r="V389" s="54"/>
      <c r="W389" s="51"/>
      <c r="X389" s="51"/>
      <c r="Y389" s="51"/>
    </row>
    <row r="390" spans="1:25" s="17" customFormat="1" x14ac:dyDescent="0.2">
      <c r="B390" s="43" t="s">
        <v>141</v>
      </c>
      <c r="C390" s="17" t="s">
        <v>142</v>
      </c>
      <c r="D390" s="18">
        <v>10311878.02</v>
      </c>
      <c r="E390" s="18">
        <v>10610041.58</v>
      </c>
      <c r="F390" s="18">
        <v>131910.72999999998</v>
      </c>
      <c r="G390" s="18">
        <v>998445.14999999991</v>
      </c>
      <c r="H390" s="18">
        <v>0</v>
      </c>
      <c r="I390" s="18">
        <f t="shared" si="46"/>
        <v>998445.14999999991</v>
      </c>
      <c r="J390" s="18">
        <f t="shared" si="47"/>
        <v>9611596.4299999997</v>
      </c>
      <c r="K390" s="37">
        <f t="shared" si="48"/>
        <v>0.90589620761882061</v>
      </c>
      <c r="L390" s="37">
        <f t="shared" si="49"/>
        <v>-0.98756736917519217</v>
      </c>
      <c r="M390" s="37">
        <f t="shared" si="50"/>
        <v>-0.77415089828516959</v>
      </c>
      <c r="O390" s="51"/>
      <c r="P390" s="51"/>
      <c r="Q390" s="51"/>
      <c r="R390" s="54"/>
      <c r="S390" s="54"/>
      <c r="T390" s="54"/>
      <c r="U390" s="54"/>
      <c r="V390" s="54"/>
      <c r="W390" s="51"/>
      <c r="X390" s="51"/>
      <c r="Y390" s="51"/>
    </row>
    <row r="391" spans="1:25" s="17" customFormat="1" x14ac:dyDescent="0.2">
      <c r="B391" s="43" t="s">
        <v>229</v>
      </c>
      <c r="C391" s="17" t="s">
        <v>230</v>
      </c>
      <c r="D391" s="18">
        <v>126803</v>
      </c>
      <c r="E391" s="18">
        <v>126803</v>
      </c>
      <c r="F391" s="18">
        <v>10883.96</v>
      </c>
      <c r="G391" s="18">
        <v>51788.119999999995</v>
      </c>
      <c r="H391" s="18">
        <v>0</v>
      </c>
      <c r="I391" s="18">
        <f t="shared" si="46"/>
        <v>51788.119999999995</v>
      </c>
      <c r="J391" s="18">
        <f t="shared" si="47"/>
        <v>75014.880000000005</v>
      </c>
      <c r="K391" s="37">
        <f t="shared" si="48"/>
        <v>0.59158600348572199</v>
      </c>
      <c r="L391" s="37">
        <f t="shared" si="49"/>
        <v>-0.91416638407608664</v>
      </c>
      <c r="M391" s="37">
        <f t="shared" si="50"/>
        <v>-1.9806408365732671E-2</v>
      </c>
      <c r="O391" s="51"/>
      <c r="P391" s="51"/>
      <c r="Q391" s="51"/>
      <c r="R391" s="54"/>
      <c r="S391" s="54"/>
      <c r="T391" s="54"/>
      <c r="U391" s="54"/>
      <c r="V391" s="54"/>
      <c r="W391" s="51"/>
      <c r="X391" s="51"/>
      <c r="Y391" s="51"/>
    </row>
    <row r="392" spans="1:25" s="17" customFormat="1" x14ac:dyDescent="0.2">
      <c r="B392" s="43" t="s">
        <v>143</v>
      </c>
      <c r="C392" s="17" t="s">
        <v>144</v>
      </c>
      <c r="D392" s="18">
        <v>472450</v>
      </c>
      <c r="E392" s="18">
        <v>472450</v>
      </c>
      <c r="F392" s="18">
        <v>0</v>
      </c>
      <c r="G392" s="18">
        <v>4200</v>
      </c>
      <c r="H392" s="18">
        <v>0</v>
      </c>
      <c r="I392" s="18">
        <f t="shared" si="46"/>
        <v>4200</v>
      </c>
      <c r="J392" s="18">
        <f t="shared" si="47"/>
        <v>468250</v>
      </c>
      <c r="K392" s="37">
        <f t="shared" si="48"/>
        <v>0.99111017038840088</v>
      </c>
      <c r="L392" s="37">
        <f t="shared" si="49"/>
        <v>-1</v>
      </c>
      <c r="M392" s="37">
        <f t="shared" si="50"/>
        <v>-0.97866440893216211</v>
      </c>
      <c r="O392" s="51"/>
      <c r="P392" s="51"/>
      <c r="Q392" s="51"/>
      <c r="R392" s="54"/>
      <c r="S392" s="54"/>
      <c r="T392" s="54"/>
      <c r="U392" s="54"/>
      <c r="V392" s="54"/>
      <c r="W392" s="51"/>
      <c r="X392" s="51"/>
      <c r="Y392" s="51"/>
    </row>
    <row r="393" spans="1:25" s="17" customFormat="1" x14ac:dyDescent="0.2">
      <c r="B393" s="43" t="s">
        <v>149</v>
      </c>
      <c r="C393" s="17" t="s">
        <v>150</v>
      </c>
      <c r="D393" s="18">
        <v>7541100</v>
      </c>
      <c r="E393" s="18">
        <v>7541100</v>
      </c>
      <c r="F393" s="18">
        <v>499905</v>
      </c>
      <c r="G393" s="18">
        <v>1688078.07</v>
      </c>
      <c r="H393" s="18">
        <v>0</v>
      </c>
      <c r="I393" s="18">
        <f t="shared" si="46"/>
        <v>1688078.07</v>
      </c>
      <c r="J393" s="18">
        <f t="shared" si="47"/>
        <v>5853021.9299999997</v>
      </c>
      <c r="K393" s="37">
        <f t="shared" si="48"/>
        <v>0.77614962406015031</v>
      </c>
      <c r="L393" s="37">
        <f t="shared" si="49"/>
        <v>-0.93370927318295738</v>
      </c>
      <c r="M393" s="37">
        <f t="shared" si="50"/>
        <v>-0.46275909774436086</v>
      </c>
      <c r="O393" s="51"/>
      <c r="P393" s="51"/>
      <c r="Q393" s="51"/>
      <c r="R393" s="54"/>
      <c r="S393" s="54"/>
      <c r="T393" s="54"/>
      <c r="U393" s="54"/>
      <c r="V393" s="54"/>
      <c r="W393" s="51"/>
      <c r="X393" s="51"/>
      <c r="Y393" s="51"/>
    </row>
    <row r="394" spans="1:25" s="17" customFormat="1" x14ac:dyDescent="0.2">
      <c r="B394" s="43" t="s">
        <v>151</v>
      </c>
      <c r="C394" s="17" t="s">
        <v>152</v>
      </c>
      <c r="D394" s="18">
        <v>1707063.55</v>
      </c>
      <c r="E394" s="18">
        <v>1707063.55</v>
      </c>
      <c r="F394" s="18">
        <v>117065.76</v>
      </c>
      <c r="G394" s="18">
        <v>574304.76</v>
      </c>
      <c r="H394" s="18">
        <v>0</v>
      </c>
      <c r="I394" s="18">
        <f t="shared" si="46"/>
        <v>574304.76</v>
      </c>
      <c r="J394" s="18">
        <f t="shared" si="47"/>
        <v>1132758.79</v>
      </c>
      <c r="K394" s="37">
        <f t="shared" si="48"/>
        <v>0.66357154073145086</v>
      </c>
      <c r="L394" s="37">
        <f t="shared" si="49"/>
        <v>-0.9314227288140503</v>
      </c>
      <c r="M394" s="37">
        <f t="shared" si="50"/>
        <v>-0.192571697755482</v>
      </c>
      <c r="O394" s="51"/>
      <c r="P394" s="51"/>
      <c r="Q394" s="51"/>
      <c r="R394" s="54"/>
      <c r="S394" s="54"/>
      <c r="T394" s="54"/>
      <c r="U394" s="54"/>
      <c r="V394" s="54"/>
      <c r="W394" s="51"/>
      <c r="X394" s="51"/>
      <c r="Y394" s="51"/>
    </row>
    <row r="395" spans="1:25" s="17" customFormat="1" x14ac:dyDescent="0.2">
      <c r="B395" s="43" t="s">
        <v>153</v>
      </c>
      <c r="C395" s="17" t="s">
        <v>154</v>
      </c>
      <c r="D395" s="18">
        <v>176000</v>
      </c>
      <c r="E395" s="18">
        <v>176000</v>
      </c>
      <c r="F395" s="18">
        <v>0</v>
      </c>
      <c r="G395" s="18">
        <v>0</v>
      </c>
      <c r="H395" s="18">
        <v>0</v>
      </c>
      <c r="I395" s="18">
        <f t="shared" si="46"/>
        <v>0</v>
      </c>
      <c r="J395" s="18">
        <f t="shared" si="47"/>
        <v>176000</v>
      </c>
      <c r="K395" s="37">
        <f t="shared" si="48"/>
        <v>1</v>
      </c>
      <c r="L395" s="37">
        <f t="shared" si="49"/>
        <v>-1</v>
      </c>
      <c r="M395" s="37">
        <f t="shared" si="50"/>
        <v>-1</v>
      </c>
      <c r="O395" s="51"/>
      <c r="P395" s="51"/>
      <c r="Q395" s="51"/>
      <c r="R395" s="54"/>
      <c r="S395" s="54"/>
      <c r="T395" s="54"/>
      <c r="U395" s="54"/>
      <c r="V395" s="54"/>
      <c r="W395" s="51"/>
      <c r="X395" s="51"/>
      <c r="Y395" s="51"/>
    </row>
    <row r="396" spans="1:25" s="17" customFormat="1" x14ac:dyDescent="0.2">
      <c r="B396" s="43" t="s">
        <v>265</v>
      </c>
      <c r="C396" s="17" t="s">
        <v>266</v>
      </c>
      <c r="D396" s="18">
        <v>2100000</v>
      </c>
      <c r="E396" s="18">
        <v>2100000</v>
      </c>
      <c r="F396" s="18">
        <v>0</v>
      </c>
      <c r="G396" s="18">
        <v>0</v>
      </c>
      <c r="H396" s="18">
        <v>0</v>
      </c>
      <c r="I396" s="18">
        <f t="shared" si="46"/>
        <v>0</v>
      </c>
      <c r="J396" s="18">
        <f t="shared" si="47"/>
        <v>2100000</v>
      </c>
      <c r="K396" s="37">
        <f t="shared" si="48"/>
        <v>1</v>
      </c>
      <c r="L396" s="37">
        <f t="shared" si="49"/>
        <v>-1</v>
      </c>
      <c r="M396" s="37">
        <f t="shared" si="50"/>
        <v>-1</v>
      </c>
      <c r="O396" s="51"/>
      <c r="P396" s="51"/>
      <c r="Q396" s="51"/>
      <c r="R396" s="54"/>
      <c r="S396" s="54"/>
      <c r="T396" s="54"/>
      <c r="U396" s="54"/>
      <c r="V396" s="54"/>
      <c r="W396" s="51"/>
      <c r="X396" s="51"/>
      <c r="Y396" s="51"/>
    </row>
    <row r="397" spans="1:25" s="17" customFormat="1" x14ac:dyDescent="0.2">
      <c r="B397" s="43" t="s">
        <v>163</v>
      </c>
      <c r="C397" s="17" t="s">
        <v>164</v>
      </c>
      <c r="D397" s="18">
        <v>2075469.0699999998</v>
      </c>
      <c r="E397" s="18">
        <v>2075469.0699999998</v>
      </c>
      <c r="F397" s="18">
        <v>233149.64</v>
      </c>
      <c r="G397" s="18">
        <v>865383.53</v>
      </c>
      <c r="H397" s="18">
        <v>0</v>
      </c>
      <c r="I397" s="18">
        <f t="shared" si="46"/>
        <v>865383.53</v>
      </c>
      <c r="J397" s="18">
        <f t="shared" si="47"/>
        <v>1210085.5399999998</v>
      </c>
      <c r="K397" s="37">
        <f t="shared" si="48"/>
        <v>0.5830419530173967</v>
      </c>
      <c r="L397" s="37">
        <f t="shared" si="49"/>
        <v>-0.88766412211577783</v>
      </c>
      <c r="M397" s="37">
        <f t="shared" si="50"/>
        <v>6.9931275824796962E-4</v>
      </c>
      <c r="O397" s="51"/>
      <c r="P397" s="51"/>
      <c r="Q397" s="51"/>
      <c r="R397" s="54"/>
      <c r="S397" s="54"/>
      <c r="T397" s="54"/>
      <c r="U397" s="54"/>
      <c r="V397" s="54"/>
      <c r="W397" s="51"/>
      <c r="X397" s="51"/>
      <c r="Y397" s="51"/>
    </row>
    <row r="398" spans="1:25" s="17" customFormat="1" x14ac:dyDescent="0.2">
      <c r="B398" s="43" t="s">
        <v>165</v>
      </c>
      <c r="C398" s="17" t="s">
        <v>166</v>
      </c>
      <c r="D398" s="18">
        <v>2196950</v>
      </c>
      <c r="E398" s="18">
        <v>1396318</v>
      </c>
      <c r="F398" s="18">
        <v>25332.92</v>
      </c>
      <c r="G398" s="18">
        <v>89380.32</v>
      </c>
      <c r="H398" s="18">
        <v>41112.839999999997</v>
      </c>
      <c r="I398" s="18">
        <f t="shared" si="46"/>
        <v>130493.16</v>
      </c>
      <c r="J398" s="18">
        <f t="shared" si="47"/>
        <v>1265824.8400000001</v>
      </c>
      <c r="K398" s="37">
        <f t="shared" si="48"/>
        <v>0.90654481285781607</v>
      </c>
      <c r="L398" s="37">
        <f t="shared" si="49"/>
        <v>-0.98185734195219143</v>
      </c>
      <c r="M398" s="37">
        <f t="shared" si="50"/>
        <v>-0.84637255410300516</v>
      </c>
      <c r="O398" s="51"/>
      <c r="P398" s="51"/>
      <c r="Q398" s="51"/>
      <c r="R398" s="54"/>
      <c r="S398" s="54"/>
      <c r="T398" s="54"/>
      <c r="U398" s="54"/>
      <c r="V398" s="54"/>
      <c r="W398" s="51"/>
      <c r="X398" s="51"/>
      <c r="Y398" s="51"/>
    </row>
    <row r="399" spans="1:25" s="17" customFormat="1" x14ac:dyDescent="0.2">
      <c r="B399" s="43" t="s">
        <v>167</v>
      </c>
      <c r="C399" s="17" t="s">
        <v>168</v>
      </c>
      <c r="D399" s="18">
        <v>40000</v>
      </c>
      <c r="E399" s="18">
        <v>40000</v>
      </c>
      <c r="F399" s="18">
        <v>0</v>
      </c>
      <c r="G399" s="18">
        <v>0</v>
      </c>
      <c r="H399" s="18">
        <v>0</v>
      </c>
      <c r="I399" s="18">
        <f t="shared" si="46"/>
        <v>0</v>
      </c>
      <c r="J399" s="18">
        <f t="shared" si="47"/>
        <v>40000</v>
      </c>
      <c r="K399" s="37">
        <f t="shared" si="48"/>
        <v>1</v>
      </c>
      <c r="L399" s="37">
        <f t="shared" si="49"/>
        <v>-1</v>
      </c>
      <c r="M399" s="37">
        <f t="shared" si="50"/>
        <v>-1</v>
      </c>
      <c r="O399" s="51"/>
      <c r="P399" s="51"/>
      <c r="Q399" s="51"/>
      <c r="R399" s="54"/>
      <c r="S399" s="54"/>
      <c r="T399" s="54"/>
      <c r="U399" s="54"/>
      <c r="V399" s="54"/>
      <c r="W399" s="51"/>
      <c r="X399" s="51"/>
      <c r="Y399" s="51"/>
    </row>
    <row r="400" spans="1:25" s="17" customFormat="1" x14ac:dyDescent="0.2">
      <c r="B400" s="43" t="s">
        <v>268</v>
      </c>
      <c r="C400" s="17" t="s">
        <v>269</v>
      </c>
      <c r="D400" s="18">
        <v>25000</v>
      </c>
      <c r="E400" s="18">
        <v>25000</v>
      </c>
      <c r="F400" s="18">
        <v>0</v>
      </c>
      <c r="G400" s="18">
        <v>51.5</v>
      </c>
      <c r="H400" s="18">
        <v>0</v>
      </c>
      <c r="I400" s="18">
        <f t="shared" si="46"/>
        <v>51.5</v>
      </c>
      <c r="J400" s="18">
        <f t="shared" si="47"/>
        <v>24948.5</v>
      </c>
      <c r="K400" s="37">
        <f t="shared" si="48"/>
        <v>0.99794000000000005</v>
      </c>
      <c r="L400" s="37">
        <f t="shared" si="49"/>
        <v>-1</v>
      </c>
      <c r="M400" s="37">
        <f t="shared" si="50"/>
        <v>-0.99505600000000005</v>
      </c>
      <c r="O400" s="51"/>
      <c r="P400" s="51"/>
      <c r="Q400" s="51"/>
      <c r="R400" s="54"/>
      <c r="S400" s="54"/>
      <c r="T400" s="54"/>
      <c r="U400" s="54"/>
      <c r="V400" s="54"/>
      <c r="W400" s="51"/>
      <c r="X400" s="51"/>
      <c r="Y400" s="51"/>
    </row>
    <row r="401" spans="2:25" s="17" customFormat="1" x14ac:dyDescent="0.2">
      <c r="B401" s="43" t="s">
        <v>173</v>
      </c>
      <c r="C401" s="17" t="s">
        <v>174</v>
      </c>
      <c r="D401" s="18">
        <v>2165500</v>
      </c>
      <c r="E401" s="18">
        <v>2165500</v>
      </c>
      <c r="F401" s="18">
        <v>0</v>
      </c>
      <c r="G401" s="18">
        <v>-5029.0400000000009</v>
      </c>
      <c r="H401" s="18">
        <v>46271.07</v>
      </c>
      <c r="I401" s="18">
        <f t="shared" si="46"/>
        <v>41242.03</v>
      </c>
      <c r="J401" s="18">
        <f t="shared" si="47"/>
        <v>2124257.9700000002</v>
      </c>
      <c r="K401" s="37">
        <f t="shared" si="48"/>
        <v>0.98095496190256304</v>
      </c>
      <c r="L401" s="37">
        <f t="shared" si="49"/>
        <v>-1</v>
      </c>
      <c r="M401" s="37">
        <f t="shared" si="50"/>
        <v>-1.0055736301085201</v>
      </c>
      <c r="O401" s="51"/>
      <c r="P401" s="51"/>
      <c r="Q401" s="51"/>
      <c r="R401" s="54"/>
      <c r="S401" s="54"/>
      <c r="T401" s="54"/>
      <c r="U401" s="54"/>
      <c r="V401" s="54"/>
      <c r="W401" s="51"/>
      <c r="X401" s="51"/>
      <c r="Y401" s="51"/>
    </row>
    <row r="402" spans="2:25" s="17" customFormat="1" x14ac:dyDescent="0.2">
      <c r="B402" s="43" t="s">
        <v>370</v>
      </c>
      <c r="C402" s="17" t="s">
        <v>371</v>
      </c>
      <c r="D402" s="18">
        <v>500000</v>
      </c>
      <c r="E402" s="18">
        <v>925000</v>
      </c>
      <c r="F402" s="18">
        <v>120745</v>
      </c>
      <c r="G402" s="18">
        <v>271401.68</v>
      </c>
      <c r="H402" s="18">
        <v>244743.64</v>
      </c>
      <c r="I402" s="18">
        <f t="shared" si="46"/>
        <v>516145.32</v>
      </c>
      <c r="J402" s="18">
        <f t="shared" si="47"/>
        <v>408854.68</v>
      </c>
      <c r="K402" s="37">
        <f t="shared" si="48"/>
        <v>0.44200505945945945</v>
      </c>
      <c r="L402" s="37">
        <f t="shared" si="49"/>
        <v>-0.86946486486486485</v>
      </c>
      <c r="M402" s="37">
        <f t="shared" si="50"/>
        <v>-0.29582266810810803</v>
      </c>
      <c r="O402" s="51"/>
      <c r="P402" s="51"/>
      <c r="Q402" s="51"/>
      <c r="R402" s="54"/>
      <c r="S402" s="54"/>
      <c r="T402" s="54"/>
      <c r="U402" s="54"/>
      <c r="V402" s="54"/>
      <c r="W402" s="51"/>
      <c r="X402" s="51"/>
      <c r="Y402" s="51"/>
    </row>
    <row r="403" spans="2:25" s="17" customFormat="1" x14ac:dyDescent="0.2">
      <c r="B403" s="43" t="s">
        <v>179</v>
      </c>
      <c r="C403" s="17" t="s">
        <v>180</v>
      </c>
      <c r="D403" s="18">
        <v>180000</v>
      </c>
      <c r="E403" s="18">
        <v>186500</v>
      </c>
      <c r="F403" s="18">
        <v>149.99</v>
      </c>
      <c r="G403" s="18">
        <v>900.51</v>
      </c>
      <c r="H403" s="18">
        <v>3049.42</v>
      </c>
      <c r="I403" s="18">
        <f t="shared" si="46"/>
        <v>3949.9300000000003</v>
      </c>
      <c r="J403" s="18">
        <f t="shared" si="47"/>
        <v>182550.07</v>
      </c>
      <c r="K403" s="37">
        <f t="shared" si="48"/>
        <v>0.97882075067024132</v>
      </c>
      <c r="L403" s="37">
        <f t="shared" si="49"/>
        <v>-0.99919576407506705</v>
      </c>
      <c r="M403" s="37">
        <f t="shared" si="50"/>
        <v>-0.98841166756032173</v>
      </c>
      <c r="O403" s="51"/>
      <c r="P403" s="51"/>
      <c r="Q403" s="51"/>
      <c r="R403" s="54"/>
      <c r="S403" s="54"/>
      <c r="T403" s="54"/>
      <c r="U403" s="54"/>
      <c r="V403" s="54"/>
      <c r="W403" s="51"/>
      <c r="X403" s="51"/>
      <c r="Y403" s="51"/>
    </row>
    <row r="404" spans="2:25" s="17" customFormat="1" x14ac:dyDescent="0.2">
      <c r="B404" s="43" t="s">
        <v>181</v>
      </c>
      <c r="C404" s="17" t="s">
        <v>182</v>
      </c>
      <c r="D404" s="18">
        <v>1500</v>
      </c>
      <c r="E404" s="18">
        <v>29500</v>
      </c>
      <c r="F404" s="18">
        <v>0</v>
      </c>
      <c r="G404" s="18">
        <v>18480</v>
      </c>
      <c r="H404" s="18">
        <v>0</v>
      </c>
      <c r="I404" s="18">
        <f t="shared" si="46"/>
        <v>18480</v>
      </c>
      <c r="J404" s="18">
        <f t="shared" si="47"/>
        <v>11020</v>
      </c>
      <c r="K404" s="37">
        <f t="shared" si="48"/>
        <v>0.3735593220338983</v>
      </c>
      <c r="L404" s="37">
        <f t="shared" si="49"/>
        <v>-1</v>
      </c>
      <c r="M404" s="37">
        <f t="shared" si="50"/>
        <v>0.50345762711864395</v>
      </c>
      <c r="O404" s="51"/>
      <c r="P404" s="51"/>
      <c r="Q404" s="51"/>
      <c r="R404" s="54"/>
      <c r="S404" s="54"/>
      <c r="T404" s="54"/>
      <c r="U404" s="54"/>
      <c r="V404" s="54"/>
      <c r="W404" s="51"/>
      <c r="X404" s="51"/>
      <c r="Y404" s="51"/>
    </row>
    <row r="405" spans="2:25" s="17" customFormat="1" x14ac:dyDescent="0.2">
      <c r="B405" s="43" t="s">
        <v>183</v>
      </c>
      <c r="C405" s="17" t="s">
        <v>184</v>
      </c>
      <c r="D405" s="18">
        <v>145000</v>
      </c>
      <c r="E405" s="18">
        <v>145000</v>
      </c>
      <c r="F405" s="18">
        <v>2815.6600000000003</v>
      </c>
      <c r="G405" s="18">
        <v>12454.52</v>
      </c>
      <c r="H405" s="18">
        <v>0</v>
      </c>
      <c r="I405" s="18">
        <f t="shared" si="46"/>
        <v>12454.52</v>
      </c>
      <c r="J405" s="18">
        <f t="shared" si="47"/>
        <v>132545.48000000001</v>
      </c>
      <c r="K405" s="37">
        <f t="shared" si="48"/>
        <v>0.91410675862068969</v>
      </c>
      <c r="L405" s="37">
        <f t="shared" si="49"/>
        <v>-0.9805816551724138</v>
      </c>
      <c r="M405" s="37">
        <f t="shared" si="50"/>
        <v>-0.79385622068965511</v>
      </c>
      <c r="O405" s="51"/>
      <c r="P405" s="51"/>
      <c r="Q405" s="51"/>
      <c r="R405" s="54"/>
      <c r="S405" s="54"/>
      <c r="T405" s="54"/>
      <c r="U405" s="54"/>
      <c r="V405" s="54"/>
      <c r="W405" s="51"/>
      <c r="X405" s="51"/>
      <c r="Y405" s="51"/>
    </row>
    <row r="406" spans="2:25" s="17" customFormat="1" ht="12" customHeight="1" x14ac:dyDescent="0.2">
      <c r="B406" s="43" t="s">
        <v>187</v>
      </c>
      <c r="C406" s="17" t="s">
        <v>188</v>
      </c>
      <c r="D406" s="18">
        <v>0</v>
      </c>
      <c r="E406" s="18">
        <v>0</v>
      </c>
      <c r="F406" s="18">
        <v>0</v>
      </c>
      <c r="G406" s="18">
        <v>0</v>
      </c>
      <c r="H406" s="18">
        <v>0</v>
      </c>
      <c r="I406" s="18">
        <f t="shared" si="46"/>
        <v>0</v>
      </c>
      <c r="J406" s="18">
        <f t="shared" si="47"/>
        <v>0</v>
      </c>
      <c r="K406" s="37" t="str">
        <f t="shared" si="48"/>
        <v>NA</v>
      </c>
      <c r="L406" s="37" t="str">
        <f t="shared" si="49"/>
        <v>NA</v>
      </c>
      <c r="M406" s="37" t="str">
        <f t="shared" si="50"/>
        <v>NA</v>
      </c>
      <c r="O406" s="51"/>
      <c r="P406" s="51"/>
      <c r="Q406" s="51"/>
      <c r="R406" s="51"/>
      <c r="S406" s="51"/>
      <c r="T406" s="51"/>
      <c r="U406" s="51"/>
      <c r="V406" s="51"/>
      <c r="W406" s="51"/>
      <c r="X406" s="51"/>
      <c r="Y406" s="51"/>
    </row>
    <row r="407" spans="2:25" s="17" customFormat="1" ht="12" customHeight="1" x14ac:dyDescent="0.2">
      <c r="B407" s="43" t="s">
        <v>189</v>
      </c>
      <c r="C407" s="17" t="s">
        <v>190</v>
      </c>
      <c r="D407" s="18">
        <v>6138060</v>
      </c>
      <c r="E407" s="18">
        <v>4028060</v>
      </c>
      <c r="F407" s="18">
        <v>5075.1400000000003</v>
      </c>
      <c r="G407" s="18">
        <v>131165.39000000001</v>
      </c>
      <c r="H407" s="18">
        <v>504899.51999999996</v>
      </c>
      <c r="I407" s="18">
        <f t="shared" si="46"/>
        <v>636064.90999999992</v>
      </c>
      <c r="J407" s="18">
        <f t="shared" si="47"/>
        <v>3391995.09</v>
      </c>
      <c r="K407" s="37">
        <f t="shared" si="48"/>
        <v>0.84209150062312876</v>
      </c>
      <c r="L407" s="37">
        <f t="shared" si="49"/>
        <v>-0.99874005352452544</v>
      </c>
      <c r="M407" s="37">
        <f t="shared" si="50"/>
        <v>-0.92184899529798459</v>
      </c>
      <c r="O407" s="51"/>
      <c r="P407" s="51"/>
      <c r="Q407" s="51"/>
      <c r="R407" s="51"/>
      <c r="S407" s="51"/>
      <c r="T407" s="51"/>
      <c r="U407" s="51"/>
      <c r="V407" s="51"/>
      <c r="W407" s="51"/>
      <c r="X407" s="51"/>
      <c r="Y407" s="51"/>
    </row>
    <row r="408" spans="2:25" s="17" customFormat="1" ht="12" customHeight="1" x14ac:dyDescent="0.2">
      <c r="B408" s="43" t="s">
        <v>191</v>
      </c>
      <c r="C408" s="17" t="s">
        <v>192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f t="shared" si="46"/>
        <v>0</v>
      </c>
      <c r="J408" s="18">
        <f t="shared" si="47"/>
        <v>0</v>
      </c>
      <c r="K408" s="37" t="str">
        <f t="shared" si="48"/>
        <v>NA</v>
      </c>
      <c r="L408" s="37" t="str">
        <f t="shared" si="49"/>
        <v>NA</v>
      </c>
      <c r="M408" s="37" t="str">
        <f t="shared" si="50"/>
        <v>NA</v>
      </c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</row>
    <row r="409" spans="2:25" s="17" customFormat="1" ht="12" customHeight="1" x14ac:dyDescent="0.2">
      <c r="B409" s="43" t="s">
        <v>193</v>
      </c>
      <c r="C409" s="17" t="s">
        <v>194</v>
      </c>
      <c r="D409" s="18">
        <v>45500</v>
      </c>
      <c r="E409" s="18">
        <v>814132</v>
      </c>
      <c r="F409" s="18">
        <v>0</v>
      </c>
      <c r="G409" s="18">
        <v>14053.16</v>
      </c>
      <c r="H409" s="18">
        <v>0</v>
      </c>
      <c r="I409" s="18">
        <f t="shared" si="46"/>
        <v>14053.16</v>
      </c>
      <c r="J409" s="18">
        <f t="shared" si="47"/>
        <v>800078.84</v>
      </c>
      <c r="K409" s="37">
        <f t="shared" si="48"/>
        <v>0.98273847484191745</v>
      </c>
      <c r="L409" s="37">
        <f t="shared" si="49"/>
        <v>-1</v>
      </c>
      <c r="M409" s="37">
        <f t="shared" si="50"/>
        <v>-0.95857233962060218</v>
      </c>
      <c r="O409" s="51"/>
      <c r="P409" s="51"/>
      <c r="Q409" s="51"/>
      <c r="R409" s="51"/>
      <c r="S409" s="51"/>
      <c r="T409" s="51"/>
      <c r="U409" s="51"/>
      <c r="V409" s="51"/>
      <c r="W409" s="51"/>
      <c r="X409" s="51"/>
      <c r="Y409" s="51"/>
    </row>
    <row r="410" spans="2:25" s="17" customFormat="1" ht="12" customHeight="1" x14ac:dyDescent="0.2">
      <c r="B410" s="43" t="s">
        <v>195</v>
      </c>
      <c r="C410" s="17" t="s">
        <v>196</v>
      </c>
      <c r="D410" s="18">
        <v>265171.63</v>
      </c>
      <c r="E410" s="18">
        <v>2372671.63</v>
      </c>
      <c r="F410" s="18">
        <v>103258.29000000001</v>
      </c>
      <c r="G410" s="18">
        <v>1392889.77</v>
      </c>
      <c r="H410" s="18">
        <v>63894.9</v>
      </c>
      <c r="I410" s="18">
        <f t="shared" si="46"/>
        <v>1456784.67</v>
      </c>
      <c r="J410" s="18">
        <f t="shared" si="47"/>
        <v>915886.96</v>
      </c>
      <c r="K410" s="37">
        <f t="shared" si="48"/>
        <v>0.38601505089012256</v>
      </c>
      <c r="L410" s="37">
        <f t="shared" si="49"/>
        <v>-0.95648015987783352</v>
      </c>
      <c r="M410" s="37">
        <f t="shared" si="50"/>
        <v>0.40893303807067477</v>
      </c>
      <c r="O410" s="51"/>
      <c r="P410" s="51"/>
      <c r="Q410" s="51"/>
      <c r="R410" s="51"/>
      <c r="S410" s="51"/>
      <c r="T410" s="51"/>
      <c r="U410" s="51"/>
      <c r="V410" s="51"/>
      <c r="W410" s="51"/>
      <c r="X410" s="51"/>
      <c r="Y410" s="51"/>
    </row>
    <row r="411" spans="2:25" s="17" customFormat="1" ht="12" customHeight="1" x14ac:dyDescent="0.2">
      <c r="B411" s="43" t="s">
        <v>197</v>
      </c>
      <c r="C411" s="17" t="s">
        <v>198</v>
      </c>
      <c r="D411" s="18">
        <v>58108</v>
      </c>
      <c r="E411" s="18">
        <v>58108</v>
      </c>
      <c r="F411" s="18">
        <v>69.989999999999995</v>
      </c>
      <c r="G411" s="18">
        <v>6895.66</v>
      </c>
      <c r="H411" s="18">
        <v>399.94</v>
      </c>
      <c r="I411" s="18">
        <f t="shared" si="46"/>
        <v>7295.5999999999995</v>
      </c>
      <c r="J411" s="18">
        <f t="shared" si="47"/>
        <v>50812.4</v>
      </c>
      <c r="K411" s="37">
        <f t="shared" si="48"/>
        <v>0.8744475803675914</v>
      </c>
      <c r="L411" s="37">
        <f t="shared" si="49"/>
        <v>-0.99879551868933714</v>
      </c>
      <c r="M411" s="37">
        <f t="shared" si="50"/>
        <v>-0.7151926757073036</v>
      </c>
      <c r="O411" s="51"/>
      <c r="P411" s="51"/>
      <c r="Q411" s="51"/>
      <c r="R411" s="51"/>
      <c r="S411" s="51"/>
      <c r="T411" s="51"/>
      <c r="U411" s="51"/>
      <c r="V411" s="51"/>
      <c r="W411" s="51"/>
      <c r="X411" s="51"/>
      <c r="Y411" s="51"/>
    </row>
    <row r="412" spans="2:25" s="17" customFormat="1" ht="12" customHeight="1" x14ac:dyDescent="0.2">
      <c r="B412" s="43" t="s">
        <v>354</v>
      </c>
      <c r="C412" s="17" t="s">
        <v>355</v>
      </c>
      <c r="D412" s="18">
        <v>8100000</v>
      </c>
      <c r="E412" s="18">
        <v>8115000</v>
      </c>
      <c r="F412" s="18">
        <v>1775411.97</v>
      </c>
      <c r="G412" s="18">
        <v>1954025.69</v>
      </c>
      <c r="H412" s="18">
        <v>7.66</v>
      </c>
      <c r="I412" s="18">
        <f t="shared" si="46"/>
        <v>1954033.3499999999</v>
      </c>
      <c r="J412" s="18">
        <f t="shared" si="47"/>
        <v>6160966.6500000004</v>
      </c>
      <c r="K412" s="37">
        <f t="shared" si="48"/>
        <v>0.75920722735674684</v>
      </c>
      <c r="L412" s="37">
        <f t="shared" si="49"/>
        <v>-0.78121848798521265</v>
      </c>
      <c r="M412" s="37">
        <f t="shared" si="50"/>
        <v>-0.42209961109057303</v>
      </c>
      <c r="O412" s="51"/>
      <c r="P412" s="51"/>
      <c r="Q412" s="51"/>
      <c r="R412" s="51"/>
      <c r="S412" s="51"/>
      <c r="T412" s="51"/>
      <c r="U412" s="51"/>
      <c r="V412" s="51"/>
      <c r="W412" s="51"/>
      <c r="X412" s="51"/>
      <c r="Y412" s="51"/>
    </row>
    <row r="413" spans="2:25" s="17" customFormat="1" ht="12" customHeight="1" x14ac:dyDescent="0.2">
      <c r="B413" s="43" t="s">
        <v>372</v>
      </c>
      <c r="C413" s="17" t="s">
        <v>373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46"/>
        <v>0</v>
      </c>
      <c r="J413" s="18">
        <f t="shared" si="47"/>
        <v>0</v>
      </c>
      <c r="K413" s="37" t="str">
        <f t="shared" si="48"/>
        <v>NA</v>
      </c>
      <c r="L413" s="37" t="str">
        <f t="shared" si="49"/>
        <v>NA</v>
      </c>
      <c r="M413" s="37" t="str">
        <f t="shared" si="50"/>
        <v>NA</v>
      </c>
      <c r="O413" s="51"/>
      <c r="P413" s="51"/>
      <c r="Q413" s="51"/>
      <c r="R413" s="51"/>
      <c r="S413" s="51"/>
      <c r="T413" s="51"/>
      <c r="U413" s="51"/>
      <c r="V413" s="51"/>
      <c r="W413" s="51"/>
      <c r="X413" s="51"/>
      <c r="Y413" s="51"/>
    </row>
    <row r="414" spans="2:25" s="17" customFormat="1" ht="12" customHeight="1" x14ac:dyDescent="0.2">
      <c r="B414" s="43" t="s">
        <v>360</v>
      </c>
      <c r="C414" s="17" t="s">
        <v>361</v>
      </c>
      <c r="D414" s="18">
        <v>750000</v>
      </c>
      <c r="E414" s="18">
        <v>750000</v>
      </c>
      <c r="F414" s="18">
        <v>0</v>
      </c>
      <c r="G414" s="18">
        <v>0</v>
      </c>
      <c r="H414" s="18">
        <v>0</v>
      </c>
      <c r="I414" s="18">
        <f t="shared" si="46"/>
        <v>0</v>
      </c>
      <c r="J414" s="18">
        <f t="shared" si="47"/>
        <v>750000</v>
      </c>
      <c r="K414" s="37">
        <f t="shared" si="48"/>
        <v>1</v>
      </c>
      <c r="L414" s="37">
        <f t="shared" si="49"/>
        <v>-1</v>
      </c>
      <c r="M414" s="37">
        <f t="shared" si="50"/>
        <v>-1</v>
      </c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</row>
    <row r="415" spans="2:25" s="17" customFormat="1" ht="12" customHeight="1" x14ac:dyDescent="0.2">
      <c r="B415" s="43" t="s">
        <v>207</v>
      </c>
      <c r="C415" s="17" t="s">
        <v>208</v>
      </c>
      <c r="D415" s="18">
        <v>2600000</v>
      </c>
      <c r="E415" s="18">
        <v>1475071.22</v>
      </c>
      <c r="F415" s="18">
        <v>0</v>
      </c>
      <c r="G415" s="18">
        <v>0</v>
      </c>
      <c r="H415" s="18">
        <v>0</v>
      </c>
      <c r="I415" s="18">
        <f t="shared" si="46"/>
        <v>0</v>
      </c>
      <c r="J415" s="18">
        <f t="shared" si="47"/>
        <v>1475071.22</v>
      </c>
      <c r="K415" s="37">
        <f t="shared" si="48"/>
        <v>1</v>
      </c>
      <c r="L415" s="37">
        <f t="shared" si="49"/>
        <v>-1</v>
      </c>
      <c r="M415" s="37">
        <f t="shared" si="50"/>
        <v>-1</v>
      </c>
      <c r="O415" s="51"/>
      <c r="P415" s="51"/>
      <c r="Q415" s="51"/>
      <c r="R415" s="51"/>
      <c r="S415" s="51"/>
      <c r="T415" s="51"/>
      <c r="U415" s="51"/>
      <c r="V415" s="51"/>
      <c r="W415" s="51"/>
      <c r="X415" s="51"/>
      <c r="Y415" s="51"/>
    </row>
    <row r="416" spans="2:25" s="17" customFormat="1" ht="12" customHeight="1" x14ac:dyDescent="0.2">
      <c r="B416" s="43" t="s">
        <v>374</v>
      </c>
      <c r="C416" s="17" t="s">
        <v>375</v>
      </c>
      <c r="D416" s="18">
        <v>3250000</v>
      </c>
      <c r="E416" s="18">
        <v>3250000</v>
      </c>
      <c r="F416" s="18">
        <v>0</v>
      </c>
      <c r="G416" s="18">
        <v>0</v>
      </c>
      <c r="H416" s="18">
        <v>0</v>
      </c>
      <c r="I416" s="18">
        <f t="shared" si="46"/>
        <v>0</v>
      </c>
      <c r="J416" s="18">
        <f t="shared" si="47"/>
        <v>3250000</v>
      </c>
      <c r="K416" s="37">
        <f t="shared" si="48"/>
        <v>1</v>
      </c>
      <c r="L416" s="37">
        <f t="shared" si="49"/>
        <v>-1</v>
      </c>
      <c r="M416" s="37">
        <f t="shared" si="50"/>
        <v>-1</v>
      </c>
      <c r="O416" s="51"/>
      <c r="P416" s="51"/>
      <c r="Q416" s="51"/>
      <c r="R416" s="51"/>
      <c r="S416" s="51"/>
      <c r="T416" s="51"/>
      <c r="U416" s="51"/>
      <c r="V416" s="51"/>
      <c r="W416" s="51"/>
      <c r="X416" s="51"/>
      <c r="Y416" s="51"/>
    </row>
    <row r="417" spans="1:25" s="17" customFormat="1" ht="12" customHeight="1" x14ac:dyDescent="0.2">
      <c r="B417" s="43" t="s">
        <v>209</v>
      </c>
      <c r="C417" s="17" t="s">
        <v>210</v>
      </c>
      <c r="D417" s="18">
        <v>30000</v>
      </c>
      <c r="E417" s="18">
        <v>30000</v>
      </c>
      <c r="F417" s="18">
        <v>0</v>
      </c>
      <c r="G417" s="18">
        <v>0</v>
      </c>
      <c r="H417" s="18">
        <v>14.13</v>
      </c>
      <c r="I417" s="18">
        <f t="shared" si="46"/>
        <v>14.13</v>
      </c>
      <c r="J417" s="18">
        <f t="shared" si="47"/>
        <v>29985.87</v>
      </c>
      <c r="K417" s="37">
        <f t="shared" si="48"/>
        <v>0.999529</v>
      </c>
      <c r="L417" s="37">
        <f t="shared" si="49"/>
        <v>-1</v>
      </c>
      <c r="M417" s="37">
        <f t="shared" si="50"/>
        <v>-1</v>
      </c>
      <c r="O417" s="51"/>
      <c r="P417" s="51"/>
      <c r="Q417" s="51"/>
      <c r="R417" s="51"/>
      <c r="S417" s="51"/>
      <c r="T417" s="51"/>
      <c r="U417" s="51"/>
      <c r="V417" s="51"/>
      <c r="W417" s="51"/>
      <c r="X417" s="51"/>
      <c r="Y417" s="51"/>
    </row>
    <row r="418" spans="1:25" s="17" customFormat="1" ht="12" customHeight="1" x14ac:dyDescent="0.2">
      <c r="B418" s="43" t="s">
        <v>211</v>
      </c>
      <c r="C418" s="17" t="s">
        <v>212</v>
      </c>
      <c r="D418" s="18">
        <v>167000</v>
      </c>
      <c r="E418" s="18">
        <v>167000</v>
      </c>
      <c r="F418" s="18">
        <v>0</v>
      </c>
      <c r="G418" s="18">
        <v>2865</v>
      </c>
      <c r="H418" s="18">
        <v>711</v>
      </c>
      <c r="I418" s="18">
        <f t="shared" si="46"/>
        <v>3576</v>
      </c>
      <c r="J418" s="18">
        <f t="shared" si="47"/>
        <v>163424</v>
      </c>
      <c r="K418" s="37">
        <f t="shared" si="48"/>
        <v>0.97858682634730543</v>
      </c>
      <c r="L418" s="37">
        <f t="shared" si="49"/>
        <v>-1</v>
      </c>
      <c r="M418" s="37">
        <f t="shared" si="50"/>
        <v>-0.95882634730538918</v>
      </c>
      <c r="O418" s="51"/>
      <c r="P418" s="51"/>
      <c r="Q418" s="51"/>
      <c r="R418" s="51"/>
      <c r="S418" s="51"/>
      <c r="T418" s="51"/>
      <c r="U418" s="51"/>
      <c r="V418" s="51"/>
      <c r="W418" s="51"/>
      <c r="X418" s="51"/>
      <c r="Y418" s="51"/>
    </row>
    <row r="419" spans="1:25" s="17" customFormat="1" ht="12" customHeight="1" x14ac:dyDescent="0.2">
      <c r="B419" s="43" t="s">
        <v>213</v>
      </c>
      <c r="C419" s="17" t="s">
        <v>214</v>
      </c>
      <c r="D419" s="18">
        <v>1000000</v>
      </c>
      <c r="E419" s="18">
        <v>1000000</v>
      </c>
      <c r="F419" s="18">
        <v>0</v>
      </c>
      <c r="G419" s="18">
        <v>0</v>
      </c>
      <c r="H419" s="18">
        <v>0</v>
      </c>
      <c r="I419" s="18">
        <f t="shared" si="46"/>
        <v>0</v>
      </c>
      <c r="J419" s="18">
        <f t="shared" si="47"/>
        <v>1000000</v>
      </c>
      <c r="K419" s="37">
        <f t="shared" si="48"/>
        <v>1</v>
      </c>
      <c r="L419" s="37">
        <f t="shared" si="49"/>
        <v>-1</v>
      </c>
      <c r="M419" s="37">
        <f t="shared" si="50"/>
        <v>-1</v>
      </c>
      <c r="O419" s="51"/>
      <c r="P419" s="51"/>
      <c r="Q419" s="51"/>
      <c r="R419" s="51"/>
      <c r="S419" s="51"/>
      <c r="T419" s="51"/>
      <c r="U419" s="51"/>
      <c r="V419" s="51"/>
      <c r="W419" s="51"/>
      <c r="X419" s="51"/>
      <c r="Y419" s="51"/>
    </row>
    <row r="420" spans="1:25" s="17" customFormat="1" ht="12" customHeight="1" x14ac:dyDescent="0.2">
      <c r="B420" s="43" t="s">
        <v>376</v>
      </c>
      <c r="C420" s="17" t="s">
        <v>377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46"/>
        <v>0</v>
      </c>
      <c r="J420" s="18">
        <f t="shared" si="47"/>
        <v>0</v>
      </c>
      <c r="K420" s="37" t="str">
        <f t="shared" si="48"/>
        <v>NA</v>
      </c>
      <c r="L420" s="37" t="str">
        <f t="shared" si="49"/>
        <v>NA</v>
      </c>
      <c r="M420" s="37" t="str">
        <f t="shared" si="50"/>
        <v>NA</v>
      </c>
      <c r="O420" s="51"/>
      <c r="P420" s="51"/>
      <c r="Q420" s="51"/>
      <c r="R420" s="51"/>
      <c r="S420" s="51"/>
      <c r="T420" s="51"/>
      <c r="U420" s="51"/>
      <c r="V420" s="51"/>
      <c r="W420" s="51"/>
      <c r="X420" s="51"/>
      <c r="Y420" s="51"/>
    </row>
    <row r="421" spans="1:25" s="17" customFormat="1" ht="12" customHeight="1" x14ac:dyDescent="0.2">
      <c r="A421" s="67" t="s">
        <v>378</v>
      </c>
      <c r="B421" s="68"/>
      <c r="C421" s="67"/>
      <c r="D421" s="69">
        <v>81128867.840000004</v>
      </c>
      <c r="E421" s="69">
        <v>81512762.840000004</v>
      </c>
      <c r="F421" s="69">
        <v>6405332.1699999999</v>
      </c>
      <c r="G421" s="69">
        <v>20310140.880000003</v>
      </c>
      <c r="H421" s="69">
        <v>905124.12</v>
      </c>
      <c r="I421" s="69">
        <f t="shared" si="46"/>
        <v>21215265.000000004</v>
      </c>
      <c r="J421" s="69">
        <f t="shared" si="47"/>
        <v>60297497.840000004</v>
      </c>
      <c r="K421" s="70">
        <f t="shared" si="48"/>
        <v>0.73973075797169241</v>
      </c>
      <c r="L421" s="70">
        <f t="shared" si="49"/>
        <v>-0.92141927292327319</v>
      </c>
      <c r="M421" s="70">
        <f t="shared" si="50"/>
        <v>-0.40200360761075632</v>
      </c>
      <c r="O421" s="51"/>
      <c r="P421" s="51"/>
      <c r="Q421" s="51"/>
      <c r="R421" s="51"/>
      <c r="S421" s="51"/>
      <c r="T421" s="51"/>
      <c r="U421" s="51"/>
      <c r="V421" s="51"/>
      <c r="W421" s="51"/>
      <c r="X421" s="51"/>
      <c r="Y421" s="51"/>
    </row>
    <row r="422" spans="1:25" s="17" customFormat="1" ht="12" customHeight="1" x14ac:dyDescent="0.2">
      <c r="A422" s="17" t="s">
        <v>379</v>
      </c>
      <c r="B422" s="43" t="s">
        <v>114</v>
      </c>
      <c r="C422" s="17" t="s">
        <v>113</v>
      </c>
      <c r="D422" s="18">
        <v>0</v>
      </c>
      <c r="E422" s="18">
        <v>0</v>
      </c>
      <c r="F422" s="18">
        <v>72560.490000000005</v>
      </c>
      <c r="G422" s="18">
        <v>350817.52</v>
      </c>
      <c r="H422" s="18">
        <v>0</v>
      </c>
      <c r="I422" s="18">
        <f t="shared" si="46"/>
        <v>350817.52</v>
      </c>
      <c r="J422" s="18">
        <f t="shared" si="47"/>
        <v>-350817.52</v>
      </c>
      <c r="K422" s="37" t="str">
        <f t="shared" si="48"/>
        <v>NA</v>
      </c>
      <c r="L422" s="37" t="str">
        <f t="shared" si="49"/>
        <v>NA</v>
      </c>
      <c r="M422" s="37" t="str">
        <f t="shared" si="50"/>
        <v>NA</v>
      </c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</row>
    <row r="423" spans="1:25" s="17" customFormat="1" ht="12" customHeight="1" x14ac:dyDescent="0.2">
      <c r="B423" s="43" t="s">
        <v>117</v>
      </c>
      <c r="C423" s="17" t="s">
        <v>118</v>
      </c>
      <c r="D423" s="18">
        <v>0</v>
      </c>
      <c r="E423" s="18">
        <v>0</v>
      </c>
      <c r="F423" s="18">
        <v>0</v>
      </c>
      <c r="G423" s="18">
        <v>25750</v>
      </c>
      <c r="H423" s="18">
        <v>0</v>
      </c>
      <c r="I423" s="18">
        <f t="shared" si="46"/>
        <v>25750</v>
      </c>
      <c r="J423" s="18">
        <f t="shared" si="47"/>
        <v>-25750</v>
      </c>
      <c r="K423" s="37" t="str">
        <f t="shared" si="48"/>
        <v>NA</v>
      </c>
      <c r="L423" s="37" t="str">
        <f t="shared" si="49"/>
        <v>NA</v>
      </c>
      <c r="M423" s="37" t="str">
        <f t="shared" si="50"/>
        <v>NA</v>
      </c>
      <c r="O423" s="51"/>
      <c r="P423" s="51"/>
      <c r="Q423" s="51"/>
      <c r="R423" s="51"/>
      <c r="S423" s="51"/>
      <c r="T423" s="51"/>
      <c r="U423" s="51"/>
      <c r="V423" s="51"/>
      <c r="W423" s="51"/>
      <c r="X423" s="51"/>
      <c r="Y423" s="51"/>
    </row>
    <row r="424" spans="1:25" s="17" customFormat="1" ht="12" customHeight="1" x14ac:dyDescent="0.2">
      <c r="B424" s="43" t="s">
        <v>245</v>
      </c>
      <c r="C424" s="17" t="s">
        <v>246</v>
      </c>
      <c r="D424" s="18">
        <v>0</v>
      </c>
      <c r="E424" s="18">
        <v>0</v>
      </c>
      <c r="F424" s="18">
        <v>0</v>
      </c>
      <c r="G424" s="18">
        <v>0</v>
      </c>
      <c r="H424" s="18">
        <v>0</v>
      </c>
      <c r="I424" s="18">
        <f t="shared" si="46"/>
        <v>0</v>
      </c>
      <c r="J424" s="18">
        <f t="shared" si="47"/>
        <v>0</v>
      </c>
      <c r="K424" s="37" t="str">
        <f t="shared" si="48"/>
        <v>NA</v>
      </c>
      <c r="L424" s="37" t="str">
        <f t="shared" si="49"/>
        <v>NA</v>
      </c>
      <c r="M424" s="37" t="str">
        <f t="shared" si="50"/>
        <v>NA</v>
      </c>
      <c r="O424" s="51"/>
      <c r="P424" s="51"/>
      <c r="Q424" s="51"/>
      <c r="R424" s="51"/>
      <c r="S424" s="51"/>
      <c r="T424" s="51"/>
      <c r="U424" s="51"/>
      <c r="V424" s="51"/>
      <c r="W424" s="51"/>
      <c r="X424" s="51"/>
      <c r="Y424" s="51"/>
    </row>
    <row r="425" spans="1:25" s="17" customFormat="1" ht="12" customHeight="1" x14ac:dyDescent="0.2">
      <c r="B425" s="43" t="s">
        <v>127</v>
      </c>
      <c r="C425" s="17" t="s">
        <v>128</v>
      </c>
      <c r="D425" s="18">
        <v>1554748.45</v>
      </c>
      <c r="E425" s="18">
        <v>1554748.45</v>
      </c>
      <c r="F425" s="18">
        <v>120275.54999999997</v>
      </c>
      <c r="G425" s="18">
        <v>602391.51</v>
      </c>
      <c r="H425" s="18">
        <v>0</v>
      </c>
      <c r="I425" s="18">
        <f t="shared" si="46"/>
        <v>602391.51</v>
      </c>
      <c r="J425" s="18">
        <f t="shared" si="47"/>
        <v>952356.94</v>
      </c>
      <c r="K425" s="37">
        <f t="shared" si="48"/>
        <v>0.61254728377442669</v>
      </c>
      <c r="L425" s="37">
        <f t="shared" si="49"/>
        <v>-0.9226398649890919</v>
      </c>
      <c r="M425" s="37">
        <f t="shared" si="50"/>
        <v>-7.0113481058623917E-2</v>
      </c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</row>
    <row r="426" spans="1:25" s="17" customFormat="1" ht="12" customHeight="1" x14ac:dyDescent="0.2">
      <c r="B426" s="43" t="s">
        <v>380</v>
      </c>
      <c r="C426" s="17" t="s">
        <v>381</v>
      </c>
      <c r="D426" s="18">
        <v>224958</v>
      </c>
      <c r="E426" s="18">
        <v>224958</v>
      </c>
      <c r="F426" s="18">
        <v>0</v>
      </c>
      <c r="G426" s="18">
        <v>0</v>
      </c>
      <c r="H426" s="18">
        <v>0</v>
      </c>
      <c r="I426" s="18">
        <f t="shared" si="46"/>
        <v>0</v>
      </c>
      <c r="J426" s="18">
        <f t="shared" si="47"/>
        <v>224958</v>
      </c>
      <c r="K426" s="37">
        <f t="shared" si="48"/>
        <v>1</v>
      </c>
      <c r="L426" s="37">
        <f t="shared" si="49"/>
        <v>-1</v>
      </c>
      <c r="M426" s="37">
        <f t="shared" si="50"/>
        <v>-1</v>
      </c>
      <c r="O426" s="51"/>
      <c r="P426" s="51"/>
      <c r="Q426" s="51"/>
      <c r="R426" s="51"/>
      <c r="S426" s="51"/>
      <c r="T426" s="51"/>
      <c r="U426" s="51"/>
      <c r="V426" s="51"/>
      <c r="W426" s="51"/>
      <c r="X426" s="51"/>
      <c r="Y426" s="51"/>
    </row>
    <row r="427" spans="1:25" s="17" customFormat="1" ht="12" customHeight="1" x14ac:dyDescent="0.2">
      <c r="B427" s="43" t="s">
        <v>257</v>
      </c>
      <c r="C427" s="17" t="s">
        <v>258</v>
      </c>
      <c r="D427" s="18">
        <v>43847</v>
      </c>
      <c r="E427" s="18">
        <v>43847</v>
      </c>
      <c r="F427" s="18">
        <v>0</v>
      </c>
      <c r="G427" s="18">
        <v>0</v>
      </c>
      <c r="H427" s="18">
        <v>0</v>
      </c>
      <c r="I427" s="18">
        <f t="shared" si="46"/>
        <v>0</v>
      </c>
      <c r="J427" s="18">
        <f t="shared" si="47"/>
        <v>43847</v>
      </c>
      <c r="K427" s="37">
        <f t="shared" si="48"/>
        <v>1</v>
      </c>
      <c r="L427" s="37">
        <f t="shared" si="49"/>
        <v>-1</v>
      </c>
      <c r="M427" s="37">
        <f t="shared" si="50"/>
        <v>-1</v>
      </c>
      <c r="O427" s="51"/>
      <c r="P427" s="51"/>
      <c r="Q427" s="51"/>
      <c r="R427" s="51"/>
      <c r="S427" s="51"/>
      <c r="T427" s="51"/>
      <c r="U427" s="51"/>
      <c r="V427" s="51"/>
      <c r="W427" s="51"/>
      <c r="X427" s="51"/>
      <c r="Y427" s="51"/>
    </row>
    <row r="428" spans="1:25" s="17" customFormat="1" ht="12" customHeight="1" x14ac:dyDescent="0.2">
      <c r="B428" s="43" t="s">
        <v>141</v>
      </c>
      <c r="C428" s="17" t="s">
        <v>142</v>
      </c>
      <c r="D428" s="18">
        <v>3328963.39</v>
      </c>
      <c r="E428" s="18">
        <v>3331963.39</v>
      </c>
      <c r="F428" s="18">
        <v>187268.46</v>
      </c>
      <c r="G428" s="18">
        <v>943504.72</v>
      </c>
      <c r="H428" s="18">
        <v>0</v>
      </c>
      <c r="I428" s="18">
        <f t="shared" si="46"/>
        <v>943504.72</v>
      </c>
      <c r="J428" s="18">
        <f t="shared" si="47"/>
        <v>2388458.67</v>
      </c>
      <c r="K428" s="37">
        <f t="shared" si="48"/>
        <v>0.71683220685086813</v>
      </c>
      <c r="L428" s="37">
        <f t="shared" si="49"/>
        <v>-0.94379636326076199</v>
      </c>
      <c r="M428" s="37">
        <f t="shared" si="50"/>
        <v>-0.32039729644208365</v>
      </c>
      <c r="O428" s="51"/>
      <c r="P428" s="51"/>
      <c r="Q428" s="51"/>
      <c r="R428" s="51"/>
      <c r="S428" s="51"/>
      <c r="T428" s="51"/>
      <c r="U428" s="51"/>
      <c r="V428" s="51"/>
      <c r="W428" s="51"/>
      <c r="X428" s="51"/>
      <c r="Y428" s="51"/>
    </row>
    <row r="429" spans="1:25" s="17" customFormat="1" ht="12" customHeight="1" x14ac:dyDescent="0.2">
      <c r="B429" s="43" t="s">
        <v>229</v>
      </c>
      <c r="C429" s="17" t="s">
        <v>230</v>
      </c>
      <c r="D429" s="18">
        <v>11610225.26</v>
      </c>
      <c r="E429" s="18">
        <v>11610225.26</v>
      </c>
      <c r="F429" s="18">
        <v>875965.54</v>
      </c>
      <c r="G429" s="18">
        <v>4422088.09</v>
      </c>
      <c r="H429" s="18">
        <v>0</v>
      </c>
      <c r="I429" s="18">
        <f t="shared" si="46"/>
        <v>4422088.09</v>
      </c>
      <c r="J429" s="18">
        <f t="shared" si="47"/>
        <v>7188137.1699999999</v>
      </c>
      <c r="K429" s="37">
        <f t="shared" si="48"/>
        <v>0.61912124950450786</v>
      </c>
      <c r="L429" s="37">
        <f t="shared" si="49"/>
        <v>-0.92455223560408328</v>
      </c>
      <c r="M429" s="37">
        <f t="shared" si="50"/>
        <v>-8.5890998810818978E-2</v>
      </c>
      <c r="O429" s="51"/>
      <c r="P429" s="51"/>
      <c r="Q429" s="51"/>
      <c r="R429" s="51"/>
      <c r="S429" s="51"/>
      <c r="T429" s="51"/>
      <c r="U429" s="51"/>
      <c r="V429" s="51"/>
      <c r="W429" s="51"/>
      <c r="X429" s="51"/>
      <c r="Y429" s="51"/>
    </row>
    <row r="430" spans="1:25" s="17" customFormat="1" ht="12" customHeight="1" x14ac:dyDescent="0.2">
      <c r="B430" s="43" t="s">
        <v>143</v>
      </c>
      <c r="C430" s="17" t="s">
        <v>144</v>
      </c>
      <c r="D430" s="18">
        <v>284380</v>
      </c>
      <c r="E430" s="18">
        <v>284380</v>
      </c>
      <c r="F430" s="18">
        <v>31692.5</v>
      </c>
      <c r="G430" s="18">
        <v>190318.21000000002</v>
      </c>
      <c r="H430" s="18">
        <v>0</v>
      </c>
      <c r="I430" s="18">
        <f t="shared" si="46"/>
        <v>190318.21000000002</v>
      </c>
      <c r="J430" s="18">
        <f t="shared" si="47"/>
        <v>94061.789999999979</v>
      </c>
      <c r="K430" s="37">
        <f t="shared" si="48"/>
        <v>0.33076091848934519</v>
      </c>
      <c r="L430" s="37">
        <f t="shared" si="49"/>
        <v>-0.88855580561220904</v>
      </c>
      <c r="M430" s="37">
        <f t="shared" si="50"/>
        <v>0.60617379562557172</v>
      </c>
      <c r="O430" s="51"/>
      <c r="P430" s="51"/>
      <c r="Q430" s="51"/>
      <c r="R430" s="51"/>
      <c r="S430" s="51"/>
      <c r="T430" s="51"/>
      <c r="U430" s="51"/>
      <c r="V430" s="51"/>
      <c r="W430" s="51"/>
      <c r="X430" s="51"/>
      <c r="Y430" s="51"/>
    </row>
    <row r="431" spans="1:25" s="17" customFormat="1" ht="12" customHeight="1" x14ac:dyDescent="0.2">
      <c r="B431" s="43" t="s">
        <v>145</v>
      </c>
      <c r="C431" s="17" t="s">
        <v>146</v>
      </c>
      <c r="D431" s="18">
        <v>10000</v>
      </c>
      <c r="E431" s="18">
        <v>11000</v>
      </c>
      <c r="F431" s="18">
        <v>0</v>
      </c>
      <c r="G431" s="18">
        <v>205.12</v>
      </c>
      <c r="H431" s="18">
        <v>0</v>
      </c>
      <c r="I431" s="18">
        <f t="shared" si="46"/>
        <v>205.12</v>
      </c>
      <c r="J431" s="18">
        <f t="shared" si="47"/>
        <v>10794.88</v>
      </c>
      <c r="K431" s="37">
        <f t="shared" si="48"/>
        <v>0.98135272727272715</v>
      </c>
      <c r="L431" s="37">
        <f t="shared" si="49"/>
        <v>-1</v>
      </c>
      <c r="M431" s="37">
        <f t="shared" si="50"/>
        <v>-0.95524654545454546</v>
      </c>
      <c r="O431" s="51"/>
      <c r="P431" s="51"/>
      <c r="Q431" s="51"/>
      <c r="R431" s="51"/>
      <c r="S431" s="51"/>
      <c r="T431" s="51"/>
      <c r="U431" s="51"/>
      <c r="V431" s="51"/>
      <c r="W431" s="51"/>
      <c r="X431" s="51"/>
      <c r="Y431" s="51"/>
    </row>
    <row r="432" spans="1:25" s="17" customFormat="1" ht="12" customHeight="1" x14ac:dyDescent="0.2">
      <c r="B432" s="43" t="s">
        <v>149</v>
      </c>
      <c r="C432" s="17" t="s">
        <v>150</v>
      </c>
      <c r="D432" s="18">
        <v>2018520</v>
      </c>
      <c r="E432" s="18">
        <v>2018520</v>
      </c>
      <c r="F432" s="18">
        <v>131298.29999999999</v>
      </c>
      <c r="G432" s="18">
        <v>664974.86999999988</v>
      </c>
      <c r="H432" s="18">
        <v>0</v>
      </c>
      <c r="I432" s="18">
        <f t="shared" si="46"/>
        <v>664974.86999999988</v>
      </c>
      <c r="J432" s="18">
        <f t="shared" si="47"/>
        <v>1353545.1300000001</v>
      </c>
      <c r="K432" s="37">
        <f t="shared" si="48"/>
        <v>0.67056315022888058</v>
      </c>
      <c r="L432" s="37">
        <f t="shared" si="49"/>
        <v>-0.9349531835205992</v>
      </c>
      <c r="M432" s="37">
        <f t="shared" si="50"/>
        <v>-0.2093515605493135</v>
      </c>
      <c r="O432" s="51"/>
      <c r="P432" s="51"/>
      <c r="Q432" s="51"/>
      <c r="R432" s="54"/>
      <c r="S432" s="54"/>
      <c r="T432" s="54"/>
      <c r="U432" s="54"/>
      <c r="V432" s="54"/>
      <c r="W432" s="51"/>
      <c r="X432" s="51"/>
      <c r="Y432" s="51"/>
    </row>
    <row r="433" spans="2:25" s="17" customFormat="1" ht="12" customHeight="1" x14ac:dyDescent="0.2">
      <c r="B433" s="43" t="s">
        <v>151</v>
      </c>
      <c r="C433" s="17" t="s">
        <v>152</v>
      </c>
      <c r="D433" s="18">
        <v>3123804.0100000002</v>
      </c>
      <c r="E433" s="18">
        <v>3123804.0100000002</v>
      </c>
      <c r="F433" s="18">
        <v>218722.04999999996</v>
      </c>
      <c r="G433" s="18">
        <v>1071426.2200000002</v>
      </c>
      <c r="H433" s="18">
        <v>0</v>
      </c>
      <c r="I433" s="18">
        <f t="shared" si="46"/>
        <v>1071426.2200000002</v>
      </c>
      <c r="J433" s="18">
        <f t="shared" si="47"/>
        <v>2052377.79</v>
      </c>
      <c r="K433" s="37">
        <f t="shared" si="48"/>
        <v>0.65701234246126727</v>
      </c>
      <c r="L433" s="37">
        <f t="shared" si="49"/>
        <v>-0.92998214699135373</v>
      </c>
      <c r="M433" s="37">
        <f t="shared" si="50"/>
        <v>-0.17682962190704146</v>
      </c>
      <c r="O433" s="51"/>
      <c r="P433" s="51"/>
      <c r="Q433" s="51"/>
      <c r="R433" s="54"/>
      <c r="S433" s="54"/>
      <c r="T433" s="54"/>
      <c r="U433" s="54"/>
      <c r="V433" s="54"/>
      <c r="W433" s="51"/>
      <c r="X433" s="51"/>
      <c r="Y433" s="51"/>
    </row>
    <row r="434" spans="2:25" s="17" customFormat="1" ht="12" customHeight="1" x14ac:dyDescent="0.2">
      <c r="B434" s="43" t="s">
        <v>382</v>
      </c>
      <c r="C434" s="17" t="s">
        <v>383</v>
      </c>
      <c r="D434" s="18">
        <v>0</v>
      </c>
      <c r="E434" s="18">
        <v>0</v>
      </c>
      <c r="F434" s="18">
        <v>14747.6</v>
      </c>
      <c r="G434" s="18">
        <v>64343.86</v>
      </c>
      <c r="H434" s="18">
        <v>0</v>
      </c>
      <c r="I434" s="18">
        <f t="shared" si="46"/>
        <v>64343.86</v>
      </c>
      <c r="J434" s="18">
        <f t="shared" si="47"/>
        <v>-64343.86</v>
      </c>
      <c r="K434" s="37" t="str">
        <f t="shared" si="48"/>
        <v>NA</v>
      </c>
      <c r="L434" s="37" t="str">
        <f t="shared" si="49"/>
        <v>NA</v>
      </c>
      <c r="M434" s="37" t="str">
        <f t="shared" si="50"/>
        <v>NA</v>
      </c>
      <c r="O434" s="51"/>
      <c r="P434" s="51"/>
      <c r="Q434" s="51"/>
      <c r="R434" s="54"/>
      <c r="S434" s="54"/>
      <c r="T434" s="54"/>
      <c r="U434" s="54"/>
      <c r="V434" s="54"/>
      <c r="W434" s="51"/>
      <c r="X434" s="51"/>
      <c r="Y434" s="51"/>
    </row>
    <row r="435" spans="2:25" s="17" customFormat="1" x14ac:dyDescent="0.2">
      <c r="B435" s="43" t="s">
        <v>153</v>
      </c>
      <c r="C435" s="17" t="s">
        <v>154</v>
      </c>
      <c r="D435" s="18">
        <v>10000</v>
      </c>
      <c r="E435" s="18">
        <v>10000</v>
      </c>
      <c r="F435" s="18">
        <v>0</v>
      </c>
      <c r="G435" s="18">
        <v>0</v>
      </c>
      <c r="H435" s="18">
        <v>0</v>
      </c>
      <c r="I435" s="18">
        <f t="shared" si="46"/>
        <v>0</v>
      </c>
      <c r="J435" s="18">
        <f t="shared" si="47"/>
        <v>10000</v>
      </c>
      <c r="K435" s="37">
        <f t="shared" si="48"/>
        <v>1</v>
      </c>
      <c r="L435" s="37">
        <f t="shared" si="49"/>
        <v>-1</v>
      </c>
      <c r="M435" s="37">
        <f t="shared" si="50"/>
        <v>-1</v>
      </c>
      <c r="O435" s="51"/>
      <c r="P435" s="51"/>
      <c r="Q435" s="51"/>
      <c r="R435" s="54"/>
      <c r="S435" s="54"/>
      <c r="T435" s="54"/>
      <c r="U435" s="54"/>
      <c r="V435" s="54"/>
      <c r="W435" s="51"/>
      <c r="X435" s="51"/>
      <c r="Y435" s="51"/>
    </row>
    <row r="436" spans="2:25" s="17" customFormat="1" x14ac:dyDescent="0.2">
      <c r="B436" s="43" t="s">
        <v>265</v>
      </c>
      <c r="C436" s="17" t="s">
        <v>266</v>
      </c>
      <c r="D436" s="18">
        <v>555000</v>
      </c>
      <c r="E436" s="18">
        <v>555000</v>
      </c>
      <c r="F436" s="18">
        <v>0</v>
      </c>
      <c r="G436" s="18">
        <v>0</v>
      </c>
      <c r="H436" s="18">
        <v>0</v>
      </c>
      <c r="I436" s="18">
        <f t="shared" si="46"/>
        <v>0</v>
      </c>
      <c r="J436" s="18">
        <f t="shared" si="47"/>
        <v>555000</v>
      </c>
      <c r="K436" s="37">
        <f t="shared" si="48"/>
        <v>1</v>
      </c>
      <c r="L436" s="37">
        <f t="shared" si="49"/>
        <v>-1</v>
      </c>
      <c r="M436" s="37">
        <f t="shared" si="50"/>
        <v>-1</v>
      </c>
      <c r="O436" s="51"/>
      <c r="P436" s="51"/>
      <c r="Q436" s="51"/>
      <c r="R436" s="54"/>
      <c r="S436" s="54"/>
      <c r="T436" s="54"/>
      <c r="U436" s="54"/>
      <c r="V436" s="54"/>
      <c r="W436" s="51"/>
      <c r="X436" s="51"/>
      <c r="Y436" s="51"/>
    </row>
    <row r="437" spans="2:25" s="17" customFormat="1" x14ac:dyDescent="0.2">
      <c r="B437" s="43" t="s">
        <v>163</v>
      </c>
      <c r="C437" s="17" t="s">
        <v>164</v>
      </c>
      <c r="D437" s="18">
        <v>454181.31999999995</v>
      </c>
      <c r="E437" s="18">
        <v>454181.31999999995</v>
      </c>
      <c r="F437" s="18">
        <v>48804.600000000006</v>
      </c>
      <c r="G437" s="18">
        <v>249707.59999999995</v>
      </c>
      <c r="H437" s="18">
        <v>0</v>
      </c>
      <c r="I437" s="18">
        <f t="shared" si="46"/>
        <v>249707.59999999995</v>
      </c>
      <c r="J437" s="18">
        <f t="shared" si="47"/>
        <v>204473.72</v>
      </c>
      <c r="K437" s="37">
        <f t="shared" si="48"/>
        <v>0.4502028396940676</v>
      </c>
      <c r="L437" s="37">
        <f t="shared" si="49"/>
        <v>-0.89254379726581445</v>
      </c>
      <c r="M437" s="37">
        <f t="shared" si="50"/>
        <v>0.31951318473423773</v>
      </c>
      <c r="O437" s="51"/>
      <c r="P437" s="51"/>
      <c r="Q437" s="51"/>
      <c r="R437" s="54"/>
      <c r="S437" s="54"/>
      <c r="T437" s="54"/>
      <c r="U437" s="54"/>
      <c r="V437" s="54"/>
      <c r="W437" s="51"/>
      <c r="X437" s="51"/>
      <c r="Y437" s="51"/>
    </row>
    <row r="438" spans="2:25" s="17" customFormat="1" x14ac:dyDescent="0.2">
      <c r="B438" s="43" t="s">
        <v>165</v>
      </c>
      <c r="C438" s="17" t="s">
        <v>166</v>
      </c>
      <c r="D438" s="18">
        <v>1174081.76</v>
      </c>
      <c r="E438" s="18">
        <v>1193226.96</v>
      </c>
      <c r="F438" s="18">
        <v>13685</v>
      </c>
      <c r="G438" s="18">
        <v>280758.08</v>
      </c>
      <c r="H438" s="18">
        <v>343675.99</v>
      </c>
      <c r="I438" s="18">
        <f t="shared" si="46"/>
        <v>624434.07000000007</v>
      </c>
      <c r="J438" s="18">
        <f t="shared" si="47"/>
        <v>568792.8899999999</v>
      </c>
      <c r="K438" s="37">
        <f t="shared" si="48"/>
        <v>0.47668457809568759</v>
      </c>
      <c r="L438" s="37">
        <f t="shared" si="49"/>
        <v>-0.98853110057117721</v>
      </c>
      <c r="M438" s="37">
        <f t="shared" si="50"/>
        <v>-0.43529654073521773</v>
      </c>
      <c r="O438" s="51"/>
      <c r="P438" s="51"/>
      <c r="Q438" s="51"/>
      <c r="R438" s="54"/>
      <c r="S438" s="54"/>
      <c r="T438" s="54"/>
      <c r="U438" s="54"/>
      <c r="V438" s="54"/>
      <c r="W438" s="51"/>
      <c r="X438" s="51"/>
      <c r="Y438" s="51"/>
    </row>
    <row r="439" spans="2:25" s="17" customFormat="1" x14ac:dyDescent="0.2">
      <c r="B439" s="43" t="s">
        <v>169</v>
      </c>
      <c r="C439" s="17" t="s">
        <v>170</v>
      </c>
      <c r="D439" s="18">
        <v>60000</v>
      </c>
      <c r="E439" s="18">
        <v>60000</v>
      </c>
      <c r="F439" s="18">
        <v>0</v>
      </c>
      <c r="G439" s="18">
        <v>1041.9000000000001</v>
      </c>
      <c r="H439" s="18">
        <v>2995</v>
      </c>
      <c r="I439" s="18">
        <f t="shared" si="46"/>
        <v>4036.9</v>
      </c>
      <c r="J439" s="18">
        <f t="shared" si="47"/>
        <v>55963.1</v>
      </c>
      <c r="K439" s="37">
        <f t="shared" si="48"/>
        <v>0.93271833333333332</v>
      </c>
      <c r="L439" s="37">
        <f t="shared" si="49"/>
        <v>-1</v>
      </c>
      <c r="M439" s="37">
        <f t="shared" si="50"/>
        <v>-0.95832399999999995</v>
      </c>
      <c r="O439" s="51"/>
      <c r="P439" s="51"/>
      <c r="Q439" s="51"/>
      <c r="R439" s="54"/>
      <c r="S439" s="54"/>
      <c r="T439" s="54"/>
      <c r="U439" s="54"/>
      <c r="V439" s="54"/>
      <c r="W439" s="51"/>
      <c r="X439" s="51"/>
      <c r="Y439" s="51"/>
    </row>
    <row r="440" spans="2:25" s="17" customFormat="1" x14ac:dyDescent="0.2">
      <c r="B440" s="43" t="s">
        <v>237</v>
      </c>
      <c r="C440" s="17" t="s">
        <v>238</v>
      </c>
      <c r="D440" s="18">
        <v>44131.5</v>
      </c>
      <c r="E440" s="18">
        <v>2030879.65</v>
      </c>
      <c r="F440" s="18">
        <v>151077.5</v>
      </c>
      <c r="G440" s="18">
        <v>861557.8</v>
      </c>
      <c r="H440" s="18">
        <v>1137681.8500000001</v>
      </c>
      <c r="I440" s="18">
        <f t="shared" si="46"/>
        <v>1999239.6500000001</v>
      </c>
      <c r="J440" s="18">
        <f t="shared" si="47"/>
        <v>31639.999999999767</v>
      </c>
      <c r="K440" s="37">
        <f t="shared" si="48"/>
        <v>1.5579455926893436E-2</v>
      </c>
      <c r="L440" s="37">
        <f t="shared" si="49"/>
        <v>-0.92560982134022562</v>
      </c>
      <c r="M440" s="37">
        <f t="shared" si="50"/>
        <v>1.8149312786703144E-2</v>
      </c>
      <c r="O440" s="51"/>
      <c r="P440" s="51"/>
      <c r="Q440" s="51"/>
      <c r="R440" s="54"/>
      <c r="S440" s="54"/>
      <c r="T440" s="54"/>
      <c r="U440" s="54"/>
      <c r="V440" s="54"/>
      <c r="W440" s="51"/>
      <c r="X440" s="51"/>
      <c r="Y440" s="51"/>
    </row>
    <row r="441" spans="2:25" s="17" customFormat="1" x14ac:dyDescent="0.2">
      <c r="B441" s="43" t="s">
        <v>175</v>
      </c>
      <c r="C441" s="17" t="s">
        <v>176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46"/>
        <v>0</v>
      </c>
      <c r="J441" s="18">
        <f t="shared" si="47"/>
        <v>0</v>
      </c>
      <c r="K441" s="37" t="str">
        <f t="shared" si="48"/>
        <v>NA</v>
      </c>
      <c r="L441" s="37" t="str">
        <f t="shared" si="49"/>
        <v>NA</v>
      </c>
      <c r="M441" s="37" t="str">
        <f t="shared" si="50"/>
        <v>NA</v>
      </c>
      <c r="O441" s="51"/>
      <c r="P441" s="51"/>
      <c r="Q441" s="51"/>
      <c r="R441" s="54"/>
      <c r="S441" s="54"/>
      <c r="T441" s="54"/>
      <c r="U441" s="54"/>
      <c r="V441" s="54"/>
      <c r="W441" s="51"/>
      <c r="X441" s="51"/>
      <c r="Y441" s="51"/>
    </row>
    <row r="442" spans="2:25" s="17" customFormat="1" x14ac:dyDescent="0.2">
      <c r="B442" s="43" t="s">
        <v>177</v>
      </c>
      <c r="C442" s="17" t="s">
        <v>178</v>
      </c>
      <c r="D442" s="18">
        <v>0</v>
      </c>
      <c r="E442" s="18">
        <v>0</v>
      </c>
      <c r="F442" s="18">
        <v>0</v>
      </c>
      <c r="G442" s="18">
        <v>0</v>
      </c>
      <c r="H442" s="18">
        <v>0</v>
      </c>
      <c r="I442" s="18">
        <f t="shared" si="46"/>
        <v>0</v>
      </c>
      <c r="J442" s="18">
        <f t="shared" si="47"/>
        <v>0</v>
      </c>
      <c r="K442" s="37" t="str">
        <f t="shared" si="48"/>
        <v>NA</v>
      </c>
      <c r="L442" s="37" t="str">
        <f t="shared" si="49"/>
        <v>NA</v>
      </c>
      <c r="M442" s="37" t="str">
        <f t="shared" si="50"/>
        <v>NA</v>
      </c>
      <c r="O442" s="51"/>
      <c r="P442" s="51"/>
      <c r="Q442" s="51"/>
      <c r="R442" s="54"/>
      <c r="S442" s="54"/>
      <c r="T442" s="54"/>
      <c r="U442" s="54"/>
      <c r="V442" s="54"/>
      <c r="W442" s="51"/>
      <c r="X442" s="51"/>
      <c r="Y442" s="51"/>
    </row>
    <row r="443" spans="2:25" s="17" customFormat="1" x14ac:dyDescent="0.2">
      <c r="B443" s="43" t="s">
        <v>179</v>
      </c>
      <c r="C443" s="17" t="s">
        <v>180</v>
      </c>
      <c r="D443" s="18">
        <v>2983923.94</v>
      </c>
      <c r="E443" s="18">
        <v>3003923.94</v>
      </c>
      <c r="F443" s="18">
        <v>-27735.57</v>
      </c>
      <c r="G443" s="18">
        <v>542043.06999999995</v>
      </c>
      <c r="H443" s="18">
        <v>195306.98</v>
      </c>
      <c r="I443" s="18">
        <f t="shared" si="46"/>
        <v>737350.04999999993</v>
      </c>
      <c r="J443" s="18">
        <f t="shared" si="47"/>
        <v>2266573.89</v>
      </c>
      <c r="K443" s="37">
        <f t="shared" si="48"/>
        <v>0.75453770976637979</v>
      </c>
      <c r="L443" s="37">
        <f t="shared" si="49"/>
        <v>-1.0092331132725019</v>
      </c>
      <c r="M443" s="37">
        <f t="shared" si="50"/>
        <v>-0.56693198829794611</v>
      </c>
      <c r="O443" s="51"/>
      <c r="P443" s="51"/>
      <c r="Q443" s="51"/>
      <c r="R443" s="54"/>
      <c r="S443" s="54"/>
      <c r="T443" s="54"/>
      <c r="U443" s="54"/>
      <c r="V443" s="54"/>
      <c r="W443" s="51"/>
      <c r="X443" s="51"/>
      <c r="Y443" s="51"/>
    </row>
    <row r="444" spans="2:25" s="17" customFormat="1" x14ac:dyDescent="0.2">
      <c r="B444" s="43" t="s">
        <v>181</v>
      </c>
      <c r="C444" s="17" t="s">
        <v>182</v>
      </c>
      <c r="D444" s="18">
        <v>1260</v>
      </c>
      <c r="E444" s="18">
        <v>6260</v>
      </c>
      <c r="F444" s="18">
        <v>0</v>
      </c>
      <c r="G444" s="18">
        <v>0</v>
      </c>
      <c r="H444" s="18">
        <v>3823</v>
      </c>
      <c r="I444" s="18">
        <f t="shared" si="46"/>
        <v>3823</v>
      </c>
      <c r="J444" s="18">
        <f t="shared" si="47"/>
        <v>2437</v>
      </c>
      <c r="K444" s="37">
        <f t="shared" si="48"/>
        <v>0.38929712460063898</v>
      </c>
      <c r="L444" s="37">
        <f t="shared" si="49"/>
        <v>-1</v>
      </c>
      <c r="M444" s="37">
        <f t="shared" si="50"/>
        <v>-1</v>
      </c>
      <c r="O444" s="51"/>
      <c r="P444" s="51"/>
      <c r="Q444" s="51"/>
      <c r="R444" s="54"/>
      <c r="S444" s="54"/>
      <c r="T444" s="54"/>
      <c r="U444" s="54"/>
      <c r="V444" s="54"/>
      <c r="W444" s="51"/>
      <c r="X444" s="51"/>
      <c r="Y444" s="51"/>
    </row>
    <row r="445" spans="2:25" s="17" customFormat="1" x14ac:dyDescent="0.2">
      <c r="B445" s="43" t="s">
        <v>183</v>
      </c>
      <c r="C445" s="17" t="s">
        <v>184</v>
      </c>
      <c r="D445" s="18">
        <v>210000</v>
      </c>
      <c r="E445" s="18">
        <v>210000</v>
      </c>
      <c r="F445" s="18">
        <v>1624.52</v>
      </c>
      <c r="G445" s="18">
        <v>16336.560000000001</v>
      </c>
      <c r="H445" s="18">
        <v>299.39</v>
      </c>
      <c r="I445" s="18">
        <f t="shared" si="46"/>
        <v>16635.95</v>
      </c>
      <c r="J445" s="18">
        <f t="shared" si="47"/>
        <v>193364.05</v>
      </c>
      <c r="K445" s="37">
        <f t="shared" si="48"/>
        <v>0.92078119047619045</v>
      </c>
      <c r="L445" s="37">
        <f t="shared" si="49"/>
        <v>-0.99226419047619052</v>
      </c>
      <c r="M445" s="37">
        <f t="shared" si="50"/>
        <v>-0.81329645714285714</v>
      </c>
      <c r="O445" s="51"/>
      <c r="P445" s="51"/>
      <c r="Q445" s="51"/>
      <c r="R445" s="54"/>
      <c r="S445" s="54"/>
      <c r="T445" s="54"/>
      <c r="U445" s="54"/>
      <c r="V445" s="54"/>
      <c r="W445" s="51"/>
      <c r="X445" s="51"/>
      <c r="Y445" s="51"/>
    </row>
    <row r="446" spans="2:25" s="17" customFormat="1" x14ac:dyDescent="0.2">
      <c r="B446" s="43" t="s">
        <v>189</v>
      </c>
      <c r="C446" s="17" t="s">
        <v>190</v>
      </c>
      <c r="D446" s="18">
        <v>629600</v>
      </c>
      <c r="E446" s="18">
        <v>642600</v>
      </c>
      <c r="F446" s="18">
        <v>-1954.78</v>
      </c>
      <c r="G446" s="18">
        <v>4259.5499999999993</v>
      </c>
      <c r="H446" s="18">
        <v>79708.730000000025</v>
      </c>
      <c r="I446" s="18">
        <f t="shared" si="46"/>
        <v>83968.280000000028</v>
      </c>
      <c r="J446" s="18">
        <f t="shared" si="47"/>
        <v>558631.72</v>
      </c>
      <c r="K446" s="37">
        <f t="shared" si="48"/>
        <v>0.86933040771864301</v>
      </c>
      <c r="L446" s="37">
        <f t="shared" si="49"/>
        <v>-1.0030419856831623</v>
      </c>
      <c r="M446" s="37">
        <f t="shared" si="50"/>
        <v>-0.98409131652661064</v>
      </c>
      <c r="O446" s="51"/>
      <c r="P446" s="51"/>
      <c r="Q446" s="51"/>
      <c r="R446" s="54"/>
      <c r="S446" s="54"/>
      <c r="T446" s="54"/>
      <c r="U446" s="54"/>
      <c r="V446" s="54"/>
      <c r="W446" s="51"/>
      <c r="X446" s="51"/>
      <c r="Y446" s="51"/>
    </row>
    <row r="447" spans="2:25" s="17" customFormat="1" x14ac:dyDescent="0.2">
      <c r="B447" s="43" t="s">
        <v>191</v>
      </c>
      <c r="C447" s="17" t="s">
        <v>192</v>
      </c>
      <c r="D447" s="18">
        <v>0</v>
      </c>
      <c r="E447" s="18">
        <v>2000</v>
      </c>
      <c r="F447" s="18">
        <v>0</v>
      </c>
      <c r="G447" s="18">
        <v>209.99</v>
      </c>
      <c r="H447" s="18">
        <v>1228.4100000000001</v>
      </c>
      <c r="I447" s="18">
        <f t="shared" si="46"/>
        <v>1438.4</v>
      </c>
      <c r="J447" s="18">
        <f t="shared" si="47"/>
        <v>561.59999999999991</v>
      </c>
      <c r="K447" s="37">
        <f t="shared" si="48"/>
        <v>0.28079999999999994</v>
      </c>
      <c r="L447" s="37">
        <f t="shared" si="49"/>
        <v>-1</v>
      </c>
      <c r="M447" s="37">
        <f t="shared" si="50"/>
        <v>-0.74801200000000001</v>
      </c>
      <c r="O447" s="51"/>
      <c r="P447" s="51"/>
      <c r="Q447" s="51"/>
      <c r="R447" s="54"/>
      <c r="S447" s="54"/>
      <c r="T447" s="54"/>
      <c r="U447" s="54"/>
      <c r="V447" s="54"/>
      <c r="W447" s="51"/>
      <c r="X447" s="51"/>
      <c r="Y447" s="51"/>
    </row>
    <row r="448" spans="2:25" s="17" customFormat="1" x14ac:dyDescent="0.2">
      <c r="B448" s="43" t="s">
        <v>193</v>
      </c>
      <c r="C448" s="17" t="s">
        <v>194</v>
      </c>
      <c r="D448" s="18">
        <v>0</v>
      </c>
      <c r="E448" s="18">
        <v>651621.86</v>
      </c>
      <c r="F448" s="18">
        <v>0</v>
      </c>
      <c r="G448" s="18">
        <v>528795.86</v>
      </c>
      <c r="H448" s="18">
        <v>0</v>
      </c>
      <c r="I448" s="18">
        <f t="shared" si="46"/>
        <v>528795.86</v>
      </c>
      <c r="J448" s="18">
        <f t="shared" si="47"/>
        <v>122826</v>
      </c>
      <c r="K448" s="37">
        <f t="shared" si="48"/>
        <v>0.18849275559908318</v>
      </c>
      <c r="L448" s="37">
        <f t="shared" si="49"/>
        <v>-1</v>
      </c>
      <c r="M448" s="37">
        <f t="shared" si="50"/>
        <v>0.94761738656220029</v>
      </c>
      <c r="O448" s="51"/>
      <c r="P448" s="51"/>
      <c r="Q448" s="51"/>
      <c r="R448" s="54"/>
      <c r="S448" s="54"/>
      <c r="T448" s="54"/>
      <c r="U448" s="54"/>
      <c r="V448" s="54"/>
      <c r="W448" s="51"/>
      <c r="X448" s="51"/>
      <c r="Y448" s="51"/>
    </row>
    <row r="449" spans="1:25" s="17" customFormat="1" x14ac:dyDescent="0.2">
      <c r="B449" s="43" t="s">
        <v>195</v>
      </c>
      <c r="C449" s="17" t="s">
        <v>196</v>
      </c>
      <c r="D449" s="18">
        <v>133000</v>
      </c>
      <c r="E449" s="18">
        <v>133000</v>
      </c>
      <c r="F449" s="18">
        <v>1399.93</v>
      </c>
      <c r="G449" s="18">
        <v>2500.89</v>
      </c>
      <c r="H449" s="18">
        <v>18596.580000000002</v>
      </c>
      <c r="I449" s="18">
        <f t="shared" si="46"/>
        <v>21097.47</v>
      </c>
      <c r="J449" s="18">
        <f t="shared" si="47"/>
        <v>111902.53</v>
      </c>
      <c r="K449" s="37">
        <f t="shared" si="48"/>
        <v>0.8413724060150376</v>
      </c>
      <c r="L449" s="37">
        <f t="shared" si="49"/>
        <v>-0.98947421052631579</v>
      </c>
      <c r="M449" s="37">
        <f t="shared" si="50"/>
        <v>-0.95487115789473687</v>
      </c>
      <c r="O449" s="51"/>
      <c r="P449" s="51"/>
      <c r="Q449" s="51"/>
      <c r="R449" s="54"/>
      <c r="S449" s="54"/>
      <c r="T449" s="54"/>
      <c r="U449" s="54"/>
      <c r="V449" s="54"/>
      <c r="W449" s="51"/>
      <c r="X449" s="51"/>
      <c r="Y449" s="51"/>
    </row>
    <row r="450" spans="1:25" s="17" customFormat="1" x14ac:dyDescent="0.2">
      <c r="B450" s="43" t="s">
        <v>197</v>
      </c>
      <c r="C450" s="17" t="s">
        <v>198</v>
      </c>
      <c r="D450" s="18">
        <v>42000</v>
      </c>
      <c r="E450" s="18">
        <v>41800</v>
      </c>
      <c r="F450" s="18">
        <v>749</v>
      </c>
      <c r="G450" s="18">
        <v>7500</v>
      </c>
      <c r="H450" s="18">
        <v>8907.14</v>
      </c>
      <c r="I450" s="18">
        <f t="shared" si="46"/>
        <v>16407.14</v>
      </c>
      <c r="J450" s="18">
        <f t="shared" si="47"/>
        <v>25392.86</v>
      </c>
      <c r="K450" s="37">
        <f t="shared" si="48"/>
        <v>0.60748468899521535</v>
      </c>
      <c r="L450" s="37">
        <f t="shared" si="49"/>
        <v>-0.98208133971291867</v>
      </c>
      <c r="M450" s="37">
        <f t="shared" si="50"/>
        <v>-0.56937799043062209</v>
      </c>
      <c r="O450" s="51"/>
      <c r="P450" s="51"/>
      <c r="Q450" s="51"/>
      <c r="R450" s="54"/>
      <c r="S450" s="54"/>
      <c r="T450" s="54"/>
      <c r="U450" s="54"/>
      <c r="V450" s="54"/>
      <c r="W450" s="51"/>
      <c r="X450" s="51"/>
      <c r="Y450" s="51"/>
    </row>
    <row r="451" spans="1:25" s="17" customFormat="1" x14ac:dyDescent="0.2">
      <c r="B451" s="43" t="s">
        <v>203</v>
      </c>
      <c r="C451" s="17" t="s">
        <v>204</v>
      </c>
      <c r="D451" s="18">
        <v>0</v>
      </c>
      <c r="E451" s="18">
        <v>2500</v>
      </c>
      <c r="F451" s="18">
        <v>-400</v>
      </c>
      <c r="G451" s="18">
        <v>535.11</v>
      </c>
      <c r="H451" s="18">
        <v>2177.31</v>
      </c>
      <c r="I451" s="18">
        <f t="shared" si="46"/>
        <v>2712.42</v>
      </c>
      <c r="J451" s="18">
        <f t="shared" si="47"/>
        <v>-212.42000000000007</v>
      </c>
      <c r="K451" s="37">
        <f t="shared" si="48"/>
        <v>-8.496800000000003E-2</v>
      </c>
      <c r="L451" s="37">
        <f t="shared" si="49"/>
        <v>-1.1599999999999999</v>
      </c>
      <c r="M451" s="37">
        <f t="shared" si="50"/>
        <v>-0.48629440000000002</v>
      </c>
      <c r="O451" s="51"/>
      <c r="P451" s="51"/>
      <c r="Q451" s="51"/>
      <c r="R451" s="54"/>
      <c r="S451" s="54"/>
      <c r="T451" s="54"/>
      <c r="U451" s="54"/>
      <c r="V451" s="54"/>
      <c r="W451" s="51"/>
      <c r="X451" s="51"/>
      <c r="Y451" s="51"/>
    </row>
    <row r="452" spans="1:25" s="17" customFormat="1" x14ac:dyDescent="0.2">
      <c r="B452" s="43" t="s">
        <v>207</v>
      </c>
      <c r="C452" s="17" t="s">
        <v>208</v>
      </c>
      <c r="D452" s="18">
        <v>45000</v>
      </c>
      <c r="E452" s="18">
        <v>45000</v>
      </c>
      <c r="F452" s="18">
        <v>0</v>
      </c>
      <c r="G452" s="18">
        <v>0</v>
      </c>
      <c r="H452" s="18">
        <v>241.38</v>
      </c>
      <c r="I452" s="18">
        <f t="shared" si="46"/>
        <v>241.38</v>
      </c>
      <c r="J452" s="18">
        <f t="shared" si="47"/>
        <v>44758.62</v>
      </c>
      <c r="K452" s="37">
        <f t="shared" si="48"/>
        <v>0.99463600000000008</v>
      </c>
      <c r="L452" s="37">
        <f t="shared" si="49"/>
        <v>-1</v>
      </c>
      <c r="M452" s="37">
        <f t="shared" si="50"/>
        <v>-1</v>
      </c>
      <c r="O452" s="51"/>
      <c r="P452" s="51"/>
      <c r="Q452" s="51"/>
      <c r="R452" s="54"/>
      <c r="S452" s="54"/>
      <c r="T452" s="54"/>
      <c r="U452" s="54"/>
      <c r="V452" s="54"/>
      <c r="W452" s="51"/>
      <c r="X452" s="51"/>
      <c r="Y452" s="51"/>
    </row>
    <row r="453" spans="1:25" s="17" customFormat="1" x14ac:dyDescent="0.2">
      <c r="B453" s="43" t="s">
        <v>241</v>
      </c>
      <c r="C453" s="17" t="s">
        <v>242</v>
      </c>
      <c r="D453" s="18">
        <v>0</v>
      </c>
      <c r="E453" s="18">
        <v>0</v>
      </c>
      <c r="F453" s="18">
        <v>0</v>
      </c>
      <c r="G453" s="18">
        <v>0</v>
      </c>
      <c r="H453" s="18">
        <v>0</v>
      </c>
      <c r="I453" s="18">
        <f t="shared" si="46"/>
        <v>0</v>
      </c>
      <c r="J453" s="18">
        <f t="shared" si="47"/>
        <v>0</v>
      </c>
      <c r="K453" s="37" t="str">
        <f t="shared" si="48"/>
        <v>NA</v>
      </c>
      <c r="L453" s="37" t="str">
        <f t="shared" si="49"/>
        <v>NA</v>
      </c>
      <c r="M453" s="37" t="str">
        <f t="shared" si="50"/>
        <v>NA</v>
      </c>
      <c r="O453" s="51"/>
      <c r="P453" s="51"/>
      <c r="Q453" s="51"/>
      <c r="R453" s="54"/>
      <c r="S453" s="54"/>
      <c r="T453" s="54"/>
      <c r="U453" s="54"/>
      <c r="V453" s="54"/>
      <c r="W453" s="51"/>
      <c r="X453" s="51"/>
      <c r="Y453" s="51"/>
    </row>
    <row r="454" spans="1:25" s="17" customFormat="1" x14ac:dyDescent="0.2">
      <c r="B454" s="43" t="s">
        <v>211</v>
      </c>
      <c r="C454" s="17" t="s">
        <v>212</v>
      </c>
      <c r="D454" s="18">
        <v>310868.99</v>
      </c>
      <c r="E454" s="18">
        <v>310868.99</v>
      </c>
      <c r="F454" s="18">
        <v>400</v>
      </c>
      <c r="G454" s="18">
        <v>41425</v>
      </c>
      <c r="H454" s="18">
        <v>3797.12</v>
      </c>
      <c r="I454" s="18">
        <f t="shared" si="46"/>
        <v>45222.12</v>
      </c>
      <c r="J454" s="18">
        <f t="shared" si="47"/>
        <v>265646.87</v>
      </c>
      <c r="K454" s="37">
        <f t="shared" si="48"/>
        <v>0.854529974186232</v>
      </c>
      <c r="L454" s="37">
        <f t="shared" si="49"/>
        <v>-0.9987132843324128</v>
      </c>
      <c r="M454" s="37">
        <f t="shared" si="50"/>
        <v>-0.68018682082120829</v>
      </c>
      <c r="O454" s="51"/>
      <c r="P454" s="51"/>
      <c r="Q454" s="51"/>
      <c r="R454" s="54"/>
      <c r="S454" s="54"/>
      <c r="T454" s="54"/>
      <c r="U454" s="54"/>
      <c r="V454" s="54"/>
      <c r="W454" s="51"/>
      <c r="X454" s="51"/>
      <c r="Y454" s="51"/>
    </row>
    <row r="455" spans="1:25" s="17" customFormat="1" x14ac:dyDescent="0.2">
      <c r="B455" s="43" t="s">
        <v>213</v>
      </c>
      <c r="C455" s="17" t="s">
        <v>214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f t="shared" si="46"/>
        <v>0</v>
      </c>
      <c r="J455" s="18">
        <f t="shared" si="47"/>
        <v>0</v>
      </c>
      <c r="K455" s="37" t="str">
        <f t="shared" si="48"/>
        <v>NA</v>
      </c>
      <c r="L455" s="37" t="str">
        <f t="shared" si="49"/>
        <v>NA</v>
      </c>
      <c r="M455" s="37" t="str">
        <f t="shared" si="50"/>
        <v>NA</v>
      </c>
      <c r="O455" s="51"/>
      <c r="P455" s="51"/>
      <c r="Q455" s="51"/>
      <c r="R455" s="54"/>
      <c r="S455" s="54"/>
      <c r="T455" s="54"/>
      <c r="U455" s="54"/>
      <c r="V455" s="54"/>
      <c r="W455" s="51"/>
      <c r="X455" s="51"/>
      <c r="Y455" s="51"/>
    </row>
    <row r="456" spans="1:25" s="17" customFormat="1" x14ac:dyDescent="0.2">
      <c r="A456" s="67" t="s">
        <v>384</v>
      </c>
      <c r="B456" s="68"/>
      <c r="C456" s="67"/>
      <c r="D456" s="69">
        <v>28852493.620000005</v>
      </c>
      <c r="E456" s="69">
        <v>31556308.830000002</v>
      </c>
      <c r="F456" s="69">
        <v>1840180.6900000002</v>
      </c>
      <c r="G456" s="69">
        <v>10872491.530000003</v>
      </c>
      <c r="H456" s="69">
        <v>1798438.88</v>
      </c>
      <c r="I456" s="69">
        <f t="shared" si="46"/>
        <v>12670930.410000004</v>
      </c>
      <c r="J456" s="69">
        <f t="shared" si="47"/>
        <v>18885378.419999998</v>
      </c>
      <c r="K456" s="70">
        <f t="shared" si="48"/>
        <v>0.59846601583661829</v>
      </c>
      <c r="L456" s="70">
        <f t="shared" si="49"/>
        <v>-0.94168580679339231</v>
      </c>
      <c r="M456" s="70">
        <f t="shared" si="50"/>
        <v>-0.17309784827581162</v>
      </c>
      <c r="O456" s="51"/>
      <c r="P456" s="51"/>
      <c r="Q456" s="51"/>
      <c r="R456" s="54"/>
      <c r="S456" s="54"/>
      <c r="T456" s="54"/>
      <c r="U456" s="54"/>
      <c r="V456" s="54"/>
      <c r="W456" s="51"/>
      <c r="X456" s="51"/>
      <c r="Y456" s="51"/>
    </row>
    <row r="457" spans="1:25" s="17" customFormat="1" x14ac:dyDescent="0.2">
      <c r="A457" s="17" t="s">
        <v>385</v>
      </c>
      <c r="B457" s="43" t="s">
        <v>227</v>
      </c>
      <c r="C457" s="17" t="s">
        <v>228</v>
      </c>
      <c r="D457" s="18"/>
      <c r="E457" s="18"/>
      <c r="F457" s="18">
        <v>0</v>
      </c>
      <c r="G457" s="18">
        <v>0</v>
      </c>
      <c r="H457" s="18">
        <v>0</v>
      </c>
      <c r="I457" s="18">
        <f t="shared" si="46"/>
        <v>0</v>
      </c>
      <c r="J457" s="18">
        <f t="shared" si="47"/>
        <v>0</v>
      </c>
      <c r="K457" s="37" t="str">
        <f t="shared" si="48"/>
        <v>NA</v>
      </c>
      <c r="L457" s="37" t="str">
        <f t="shared" si="49"/>
        <v>NA</v>
      </c>
      <c r="M457" s="37" t="str">
        <f t="shared" si="50"/>
        <v>NA</v>
      </c>
      <c r="O457" s="51"/>
      <c r="P457" s="51"/>
      <c r="Q457" s="51"/>
      <c r="R457" s="54"/>
      <c r="S457" s="54"/>
      <c r="T457" s="54"/>
      <c r="U457" s="54"/>
      <c r="V457" s="54"/>
      <c r="W457" s="51"/>
      <c r="X457" s="51"/>
      <c r="Y457" s="51"/>
    </row>
    <row r="458" spans="1:25" s="17" customFormat="1" x14ac:dyDescent="0.2">
      <c r="B458" s="43" t="s">
        <v>141</v>
      </c>
      <c r="C458" s="17" t="s">
        <v>142</v>
      </c>
      <c r="D458" s="18">
        <v>758056.07</v>
      </c>
      <c r="E458" s="18">
        <v>758056.07</v>
      </c>
      <c r="F458" s="18">
        <v>0</v>
      </c>
      <c r="G458" s="18">
        <v>0</v>
      </c>
      <c r="H458" s="18">
        <v>0</v>
      </c>
      <c r="I458" s="18">
        <f t="shared" si="46"/>
        <v>0</v>
      </c>
      <c r="J458" s="18">
        <f t="shared" si="47"/>
        <v>758056.07</v>
      </c>
      <c r="K458" s="37">
        <f t="shared" si="48"/>
        <v>1</v>
      </c>
      <c r="L458" s="37">
        <f t="shared" si="49"/>
        <v>-1</v>
      </c>
      <c r="M458" s="37">
        <f t="shared" si="50"/>
        <v>-1</v>
      </c>
      <c r="O458" s="51"/>
      <c r="P458" s="51"/>
      <c r="Q458" s="51"/>
      <c r="R458" s="54"/>
      <c r="S458" s="54"/>
      <c r="T458" s="54"/>
      <c r="U458" s="54"/>
      <c r="V458" s="54"/>
      <c r="W458" s="51"/>
      <c r="X458" s="51"/>
      <c r="Y458" s="51"/>
    </row>
    <row r="459" spans="1:25" s="17" customFormat="1" x14ac:dyDescent="0.2">
      <c r="B459" s="43" t="s">
        <v>143</v>
      </c>
      <c r="C459" s="17" t="s">
        <v>144</v>
      </c>
      <c r="D459" s="18">
        <v>33713</v>
      </c>
      <c r="E459" s="18">
        <v>33713</v>
      </c>
      <c r="F459" s="18">
        <v>112343.74</v>
      </c>
      <c r="G459" s="18">
        <v>351553.82999999996</v>
      </c>
      <c r="H459" s="18">
        <v>0</v>
      </c>
      <c r="I459" s="18">
        <f t="shared" si="46"/>
        <v>351553.82999999996</v>
      </c>
      <c r="J459" s="18">
        <f t="shared" si="47"/>
        <v>-317840.82999999996</v>
      </c>
      <c r="K459" s="37">
        <f t="shared" si="48"/>
        <v>-9.4278417821018579</v>
      </c>
      <c r="L459" s="37">
        <f t="shared" si="49"/>
        <v>2.3323566576691483</v>
      </c>
      <c r="M459" s="37">
        <f t="shared" si="50"/>
        <v>24.026820277044465</v>
      </c>
      <c r="O459" s="51"/>
      <c r="P459" s="51"/>
      <c r="Q459" s="51"/>
      <c r="R459" s="54"/>
      <c r="S459" s="54"/>
      <c r="T459" s="54"/>
      <c r="U459" s="54"/>
      <c r="V459" s="54"/>
      <c r="W459" s="51"/>
      <c r="X459" s="51"/>
      <c r="Y459" s="51"/>
    </row>
    <row r="460" spans="1:25" s="17" customFormat="1" x14ac:dyDescent="0.2">
      <c r="B460" s="43" t="s">
        <v>149</v>
      </c>
      <c r="C460" s="17" t="s">
        <v>150</v>
      </c>
      <c r="D460" s="18">
        <v>11340</v>
      </c>
      <c r="E460" s="18">
        <v>11340</v>
      </c>
      <c r="F460" s="18">
        <v>945</v>
      </c>
      <c r="G460" s="18">
        <v>4725</v>
      </c>
      <c r="H460" s="18">
        <v>0</v>
      </c>
      <c r="I460" s="18">
        <f t="shared" si="46"/>
        <v>4725</v>
      </c>
      <c r="J460" s="18">
        <f t="shared" si="47"/>
        <v>6615</v>
      </c>
      <c r="K460" s="37">
        <f t="shared" si="48"/>
        <v>0.58333333333333337</v>
      </c>
      <c r="L460" s="37">
        <f t="shared" si="49"/>
        <v>-0.91666666666666663</v>
      </c>
      <c r="M460" s="37">
        <f t="shared" si="50"/>
        <v>0</v>
      </c>
      <c r="O460" s="51"/>
      <c r="P460" s="51"/>
      <c r="Q460" s="51"/>
      <c r="R460" s="54"/>
      <c r="S460" s="54"/>
      <c r="T460" s="54"/>
      <c r="U460" s="54"/>
      <c r="V460" s="54"/>
      <c r="W460" s="51"/>
      <c r="X460" s="51"/>
      <c r="Y460" s="51"/>
    </row>
    <row r="461" spans="1:25" s="17" customFormat="1" x14ac:dyDescent="0.2">
      <c r="B461" s="43" t="s">
        <v>151</v>
      </c>
      <c r="C461" s="17" t="s">
        <v>152</v>
      </c>
      <c r="D461" s="18">
        <v>6680.72</v>
      </c>
      <c r="E461" s="18">
        <v>6680.72</v>
      </c>
      <c r="F461" s="18">
        <v>607.22</v>
      </c>
      <c r="G461" s="18">
        <v>3007.99</v>
      </c>
      <c r="H461" s="18">
        <v>0</v>
      </c>
      <c r="I461" s="18">
        <f t="shared" si="46"/>
        <v>3007.99</v>
      </c>
      <c r="J461" s="18">
        <f t="shared" si="47"/>
        <v>3672.7300000000005</v>
      </c>
      <c r="K461" s="37">
        <f t="shared" si="48"/>
        <v>0.54975062568106436</v>
      </c>
      <c r="L461" s="37">
        <f t="shared" si="49"/>
        <v>-0.90910859907315378</v>
      </c>
      <c r="M461" s="37">
        <f t="shared" si="50"/>
        <v>8.0598498365445609E-2</v>
      </c>
      <c r="O461" s="51"/>
      <c r="P461" s="51"/>
      <c r="Q461" s="51"/>
      <c r="R461" s="54"/>
      <c r="S461" s="54"/>
      <c r="T461" s="54"/>
      <c r="U461" s="54"/>
      <c r="V461" s="54"/>
      <c r="W461" s="51"/>
      <c r="X461" s="51"/>
      <c r="Y461" s="51"/>
    </row>
    <row r="462" spans="1:25" s="17" customFormat="1" x14ac:dyDescent="0.2">
      <c r="B462" s="43" t="s">
        <v>265</v>
      </c>
      <c r="C462" s="17" t="s">
        <v>266</v>
      </c>
      <c r="D462" s="18">
        <v>42000</v>
      </c>
      <c r="E462" s="18">
        <v>42000</v>
      </c>
      <c r="F462" s="18">
        <v>0</v>
      </c>
      <c r="G462" s="18">
        <v>0</v>
      </c>
      <c r="H462" s="18">
        <v>0</v>
      </c>
      <c r="I462" s="18">
        <f t="shared" si="46"/>
        <v>0</v>
      </c>
      <c r="J462" s="18">
        <f t="shared" si="47"/>
        <v>42000</v>
      </c>
      <c r="K462" s="37">
        <f t="shared" si="48"/>
        <v>1</v>
      </c>
      <c r="L462" s="37">
        <f t="shared" si="49"/>
        <v>-1</v>
      </c>
      <c r="M462" s="37">
        <f t="shared" si="50"/>
        <v>-1</v>
      </c>
      <c r="O462" s="51"/>
      <c r="P462" s="51"/>
      <c r="Q462" s="51"/>
      <c r="R462" s="54"/>
      <c r="S462" s="54"/>
      <c r="T462" s="54"/>
      <c r="U462" s="54"/>
      <c r="V462" s="54"/>
      <c r="W462" s="51"/>
      <c r="X462" s="51"/>
      <c r="Y462" s="51"/>
    </row>
    <row r="463" spans="1:25" s="17" customFormat="1" x14ac:dyDescent="0.2">
      <c r="B463" s="43" t="s">
        <v>163</v>
      </c>
      <c r="C463" s="17" t="s">
        <v>164</v>
      </c>
      <c r="D463" s="18">
        <v>20981.95</v>
      </c>
      <c r="E463" s="18">
        <v>20981.95</v>
      </c>
      <c r="F463" s="18">
        <v>8398.0199999999986</v>
      </c>
      <c r="G463" s="18">
        <v>25727.149999999998</v>
      </c>
      <c r="H463" s="18">
        <v>0</v>
      </c>
      <c r="I463" s="18">
        <f t="shared" si="46"/>
        <v>25727.149999999998</v>
      </c>
      <c r="J463" s="18">
        <f t="shared" si="47"/>
        <v>-4745.1999999999971</v>
      </c>
      <c r="K463" s="37">
        <f t="shared" si="48"/>
        <v>-0.22615629147910452</v>
      </c>
      <c r="L463" s="37">
        <f t="shared" si="49"/>
        <v>-0.59975026153431887</v>
      </c>
      <c r="M463" s="37">
        <f t="shared" si="50"/>
        <v>1.9427750995498505</v>
      </c>
      <c r="O463" s="51"/>
      <c r="P463" s="51"/>
      <c r="Q463" s="51"/>
      <c r="R463" s="54"/>
      <c r="S463" s="54"/>
      <c r="T463" s="54"/>
      <c r="U463" s="54"/>
      <c r="V463" s="54"/>
      <c r="W463" s="51"/>
      <c r="X463" s="51"/>
      <c r="Y463" s="51"/>
    </row>
    <row r="464" spans="1:25" s="17" customFormat="1" x14ac:dyDescent="0.2">
      <c r="B464" s="43" t="s">
        <v>165</v>
      </c>
      <c r="C464" s="17" t="s">
        <v>166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46"/>
        <v>0</v>
      </c>
      <c r="J464" s="18">
        <f t="shared" si="47"/>
        <v>0</v>
      </c>
      <c r="K464" s="37" t="str">
        <f t="shared" si="48"/>
        <v>NA</v>
      </c>
      <c r="L464" s="37" t="str">
        <f t="shared" si="49"/>
        <v>NA</v>
      </c>
      <c r="M464" s="37" t="str">
        <f t="shared" si="50"/>
        <v>NA</v>
      </c>
      <c r="O464" s="51"/>
      <c r="P464" s="51"/>
      <c r="Q464" s="51"/>
      <c r="R464" s="54"/>
      <c r="S464" s="54"/>
      <c r="T464" s="54"/>
      <c r="U464" s="54"/>
      <c r="V464" s="54"/>
      <c r="W464" s="51"/>
      <c r="X464" s="51"/>
      <c r="Y464" s="51"/>
    </row>
    <row r="465" spans="1:25" s="17" customFormat="1" x14ac:dyDescent="0.2">
      <c r="B465" s="43" t="s">
        <v>189</v>
      </c>
      <c r="C465" s="17" t="s">
        <v>190</v>
      </c>
      <c r="D465" s="18">
        <v>60000</v>
      </c>
      <c r="E465" s="18">
        <v>60000</v>
      </c>
      <c r="F465" s="18">
        <v>0</v>
      </c>
      <c r="G465" s="18">
        <v>0</v>
      </c>
      <c r="H465" s="18">
        <v>0</v>
      </c>
      <c r="I465" s="18">
        <f t="shared" si="46"/>
        <v>0</v>
      </c>
      <c r="J465" s="18">
        <f t="shared" si="47"/>
        <v>60000</v>
      </c>
      <c r="K465" s="37">
        <f t="shared" si="48"/>
        <v>1</v>
      </c>
      <c r="L465" s="37">
        <f t="shared" si="49"/>
        <v>-1</v>
      </c>
      <c r="M465" s="37">
        <f t="shared" si="50"/>
        <v>-1</v>
      </c>
      <c r="O465" s="51"/>
      <c r="P465" s="51"/>
      <c r="Q465" s="51"/>
      <c r="R465" s="54"/>
      <c r="S465" s="54"/>
      <c r="T465" s="54"/>
      <c r="U465" s="54"/>
      <c r="V465" s="54"/>
      <c r="W465" s="51"/>
      <c r="X465" s="51"/>
      <c r="Y465" s="51"/>
    </row>
    <row r="466" spans="1:25" s="17" customFormat="1" x14ac:dyDescent="0.2">
      <c r="B466" s="43" t="s">
        <v>203</v>
      </c>
      <c r="C466" s="17" t="s">
        <v>204</v>
      </c>
      <c r="D466" s="18"/>
      <c r="E466" s="18"/>
      <c r="F466" s="18">
        <v>0</v>
      </c>
      <c r="G466" s="18">
        <v>0</v>
      </c>
      <c r="H466" s="18">
        <v>0</v>
      </c>
      <c r="I466" s="18">
        <f t="shared" si="46"/>
        <v>0</v>
      </c>
      <c r="J466" s="18">
        <f t="shared" si="47"/>
        <v>0</v>
      </c>
      <c r="K466" s="37" t="str">
        <f t="shared" si="48"/>
        <v>NA</v>
      </c>
      <c r="L466" s="37" t="str">
        <f t="shared" si="49"/>
        <v>NA</v>
      </c>
      <c r="M466" s="37" t="str">
        <f t="shared" si="50"/>
        <v>NA</v>
      </c>
      <c r="O466" s="51"/>
      <c r="P466" s="51"/>
      <c r="Q466" s="51"/>
      <c r="R466" s="54"/>
      <c r="S466" s="54"/>
      <c r="T466" s="54"/>
      <c r="U466" s="54"/>
      <c r="V466" s="54"/>
      <c r="W466" s="51"/>
      <c r="X466" s="51"/>
      <c r="Y466" s="51"/>
    </row>
    <row r="467" spans="1:25" s="17" customFormat="1" x14ac:dyDescent="0.2">
      <c r="B467" s="43" t="s">
        <v>205</v>
      </c>
      <c r="C467" s="17" t="s">
        <v>206</v>
      </c>
      <c r="D467" s="18">
        <v>0</v>
      </c>
      <c r="E467" s="18">
        <v>0</v>
      </c>
      <c r="F467" s="18">
        <v>0</v>
      </c>
      <c r="G467" s="18">
        <v>0</v>
      </c>
      <c r="H467" s="18">
        <v>0</v>
      </c>
      <c r="I467" s="18">
        <f t="shared" si="46"/>
        <v>0</v>
      </c>
      <c r="J467" s="18">
        <f t="shared" si="47"/>
        <v>0</v>
      </c>
      <c r="K467" s="37" t="str">
        <f t="shared" si="48"/>
        <v>NA</v>
      </c>
      <c r="L467" s="37" t="str">
        <f t="shared" si="49"/>
        <v>NA</v>
      </c>
      <c r="M467" s="37" t="str">
        <f t="shared" si="50"/>
        <v>NA</v>
      </c>
      <c r="O467" s="51"/>
      <c r="P467" s="51"/>
      <c r="Q467" s="51"/>
      <c r="R467" s="54"/>
      <c r="S467" s="54"/>
      <c r="T467" s="54"/>
      <c r="U467" s="54"/>
      <c r="V467" s="54"/>
      <c r="W467" s="51"/>
      <c r="X467" s="51"/>
      <c r="Y467" s="51"/>
    </row>
    <row r="468" spans="1:25" s="17" customFormat="1" x14ac:dyDescent="0.2">
      <c r="B468" s="43" t="s">
        <v>213</v>
      </c>
      <c r="C468" s="17" t="s">
        <v>214</v>
      </c>
      <c r="D468" s="18">
        <v>1000000</v>
      </c>
      <c r="E468" s="18">
        <v>1000000</v>
      </c>
      <c r="F468" s="18">
        <v>0</v>
      </c>
      <c r="G468" s="18">
        <v>0</v>
      </c>
      <c r="H468" s="18">
        <v>0</v>
      </c>
      <c r="I468" s="18">
        <f t="shared" si="46"/>
        <v>0</v>
      </c>
      <c r="J468" s="18">
        <f t="shared" si="47"/>
        <v>1000000</v>
      </c>
      <c r="K468" s="37">
        <f t="shared" si="48"/>
        <v>1</v>
      </c>
      <c r="L468" s="37">
        <f t="shared" si="49"/>
        <v>-1</v>
      </c>
      <c r="M468" s="37">
        <f t="shared" si="50"/>
        <v>-1</v>
      </c>
      <c r="O468" s="51"/>
      <c r="P468" s="51"/>
      <c r="Q468" s="51"/>
      <c r="R468" s="54"/>
      <c r="S468" s="54"/>
      <c r="T468" s="54"/>
      <c r="U468" s="54"/>
      <c r="V468" s="54"/>
      <c r="W468" s="51"/>
      <c r="X468" s="51"/>
      <c r="Y468" s="51"/>
    </row>
    <row r="469" spans="1:25" s="17" customFormat="1" x14ac:dyDescent="0.2">
      <c r="A469" s="67" t="s">
        <v>386</v>
      </c>
      <c r="B469" s="68"/>
      <c r="C469" s="67"/>
      <c r="D469" s="69">
        <v>1932771.7399999998</v>
      </c>
      <c r="E469" s="69">
        <v>1932771.7399999998</v>
      </c>
      <c r="F469" s="69">
        <v>122293.98000000001</v>
      </c>
      <c r="G469" s="69">
        <v>385013.97</v>
      </c>
      <c r="H469" s="69">
        <v>0</v>
      </c>
      <c r="I469" s="69">
        <f t="shared" si="46"/>
        <v>385013.97</v>
      </c>
      <c r="J469" s="69">
        <f t="shared" si="47"/>
        <v>1547757.7699999998</v>
      </c>
      <c r="K469" s="70">
        <f t="shared" si="48"/>
        <v>0.80079697874721611</v>
      </c>
      <c r="L469" s="70">
        <f t="shared" si="49"/>
        <v>-0.93672611334849087</v>
      </c>
      <c r="M469" s="70">
        <f t="shared" si="50"/>
        <v>-0.52191274899331874</v>
      </c>
      <c r="O469" s="51"/>
      <c r="P469" s="51"/>
      <c r="Q469" s="51"/>
      <c r="R469" s="54"/>
      <c r="S469" s="54"/>
      <c r="T469" s="54"/>
      <c r="U469" s="54"/>
      <c r="V469" s="54"/>
      <c r="W469" s="51"/>
      <c r="X469" s="51"/>
      <c r="Y469" s="51"/>
    </row>
    <row r="470" spans="1:25" s="17" customFormat="1" x14ac:dyDescent="0.2">
      <c r="A470" s="17" t="s">
        <v>387</v>
      </c>
      <c r="B470" s="43" t="s">
        <v>265</v>
      </c>
      <c r="C470" s="17" t="s">
        <v>266</v>
      </c>
      <c r="D470" s="18">
        <v>1005000</v>
      </c>
      <c r="E470" s="18">
        <v>1005000</v>
      </c>
      <c r="F470" s="18">
        <v>0</v>
      </c>
      <c r="G470" s="18">
        <v>0</v>
      </c>
      <c r="H470" s="18">
        <v>0</v>
      </c>
      <c r="I470" s="18">
        <f t="shared" si="46"/>
        <v>0</v>
      </c>
      <c r="J470" s="18">
        <f t="shared" si="47"/>
        <v>1005000</v>
      </c>
      <c r="K470" s="37">
        <f t="shared" si="48"/>
        <v>1</v>
      </c>
      <c r="L470" s="37">
        <f t="shared" si="49"/>
        <v>-1</v>
      </c>
      <c r="M470" s="37">
        <f t="shared" si="50"/>
        <v>-1</v>
      </c>
      <c r="O470" s="51"/>
      <c r="P470" s="51"/>
      <c r="Q470" s="51"/>
      <c r="R470" s="54"/>
      <c r="S470" s="54"/>
      <c r="T470" s="54"/>
      <c r="U470" s="54"/>
      <c r="V470" s="54"/>
      <c r="W470" s="51"/>
      <c r="X470" s="51"/>
      <c r="Y470" s="51"/>
    </row>
    <row r="471" spans="1:25" s="17" customFormat="1" x14ac:dyDescent="0.2">
      <c r="B471" s="43" t="s">
        <v>207</v>
      </c>
      <c r="C471" s="17" t="s">
        <v>208</v>
      </c>
      <c r="D471" s="18">
        <v>0</v>
      </c>
      <c r="E471" s="18">
        <v>0</v>
      </c>
      <c r="F471" s="18">
        <v>0</v>
      </c>
      <c r="G471" s="18">
        <v>0</v>
      </c>
      <c r="H471" s="18">
        <v>0</v>
      </c>
      <c r="I471" s="18">
        <f t="shared" si="46"/>
        <v>0</v>
      </c>
      <c r="J471" s="18">
        <f t="shared" si="47"/>
        <v>0</v>
      </c>
      <c r="K471" s="37" t="str">
        <f t="shared" si="48"/>
        <v>NA</v>
      </c>
      <c r="L471" s="37" t="str">
        <f t="shared" si="49"/>
        <v>NA</v>
      </c>
      <c r="M471" s="37" t="str">
        <f t="shared" si="50"/>
        <v>NA</v>
      </c>
      <c r="O471" s="51"/>
      <c r="P471" s="51"/>
      <c r="Q471" s="51"/>
      <c r="R471" s="54"/>
      <c r="S471" s="54"/>
      <c r="T471" s="54"/>
      <c r="U471" s="54"/>
      <c r="V471" s="54"/>
      <c r="W471" s="51"/>
      <c r="X471" s="51"/>
      <c r="Y471" s="51"/>
    </row>
    <row r="472" spans="1:25" s="17" customFormat="1" x14ac:dyDescent="0.2">
      <c r="A472" s="67" t="s">
        <v>388</v>
      </c>
      <c r="B472" s="68"/>
      <c r="C472" s="67"/>
      <c r="D472" s="69">
        <v>1005000</v>
      </c>
      <c r="E472" s="69">
        <v>1005000</v>
      </c>
      <c r="F472" s="69">
        <v>0</v>
      </c>
      <c r="G472" s="69">
        <v>0</v>
      </c>
      <c r="H472" s="69">
        <v>0</v>
      </c>
      <c r="I472" s="69">
        <f t="shared" si="46"/>
        <v>0</v>
      </c>
      <c r="J472" s="69">
        <f t="shared" si="47"/>
        <v>1005000</v>
      </c>
      <c r="K472" s="70">
        <f t="shared" si="48"/>
        <v>1</v>
      </c>
      <c r="L472" s="70">
        <f t="shared" si="49"/>
        <v>-1</v>
      </c>
      <c r="M472" s="70">
        <f t="shared" si="50"/>
        <v>-1</v>
      </c>
      <c r="O472" s="51"/>
      <c r="P472" s="51"/>
      <c r="Q472" s="51"/>
      <c r="R472" s="54"/>
      <c r="S472" s="54"/>
      <c r="T472" s="54"/>
      <c r="U472" s="54"/>
      <c r="V472" s="54"/>
      <c r="W472" s="51"/>
      <c r="X472" s="51"/>
      <c r="Y472" s="51"/>
    </row>
    <row r="473" spans="1:25" s="17" customFormat="1" x14ac:dyDescent="0.2">
      <c r="A473" s="17" t="s">
        <v>389</v>
      </c>
      <c r="B473" s="43" t="s">
        <v>298</v>
      </c>
      <c r="C473" s="17" t="s">
        <v>299</v>
      </c>
      <c r="D473" s="18">
        <v>37764.57</v>
      </c>
      <c r="E473" s="18">
        <v>37764.57</v>
      </c>
      <c r="F473" s="18">
        <v>0</v>
      </c>
      <c r="G473" s="18">
        <v>0</v>
      </c>
      <c r="H473" s="18">
        <v>0</v>
      </c>
      <c r="I473" s="18">
        <f t="shared" si="46"/>
        <v>0</v>
      </c>
      <c r="J473" s="18">
        <f t="shared" si="47"/>
        <v>37764.57</v>
      </c>
      <c r="K473" s="37">
        <f t="shared" si="48"/>
        <v>1</v>
      </c>
      <c r="L473" s="37">
        <f t="shared" si="49"/>
        <v>-1</v>
      </c>
      <c r="M473" s="37">
        <f t="shared" si="50"/>
        <v>-1</v>
      </c>
      <c r="O473" s="51"/>
      <c r="P473" s="51"/>
      <c r="Q473" s="51"/>
      <c r="R473" s="54"/>
      <c r="S473" s="54"/>
      <c r="T473" s="54"/>
      <c r="U473" s="54"/>
      <c r="V473" s="54"/>
      <c r="W473" s="51"/>
      <c r="X473" s="51"/>
      <c r="Y473" s="51"/>
    </row>
    <row r="474" spans="1:25" s="17" customFormat="1" x14ac:dyDescent="0.2">
      <c r="B474" s="43" t="s">
        <v>143</v>
      </c>
      <c r="C474" s="17" t="s">
        <v>144</v>
      </c>
      <c r="D474" s="18">
        <v>1300000</v>
      </c>
      <c r="E474" s="18">
        <v>1295000</v>
      </c>
      <c r="F474" s="18">
        <v>2543.75</v>
      </c>
      <c r="G474" s="18">
        <v>2963.75</v>
      </c>
      <c r="H474" s="18">
        <v>0</v>
      </c>
      <c r="I474" s="18">
        <f t="shared" si="46"/>
        <v>2963.75</v>
      </c>
      <c r="J474" s="18">
        <f t="shared" si="47"/>
        <v>1292036.25</v>
      </c>
      <c r="K474" s="37">
        <f t="shared" si="48"/>
        <v>0.99771138996138997</v>
      </c>
      <c r="L474" s="37">
        <f t="shared" si="49"/>
        <v>-0.99803571428571425</v>
      </c>
      <c r="M474" s="37">
        <f t="shared" si="50"/>
        <v>-0.99450733590733587</v>
      </c>
      <c r="O474" s="51"/>
      <c r="P474" s="51"/>
      <c r="Q474" s="51"/>
      <c r="R474" s="54"/>
      <c r="S474" s="54"/>
      <c r="T474" s="54"/>
      <c r="U474" s="54"/>
      <c r="V474" s="54"/>
      <c r="W474" s="51"/>
      <c r="X474" s="51"/>
      <c r="Y474" s="51"/>
    </row>
    <row r="475" spans="1:25" s="17" customFormat="1" x14ac:dyDescent="0.2">
      <c r="B475" s="43" t="s">
        <v>151</v>
      </c>
      <c r="C475" s="17" t="s">
        <v>152</v>
      </c>
      <c r="D475" s="18">
        <v>7481.16</v>
      </c>
      <c r="E475" s="18">
        <v>7481.16</v>
      </c>
      <c r="F475" s="18">
        <v>0</v>
      </c>
      <c r="G475" s="18">
        <v>0</v>
      </c>
      <c r="H475" s="18">
        <v>0</v>
      </c>
      <c r="I475" s="18">
        <f t="shared" si="46"/>
        <v>0</v>
      </c>
      <c r="J475" s="18">
        <f t="shared" si="47"/>
        <v>7481.16</v>
      </c>
      <c r="K475" s="37">
        <f t="shared" si="48"/>
        <v>1</v>
      </c>
      <c r="L475" s="37">
        <f t="shared" si="49"/>
        <v>-1</v>
      </c>
      <c r="M475" s="37">
        <f t="shared" si="50"/>
        <v>-1</v>
      </c>
      <c r="O475" s="51"/>
      <c r="P475" s="51"/>
      <c r="Q475" s="51"/>
      <c r="R475" s="54"/>
      <c r="S475" s="54"/>
      <c r="T475" s="54"/>
      <c r="U475" s="54"/>
      <c r="V475" s="54"/>
      <c r="W475" s="51"/>
      <c r="X475" s="51"/>
      <c r="Y475" s="51"/>
    </row>
    <row r="476" spans="1:25" s="17" customFormat="1" x14ac:dyDescent="0.2">
      <c r="B476" s="43" t="s">
        <v>163</v>
      </c>
      <c r="C476" s="17" t="s">
        <v>164</v>
      </c>
      <c r="D476" s="18">
        <v>1000.76</v>
      </c>
      <c r="E476" s="18">
        <v>1000.76</v>
      </c>
      <c r="F476" s="18">
        <v>0</v>
      </c>
      <c r="G476" s="18">
        <v>0</v>
      </c>
      <c r="H476" s="18">
        <v>0</v>
      </c>
      <c r="I476" s="18">
        <f t="shared" si="46"/>
        <v>0</v>
      </c>
      <c r="J476" s="18">
        <f t="shared" si="47"/>
        <v>1000.76</v>
      </c>
      <c r="K476" s="37">
        <f t="shared" si="48"/>
        <v>1</v>
      </c>
      <c r="L476" s="37">
        <f t="shared" si="49"/>
        <v>-1</v>
      </c>
      <c r="M476" s="37">
        <f t="shared" si="50"/>
        <v>-1</v>
      </c>
      <c r="O476" s="51"/>
      <c r="P476" s="51"/>
      <c r="Q476" s="51"/>
      <c r="R476" s="54"/>
      <c r="S476" s="54"/>
      <c r="T476" s="54"/>
      <c r="U476" s="54"/>
      <c r="V476" s="54"/>
      <c r="W476" s="51"/>
      <c r="X476" s="51"/>
      <c r="Y476" s="51"/>
    </row>
    <row r="477" spans="1:25" s="17" customFormat="1" x14ac:dyDescent="0.2">
      <c r="A477" s="67" t="s">
        <v>390</v>
      </c>
      <c r="B477" s="68"/>
      <c r="C477" s="67"/>
      <c r="D477" s="69">
        <v>1346246.49</v>
      </c>
      <c r="E477" s="69">
        <v>1341246.49</v>
      </c>
      <c r="F477" s="69">
        <v>2543.75</v>
      </c>
      <c r="G477" s="69">
        <v>2963.75</v>
      </c>
      <c r="H477" s="69">
        <v>0</v>
      </c>
      <c r="I477" s="69">
        <f t="shared" si="46"/>
        <v>2963.75</v>
      </c>
      <c r="J477" s="69">
        <f t="shared" si="47"/>
        <v>1338282.74</v>
      </c>
      <c r="K477" s="70">
        <f t="shared" si="48"/>
        <v>0.9977903017662324</v>
      </c>
      <c r="L477" s="70">
        <f t="shared" si="49"/>
        <v>-0.99810344331264567</v>
      </c>
      <c r="M477" s="70">
        <f t="shared" si="50"/>
        <v>-0.99469672423895772</v>
      </c>
      <c r="O477" s="51"/>
      <c r="P477" s="51"/>
      <c r="Q477" s="51"/>
      <c r="R477" s="54"/>
      <c r="S477" s="54"/>
      <c r="T477" s="54"/>
      <c r="U477" s="54"/>
      <c r="V477" s="54"/>
      <c r="W477" s="51"/>
      <c r="X477" s="51"/>
      <c r="Y477" s="51"/>
    </row>
    <row r="478" spans="1:25" s="17" customFormat="1" x14ac:dyDescent="0.2">
      <c r="A478" s="17" t="s">
        <v>391</v>
      </c>
      <c r="B478" s="43" t="s">
        <v>141</v>
      </c>
      <c r="C478" s="17" t="s">
        <v>142</v>
      </c>
      <c r="D478" s="18"/>
      <c r="E478" s="18"/>
      <c r="F478" s="18">
        <v>0</v>
      </c>
      <c r="G478" s="18">
        <v>0</v>
      </c>
      <c r="H478" s="18">
        <v>0</v>
      </c>
      <c r="I478" s="18">
        <f t="shared" si="46"/>
        <v>0</v>
      </c>
      <c r="J478" s="18">
        <f t="shared" si="47"/>
        <v>0</v>
      </c>
      <c r="K478" s="37" t="str">
        <f t="shared" si="48"/>
        <v>NA</v>
      </c>
      <c r="L478" s="37" t="str">
        <f t="shared" si="49"/>
        <v>NA</v>
      </c>
      <c r="M478" s="37" t="str">
        <f t="shared" si="50"/>
        <v>NA</v>
      </c>
      <c r="O478" s="51"/>
      <c r="P478" s="51"/>
      <c r="Q478" s="51"/>
      <c r="R478" s="54"/>
      <c r="S478" s="54"/>
      <c r="T478" s="54"/>
      <c r="U478" s="54"/>
      <c r="V478" s="54"/>
      <c r="W478" s="51"/>
      <c r="X478" s="51"/>
      <c r="Y478" s="51"/>
    </row>
    <row r="479" spans="1:25" s="17" customFormat="1" x14ac:dyDescent="0.2">
      <c r="B479" s="43" t="s">
        <v>149</v>
      </c>
      <c r="C479" s="17" t="s">
        <v>150</v>
      </c>
      <c r="D479" s="18"/>
      <c r="E479" s="18"/>
      <c r="F479" s="18">
        <v>0</v>
      </c>
      <c r="G479" s="18">
        <v>0</v>
      </c>
      <c r="H479" s="18">
        <v>0</v>
      </c>
      <c r="I479" s="18">
        <f t="shared" si="46"/>
        <v>0</v>
      </c>
      <c r="J479" s="18">
        <f t="shared" si="47"/>
        <v>0</v>
      </c>
      <c r="K479" s="37" t="str">
        <f t="shared" si="48"/>
        <v>NA</v>
      </c>
      <c r="L479" s="37" t="str">
        <f t="shared" si="49"/>
        <v>NA</v>
      </c>
      <c r="M479" s="37" t="str">
        <f t="shared" si="50"/>
        <v>NA</v>
      </c>
      <c r="O479" s="51"/>
      <c r="P479" s="51"/>
      <c r="Q479" s="51"/>
      <c r="R479" s="54"/>
      <c r="S479" s="54"/>
      <c r="T479" s="54"/>
      <c r="U479" s="54"/>
      <c r="V479" s="54"/>
      <c r="W479" s="51"/>
      <c r="X479" s="51"/>
      <c r="Y479" s="51"/>
    </row>
    <row r="480" spans="1:25" s="17" customFormat="1" x14ac:dyDescent="0.2">
      <c r="B480" s="43" t="s">
        <v>151</v>
      </c>
      <c r="C480" s="17" t="s">
        <v>152</v>
      </c>
      <c r="D480" s="18"/>
      <c r="E480" s="18"/>
      <c r="F480" s="18">
        <v>0</v>
      </c>
      <c r="G480" s="18">
        <v>0</v>
      </c>
      <c r="H480" s="18">
        <v>0</v>
      </c>
      <c r="I480" s="18">
        <f t="shared" si="46"/>
        <v>0</v>
      </c>
      <c r="J480" s="18">
        <f t="shared" si="47"/>
        <v>0</v>
      </c>
      <c r="K480" s="37" t="str">
        <f t="shared" si="48"/>
        <v>NA</v>
      </c>
      <c r="L480" s="37" t="str">
        <f t="shared" si="49"/>
        <v>NA</v>
      </c>
      <c r="M480" s="37" t="str">
        <f t="shared" si="50"/>
        <v>NA</v>
      </c>
      <c r="O480" s="51"/>
      <c r="P480" s="51"/>
      <c r="Q480" s="51"/>
      <c r="R480" s="54"/>
      <c r="S480" s="54"/>
      <c r="T480" s="54"/>
      <c r="U480" s="54"/>
      <c r="V480" s="54"/>
      <c r="W480" s="51"/>
      <c r="X480" s="51"/>
      <c r="Y480" s="51"/>
    </row>
    <row r="481" spans="1:25" s="17" customFormat="1" x14ac:dyDescent="0.2">
      <c r="B481" s="43" t="s">
        <v>163</v>
      </c>
      <c r="C481" s="17" t="s">
        <v>164</v>
      </c>
      <c r="D481" s="18"/>
      <c r="E481" s="18"/>
      <c r="F481" s="18">
        <v>0</v>
      </c>
      <c r="G481" s="18">
        <v>0</v>
      </c>
      <c r="H481" s="18">
        <v>0</v>
      </c>
      <c r="I481" s="18">
        <f t="shared" si="46"/>
        <v>0</v>
      </c>
      <c r="J481" s="18">
        <f t="shared" si="47"/>
        <v>0</v>
      </c>
      <c r="K481" s="37" t="str">
        <f t="shared" si="48"/>
        <v>NA</v>
      </c>
      <c r="L481" s="37" t="str">
        <f t="shared" si="49"/>
        <v>NA</v>
      </c>
      <c r="M481" s="37" t="str">
        <f t="shared" si="50"/>
        <v>NA</v>
      </c>
      <c r="O481" s="51"/>
      <c r="P481" s="51"/>
      <c r="Q481" s="51"/>
      <c r="R481" s="54"/>
      <c r="S481" s="54"/>
      <c r="T481" s="54"/>
      <c r="U481" s="54"/>
      <c r="V481" s="54"/>
      <c r="W481" s="51"/>
      <c r="X481" s="51"/>
      <c r="Y481" s="51"/>
    </row>
    <row r="482" spans="1:25" s="17" customFormat="1" x14ac:dyDescent="0.2">
      <c r="B482" s="43" t="s">
        <v>392</v>
      </c>
      <c r="C482" s="17" t="s">
        <v>393</v>
      </c>
      <c r="D482" s="18">
        <v>0</v>
      </c>
      <c r="E482" s="18">
        <v>0</v>
      </c>
      <c r="F482" s="18">
        <v>0</v>
      </c>
      <c r="G482" s="18">
        <v>0</v>
      </c>
      <c r="H482" s="18">
        <v>0</v>
      </c>
      <c r="I482" s="18">
        <f t="shared" si="46"/>
        <v>0</v>
      </c>
      <c r="J482" s="18">
        <f t="shared" si="47"/>
        <v>0</v>
      </c>
      <c r="K482" s="37" t="str">
        <f t="shared" si="48"/>
        <v>NA</v>
      </c>
      <c r="L482" s="37" t="str">
        <f t="shared" si="49"/>
        <v>NA</v>
      </c>
      <c r="M482" s="37" t="str">
        <f t="shared" si="50"/>
        <v>NA</v>
      </c>
      <c r="O482" s="51"/>
      <c r="P482" s="51"/>
      <c r="Q482" s="51"/>
      <c r="R482" s="54"/>
      <c r="S482" s="54"/>
      <c r="T482" s="54"/>
      <c r="U482" s="54"/>
      <c r="V482" s="54"/>
      <c r="W482" s="51"/>
      <c r="X482" s="51"/>
      <c r="Y482" s="51"/>
    </row>
    <row r="483" spans="1:25" s="17" customFormat="1" x14ac:dyDescent="0.2">
      <c r="B483" s="43" t="s">
        <v>360</v>
      </c>
      <c r="C483" s="17" t="s">
        <v>361</v>
      </c>
      <c r="D483" s="18">
        <v>0</v>
      </c>
      <c r="E483" s="18">
        <v>0</v>
      </c>
      <c r="F483" s="18">
        <v>0</v>
      </c>
      <c r="G483" s="18">
        <v>0</v>
      </c>
      <c r="H483" s="18">
        <v>0</v>
      </c>
      <c r="I483" s="18">
        <f t="shared" si="46"/>
        <v>0</v>
      </c>
      <c r="J483" s="18">
        <f t="shared" si="47"/>
        <v>0</v>
      </c>
      <c r="K483" s="37" t="str">
        <f t="shared" si="48"/>
        <v>NA</v>
      </c>
      <c r="L483" s="37" t="str">
        <f t="shared" si="49"/>
        <v>NA</v>
      </c>
      <c r="M483" s="37" t="str">
        <f t="shared" si="50"/>
        <v>NA</v>
      </c>
      <c r="O483" s="51"/>
      <c r="P483" s="51"/>
      <c r="Q483" s="51"/>
      <c r="R483" s="54"/>
      <c r="S483" s="54"/>
      <c r="T483" s="54"/>
      <c r="U483" s="54"/>
      <c r="V483" s="54"/>
      <c r="W483" s="51"/>
      <c r="X483" s="51"/>
      <c r="Y483" s="51"/>
    </row>
    <row r="484" spans="1:25" s="17" customFormat="1" x14ac:dyDescent="0.2">
      <c r="B484" s="43" t="s">
        <v>205</v>
      </c>
      <c r="C484" s="17" t="s">
        <v>206</v>
      </c>
      <c r="D484" s="18">
        <v>0</v>
      </c>
      <c r="E484" s="18">
        <v>0</v>
      </c>
      <c r="F484" s="18">
        <v>0</v>
      </c>
      <c r="G484" s="18">
        <v>0</v>
      </c>
      <c r="H484" s="18">
        <v>0</v>
      </c>
      <c r="I484" s="18">
        <f t="shared" si="46"/>
        <v>0</v>
      </c>
      <c r="J484" s="18">
        <f t="shared" si="47"/>
        <v>0</v>
      </c>
      <c r="K484" s="37" t="str">
        <f t="shared" si="48"/>
        <v>NA</v>
      </c>
      <c r="L484" s="37" t="str">
        <f t="shared" si="49"/>
        <v>NA</v>
      </c>
      <c r="M484" s="37" t="str">
        <f t="shared" si="50"/>
        <v>NA</v>
      </c>
      <c r="O484" s="51"/>
      <c r="P484" s="51"/>
      <c r="Q484" s="51"/>
      <c r="R484" s="54"/>
      <c r="S484" s="54"/>
      <c r="T484" s="54"/>
      <c r="U484" s="54"/>
      <c r="V484" s="54"/>
      <c r="W484" s="51"/>
      <c r="X484" s="51"/>
      <c r="Y484" s="51"/>
    </row>
    <row r="485" spans="1:25" s="17" customFormat="1" x14ac:dyDescent="0.2">
      <c r="B485" s="43" t="s">
        <v>207</v>
      </c>
      <c r="C485" s="17" t="s">
        <v>208</v>
      </c>
      <c r="D485" s="18">
        <v>0</v>
      </c>
      <c r="E485" s="18">
        <v>0</v>
      </c>
      <c r="F485" s="18">
        <v>0</v>
      </c>
      <c r="G485" s="18">
        <v>0</v>
      </c>
      <c r="H485" s="18">
        <v>0</v>
      </c>
      <c r="I485" s="18">
        <f t="shared" si="46"/>
        <v>0</v>
      </c>
      <c r="J485" s="18">
        <f t="shared" si="47"/>
        <v>0</v>
      </c>
      <c r="K485" s="37" t="str">
        <f t="shared" si="48"/>
        <v>NA</v>
      </c>
      <c r="L485" s="37" t="str">
        <f t="shared" si="49"/>
        <v>NA</v>
      </c>
      <c r="M485" s="37" t="str">
        <f t="shared" si="50"/>
        <v>NA</v>
      </c>
      <c r="O485" s="51"/>
      <c r="P485" s="51"/>
      <c r="Q485" s="51"/>
      <c r="R485" s="54"/>
      <c r="S485" s="54"/>
      <c r="T485" s="54"/>
      <c r="U485" s="54"/>
      <c r="V485" s="54"/>
      <c r="W485" s="51"/>
      <c r="X485" s="51"/>
      <c r="Y485" s="51"/>
    </row>
    <row r="486" spans="1:25" s="17" customFormat="1" x14ac:dyDescent="0.2">
      <c r="A486" s="67" t="s">
        <v>394</v>
      </c>
      <c r="B486" s="68"/>
      <c r="C486" s="67"/>
      <c r="D486" s="69">
        <v>0</v>
      </c>
      <c r="E486" s="69">
        <v>0</v>
      </c>
      <c r="F486" s="69">
        <v>0</v>
      </c>
      <c r="G486" s="69">
        <v>0</v>
      </c>
      <c r="H486" s="69">
        <v>0</v>
      </c>
      <c r="I486" s="69">
        <f t="shared" si="46"/>
        <v>0</v>
      </c>
      <c r="J486" s="69">
        <f t="shared" si="47"/>
        <v>0</v>
      </c>
      <c r="K486" s="70" t="str">
        <f t="shared" si="48"/>
        <v>NA</v>
      </c>
      <c r="L486" s="70" t="str">
        <f t="shared" si="49"/>
        <v>NA</v>
      </c>
      <c r="M486" s="70" t="str">
        <f t="shared" si="50"/>
        <v>NA</v>
      </c>
      <c r="O486" s="51"/>
      <c r="P486" s="51"/>
      <c r="Q486" s="51"/>
      <c r="R486" s="54"/>
      <c r="S486" s="54"/>
      <c r="T486" s="54"/>
      <c r="U486" s="54"/>
      <c r="V486" s="54"/>
      <c r="W486" s="51"/>
      <c r="X486" s="51"/>
      <c r="Y486" s="51"/>
    </row>
    <row r="487" spans="1:25" s="17" customFormat="1" x14ac:dyDescent="0.2">
      <c r="A487" s="17" t="s">
        <v>11</v>
      </c>
      <c r="B487" s="43" t="s">
        <v>213</v>
      </c>
      <c r="C487" s="17" t="s">
        <v>214</v>
      </c>
      <c r="D487" s="18">
        <v>0</v>
      </c>
      <c r="E487" s="18">
        <v>0</v>
      </c>
      <c r="F487" s="18">
        <v>0</v>
      </c>
      <c r="G487" s="18">
        <v>0</v>
      </c>
      <c r="H487" s="18">
        <v>0</v>
      </c>
      <c r="I487" s="18">
        <f t="shared" si="46"/>
        <v>0</v>
      </c>
      <c r="J487" s="18">
        <f t="shared" si="47"/>
        <v>0</v>
      </c>
      <c r="K487" s="37" t="str">
        <f t="shared" si="48"/>
        <v>NA</v>
      </c>
      <c r="L487" s="37" t="str">
        <f t="shared" si="49"/>
        <v>NA</v>
      </c>
      <c r="M487" s="37" t="str">
        <f t="shared" si="50"/>
        <v>NA</v>
      </c>
      <c r="O487" s="51"/>
      <c r="P487" s="51"/>
      <c r="Q487" s="51"/>
      <c r="R487" s="54"/>
      <c r="S487" s="54"/>
      <c r="T487" s="54"/>
      <c r="U487" s="54"/>
      <c r="V487" s="54"/>
      <c r="W487" s="51"/>
      <c r="X487" s="51"/>
      <c r="Y487" s="51"/>
    </row>
    <row r="488" spans="1:25" s="17" customFormat="1" x14ac:dyDescent="0.2">
      <c r="B488" s="43" t="s">
        <v>12</v>
      </c>
      <c r="C488" s="17" t="s">
        <v>13</v>
      </c>
      <c r="D488" s="18">
        <v>7837334</v>
      </c>
      <c r="E488" s="18">
        <v>7837334</v>
      </c>
      <c r="F488" s="18">
        <v>0</v>
      </c>
      <c r="G488" s="18">
        <v>0</v>
      </c>
      <c r="H488" s="18">
        <v>0</v>
      </c>
      <c r="I488" s="18">
        <f t="shared" si="46"/>
        <v>0</v>
      </c>
      <c r="J488" s="18">
        <f t="shared" si="47"/>
        <v>7837334</v>
      </c>
      <c r="K488" s="37">
        <f t="shared" si="48"/>
        <v>1</v>
      </c>
      <c r="L488" s="37">
        <f t="shared" si="49"/>
        <v>-1</v>
      </c>
      <c r="M488" s="37">
        <f t="shared" si="50"/>
        <v>-1</v>
      </c>
      <c r="O488" s="51"/>
      <c r="P488" s="51"/>
      <c r="Q488" s="51"/>
      <c r="R488" s="54"/>
      <c r="S488" s="54"/>
      <c r="T488" s="54"/>
      <c r="U488" s="54"/>
      <c r="V488" s="54"/>
      <c r="W488" s="51"/>
      <c r="X488" s="51"/>
      <c r="Y488" s="51"/>
    </row>
    <row r="489" spans="1:25" s="17" customFormat="1" x14ac:dyDescent="0.2">
      <c r="B489" s="43" t="s">
        <v>376</v>
      </c>
      <c r="C489" s="17" t="s">
        <v>377</v>
      </c>
      <c r="D489" s="18">
        <v>0</v>
      </c>
      <c r="E489" s="18">
        <v>0</v>
      </c>
      <c r="F489" s="18">
        <v>0</v>
      </c>
      <c r="G489" s="18">
        <v>0</v>
      </c>
      <c r="H489" s="18">
        <v>0</v>
      </c>
      <c r="I489" s="18">
        <f t="shared" ref="I489:I493" si="51">SUM(G489:H489)</f>
        <v>0</v>
      </c>
      <c r="J489" s="18">
        <f t="shared" ref="J489:J493" si="52">E489-I489</f>
        <v>0</v>
      </c>
      <c r="K489" s="37" t="str">
        <f t="shared" ref="K489:K493" si="53">IF(E489=0,"NA",J489/E489)</f>
        <v>NA</v>
      </c>
      <c r="L489" s="37" t="str">
        <f t="shared" ref="L489:L493" si="54">IF(E489=0,"NA",(  ( F489 - (E489/$L$6)) / (E489/$L$6)))</f>
        <v>NA</v>
      </c>
      <c r="M489" s="37" t="str">
        <f t="shared" ref="M489:M493" si="55">IF(E489=0,"NA",(  ( G489 - ($M$6*(E489/12))) / ($M$6*(E489/12))))</f>
        <v>NA</v>
      </c>
      <c r="O489" s="51"/>
      <c r="P489" s="51"/>
      <c r="Q489" s="51"/>
      <c r="R489" s="54"/>
      <c r="S489" s="54"/>
      <c r="T489" s="54"/>
      <c r="U489" s="54"/>
      <c r="V489" s="54"/>
      <c r="W489" s="51"/>
      <c r="X489" s="51"/>
      <c r="Y489" s="51"/>
    </row>
    <row r="490" spans="1:25" s="17" customFormat="1" x14ac:dyDescent="0.2">
      <c r="A490" s="67" t="s">
        <v>14</v>
      </c>
      <c r="B490" s="68"/>
      <c r="C490" s="67"/>
      <c r="D490" s="69">
        <v>7837334</v>
      </c>
      <c r="E490" s="69">
        <v>7837334</v>
      </c>
      <c r="F490" s="69">
        <v>0</v>
      </c>
      <c r="G490" s="69">
        <v>0</v>
      </c>
      <c r="H490" s="69">
        <v>0</v>
      </c>
      <c r="I490" s="69">
        <f t="shared" si="51"/>
        <v>0</v>
      </c>
      <c r="J490" s="69">
        <f t="shared" si="52"/>
        <v>7837334</v>
      </c>
      <c r="K490" s="70">
        <f t="shared" si="53"/>
        <v>1</v>
      </c>
      <c r="L490" s="70">
        <f t="shared" si="54"/>
        <v>-1</v>
      </c>
      <c r="M490" s="70">
        <f t="shared" si="55"/>
        <v>-1</v>
      </c>
      <c r="O490" s="51"/>
      <c r="P490" s="51"/>
      <c r="Q490" s="51"/>
      <c r="R490" s="54"/>
      <c r="S490" s="54"/>
      <c r="T490" s="54"/>
      <c r="U490" s="54"/>
      <c r="V490" s="54"/>
      <c r="W490" s="51"/>
      <c r="X490" s="51"/>
      <c r="Y490" s="51"/>
    </row>
    <row r="491" spans="1:25" s="17" customFormat="1" ht="12" customHeight="1" x14ac:dyDescent="0.2">
      <c r="A491" s="17" t="s">
        <v>15</v>
      </c>
      <c r="B491" s="43" t="s">
        <v>16</v>
      </c>
      <c r="C491" s="17" t="s">
        <v>17</v>
      </c>
      <c r="D491" s="18">
        <v>0</v>
      </c>
      <c r="E491" s="18">
        <v>0</v>
      </c>
      <c r="F491" s="18">
        <v>0</v>
      </c>
      <c r="G491" s="18">
        <v>0</v>
      </c>
      <c r="H491" s="18">
        <v>0</v>
      </c>
      <c r="I491" s="18">
        <f t="shared" si="51"/>
        <v>0</v>
      </c>
      <c r="J491" s="18">
        <f t="shared" si="52"/>
        <v>0</v>
      </c>
      <c r="K491" s="37" t="str">
        <f t="shared" si="53"/>
        <v>NA</v>
      </c>
      <c r="L491" s="37" t="str">
        <f t="shared" si="54"/>
        <v>NA</v>
      </c>
      <c r="M491" s="37" t="str">
        <f t="shared" si="55"/>
        <v>NA</v>
      </c>
      <c r="O491" s="51"/>
      <c r="P491" s="51"/>
      <c r="Q491" s="51"/>
      <c r="R491" s="51"/>
      <c r="S491" s="51"/>
      <c r="T491" s="51"/>
      <c r="U491" s="51"/>
      <c r="V491" s="51"/>
      <c r="W491" s="51"/>
      <c r="X491" s="51"/>
      <c r="Y491" s="51"/>
    </row>
    <row r="492" spans="1:25" s="17" customFormat="1" ht="12" customHeight="1" x14ac:dyDescent="0.2">
      <c r="B492" s="43" t="s">
        <v>29</v>
      </c>
      <c r="C492" s="17" t="s">
        <v>30</v>
      </c>
      <c r="D492" s="18">
        <v>0</v>
      </c>
      <c r="E492" s="18">
        <v>0</v>
      </c>
      <c r="F492" s="18">
        <v>0</v>
      </c>
      <c r="G492" s="18">
        <v>0</v>
      </c>
      <c r="H492" s="18">
        <v>0</v>
      </c>
      <c r="I492" s="18">
        <f t="shared" si="51"/>
        <v>0</v>
      </c>
      <c r="J492" s="18">
        <f t="shared" si="52"/>
        <v>0</v>
      </c>
      <c r="K492" s="37" t="str">
        <f t="shared" si="53"/>
        <v>NA</v>
      </c>
      <c r="L492" s="37" t="str">
        <f t="shared" si="54"/>
        <v>NA</v>
      </c>
      <c r="M492" s="37" t="str">
        <f t="shared" si="55"/>
        <v>NA</v>
      </c>
      <c r="O492" s="51"/>
      <c r="P492" s="51"/>
      <c r="Q492" s="51"/>
      <c r="R492" s="51"/>
      <c r="S492" s="51"/>
      <c r="T492" s="51"/>
      <c r="U492" s="51"/>
      <c r="V492" s="51"/>
      <c r="W492" s="51"/>
      <c r="X492" s="51"/>
      <c r="Y492" s="51"/>
    </row>
    <row r="493" spans="1:25" s="17" customFormat="1" ht="12" customHeight="1" x14ac:dyDescent="0.2">
      <c r="A493" s="67" t="s">
        <v>18</v>
      </c>
      <c r="B493" s="68"/>
      <c r="C493" s="67"/>
      <c r="D493" s="69">
        <v>0</v>
      </c>
      <c r="E493" s="69">
        <v>0</v>
      </c>
      <c r="F493" s="69">
        <v>0</v>
      </c>
      <c r="G493" s="69">
        <v>0</v>
      </c>
      <c r="H493" s="69">
        <v>0</v>
      </c>
      <c r="I493" s="69">
        <f t="shared" si="51"/>
        <v>0</v>
      </c>
      <c r="J493" s="69">
        <f t="shared" si="52"/>
        <v>0</v>
      </c>
      <c r="K493" s="70" t="str">
        <f t="shared" si="53"/>
        <v>NA</v>
      </c>
      <c r="L493" s="70" t="str">
        <f t="shared" si="54"/>
        <v>NA</v>
      </c>
      <c r="M493" s="70" t="str">
        <f t="shared" si="55"/>
        <v>NA</v>
      </c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</row>
    <row r="494" spans="1:25" s="17" customFormat="1" x14ac:dyDescent="0.2">
      <c r="A494" s="23"/>
      <c r="B494" s="31"/>
      <c r="C494" s="23"/>
      <c r="D494" s="18"/>
      <c r="E494" s="18"/>
      <c r="F494" s="18"/>
      <c r="G494" s="18"/>
      <c r="H494" s="18"/>
      <c r="I494" s="18"/>
      <c r="J494" s="18"/>
      <c r="K494" s="37"/>
      <c r="L494" s="37"/>
      <c r="M494" s="37"/>
      <c r="O494" s="51"/>
      <c r="P494" s="51"/>
      <c r="Q494" s="51"/>
      <c r="R494" s="51"/>
      <c r="S494" s="51"/>
      <c r="T494" s="51"/>
      <c r="U494" s="51"/>
      <c r="V494" s="51"/>
      <c r="W494" s="51"/>
      <c r="X494" s="51"/>
      <c r="Y494" s="51"/>
    </row>
    <row r="495" spans="1:25" ht="15.75" x14ac:dyDescent="0.25">
      <c r="A495" s="25" t="s">
        <v>27</v>
      </c>
      <c r="B495" s="32"/>
      <c r="C495" s="25"/>
      <c r="D495" s="6">
        <f>+D100+D148+D185+D198+D222+D265+D285+D317+D384+D421+D456+D469+D472+D477+D486+D490+D493</f>
        <v>1326477446.9000001</v>
      </c>
      <c r="E495" s="6">
        <f t="shared" ref="E495:J495" si="56">+E100+E148+E185+E198+E222+E265+E285+E317+E384+E421+E456+E469+E472+E477+E486+E490+E493</f>
        <v>1324739549.22</v>
      </c>
      <c r="F495" s="6">
        <f t="shared" si="56"/>
        <v>104492961.07000001</v>
      </c>
      <c r="G495" s="6">
        <f t="shared" si="56"/>
        <v>407983946.7300002</v>
      </c>
      <c r="H495" s="6">
        <f t="shared" si="56"/>
        <v>39704865.739999995</v>
      </c>
      <c r="I495" s="6">
        <f t="shared" si="56"/>
        <v>447688812.47000009</v>
      </c>
      <c r="J495" s="6">
        <f t="shared" si="56"/>
        <v>877050736.75</v>
      </c>
      <c r="K495" s="38">
        <f>IF(E495=0,"NA",J495/E495)</f>
        <v>0.66205522230117086</v>
      </c>
      <c r="L495" s="38">
        <f>IF(E495=0,"NA",(  ( F495 - (E495/$L$6)) / (E495/$L$6)))</f>
        <v>-0.92112188306635456</v>
      </c>
      <c r="M495" s="38">
        <f>IF(E495=0,"NA",(  ( G495 - ($M$6*(E495/12))) / ($M$6*(E495/12))))</f>
        <v>-0.26086492040754283</v>
      </c>
    </row>
    <row r="497" spans="2:27" x14ac:dyDescent="0.2">
      <c r="B497" s="52" t="s">
        <v>43</v>
      </c>
      <c r="C497" s="53" t="s">
        <v>44</v>
      </c>
    </row>
    <row r="498" spans="2:27" x14ac:dyDescent="0.2">
      <c r="K498" s="14"/>
    </row>
    <row r="499" spans="2:27" x14ac:dyDescent="0.2">
      <c r="K499" s="14"/>
    </row>
    <row r="500" spans="2:27" x14ac:dyDescent="0.2">
      <c r="K500" s="10"/>
      <c r="L500" s="10"/>
      <c r="M500" s="10"/>
    </row>
    <row r="501" spans="2:27" x14ac:dyDescent="0.2">
      <c r="K501" s="14"/>
    </row>
    <row r="503" spans="2:27" x14ac:dyDescent="0.2">
      <c r="K503" s="14"/>
    </row>
    <row r="504" spans="2:27" x14ac:dyDescent="0.2">
      <c r="K504" s="14"/>
    </row>
    <row r="505" spans="2:27" x14ac:dyDescent="0.2">
      <c r="B505" s="24"/>
      <c r="C505" s="24"/>
      <c r="D505" s="33"/>
      <c r="E505" s="19"/>
      <c r="K505" s="14"/>
      <c r="L505" s="14"/>
      <c r="M505" s="14"/>
      <c r="N505" s="39"/>
      <c r="O505" s="39"/>
      <c r="P505" s="10"/>
      <c r="W505" s="51"/>
      <c r="X505" s="51"/>
      <c r="Z505" s="50"/>
      <c r="AA505" s="50"/>
    </row>
    <row r="506" spans="2:27" x14ac:dyDescent="0.2">
      <c r="B506" s="24"/>
      <c r="C506" s="24"/>
      <c r="D506" s="33"/>
      <c r="E506" s="19"/>
      <c r="K506" s="14"/>
      <c r="L506" s="14"/>
      <c r="M506" s="14"/>
      <c r="N506" s="39"/>
      <c r="O506" s="39"/>
      <c r="P506" s="10"/>
      <c r="W506" s="51"/>
      <c r="X506" s="51"/>
      <c r="Z506" s="50"/>
      <c r="AA506" s="50"/>
    </row>
    <row r="507" spans="2:27" x14ac:dyDescent="0.2">
      <c r="K507" s="14"/>
    </row>
    <row r="508" spans="2:27" x14ac:dyDescent="0.2">
      <c r="K508" s="14"/>
    </row>
    <row r="509" spans="2:27" x14ac:dyDescent="0.2">
      <c r="K509" s="14"/>
    </row>
  </sheetData>
  <autoFilter ref="A7:M495" xr:uid="{00000000-0009-0000-0000-000000000000}"/>
  <sortState xmlns:xlrd2="http://schemas.microsoft.com/office/spreadsheetml/2017/richdata2" ref="D191:P229">
    <sortCondition ref="D190"/>
  </sortState>
  <mergeCells count="5">
    <mergeCell ref="A1:M1"/>
    <mergeCell ref="A3:M3"/>
    <mergeCell ref="A2:M2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475"/>
  <sheetViews>
    <sheetView topLeftCell="B1" workbookViewId="0">
      <pane ySplit="7" topLeftCell="A8" activePane="bottomLeft" state="frozen"/>
      <selection activeCell="A23" sqref="A23:M495"/>
      <selection pane="bottomLeft" activeCell="J496" sqref="J496"/>
    </sheetView>
  </sheetViews>
  <sheetFormatPr defaultRowHeight="12.75" x14ac:dyDescent="0.2"/>
  <cols>
    <col min="1" max="1" width="50.42578125" style="23" bestFit="1" customWidth="1"/>
    <col min="2" max="2" width="8" style="31" customWidth="1"/>
    <col min="3" max="3" width="29.42578125" style="23" bestFit="1" customWidth="1"/>
    <col min="4" max="4" width="16.28515625" style="18" bestFit="1" customWidth="1"/>
    <col min="5" max="5" width="18" style="18" bestFit="1" customWidth="1"/>
    <col min="6" max="7" width="15.42578125" style="18" customWidth="1"/>
    <col min="8" max="8" width="15.85546875" style="18" customWidth="1"/>
    <col min="9" max="9" width="16.28515625" style="18" bestFit="1" customWidth="1"/>
    <col min="10" max="10" width="18" style="18" bestFit="1" customWidth="1"/>
    <col min="11" max="11" width="14" style="47" customWidth="1"/>
    <col min="12" max="12" width="10.85546875" style="37" customWidth="1"/>
    <col min="13" max="13" width="14.42578125" style="37" bestFit="1" customWidth="1"/>
    <col min="14" max="14" width="9.140625" style="17"/>
    <col min="15" max="15" width="31.140625" style="17" bestFit="1" customWidth="1"/>
    <col min="16" max="16" width="7" style="17" bestFit="1" customWidth="1"/>
    <col min="17" max="17" width="29.42578125" style="17" bestFit="1" customWidth="1"/>
    <col min="18" max="19" width="14" style="17" bestFit="1" customWidth="1"/>
    <col min="20" max="21" width="12.85546875" style="17" bestFit="1" customWidth="1"/>
    <col min="22" max="22" width="5" style="17" bestFit="1" customWidth="1"/>
    <col min="23" max="16384" width="9.140625" style="17"/>
  </cols>
  <sheetData>
    <row r="1" spans="1:22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</row>
    <row r="2" spans="1:22" s="1" customFormat="1" ht="18.75" x14ac:dyDescent="0.3">
      <c r="A2" s="77" t="s">
        <v>39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</row>
    <row r="3" spans="1:22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</row>
    <row r="4" spans="1:22" s="1" customFormat="1" ht="15" x14ac:dyDescent="0.25">
      <c r="A4" s="78">
        <v>44895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</row>
    <row r="5" spans="1:22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</row>
    <row r="6" spans="1:22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</row>
    <row r="7" spans="1:22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</row>
    <row r="8" spans="1:22" x14ac:dyDescent="0.2">
      <c r="A8" s="17" t="s">
        <v>45</v>
      </c>
      <c r="B8" s="43" t="s">
        <v>54</v>
      </c>
      <c r="C8" s="17" t="s">
        <v>55</v>
      </c>
      <c r="D8" s="18">
        <v>65500</v>
      </c>
      <c r="E8" s="18">
        <v>50500</v>
      </c>
      <c r="F8" s="18">
        <v>0</v>
      </c>
      <c r="G8" s="18">
        <v>0</v>
      </c>
      <c r="H8" s="18">
        <v>0</v>
      </c>
      <c r="I8" s="18">
        <f t="shared" ref="I8" si="0">SUM(G8:H8)</f>
        <v>0</v>
      </c>
      <c r="J8" s="18">
        <f t="shared" ref="J8" si="1">E8-I8</f>
        <v>50500</v>
      </c>
      <c r="K8" s="37">
        <f>IF(E8=0,"NA",J8/E8)</f>
        <v>1</v>
      </c>
      <c r="L8" s="37">
        <f>IF(E8=0,"NA",(  ( F8 - (E8/$L$6)) / (E8/$L$6)))</f>
        <v>-1</v>
      </c>
      <c r="M8" s="37">
        <f>IF(E8=0,"NA",(  ( G8 - ($M$6*(E8/12))) / ($M$6*(E8/12))))</f>
        <v>-1</v>
      </c>
      <c r="R8" s="23"/>
      <c r="S8" s="23"/>
      <c r="T8" s="23"/>
      <c r="U8" s="23"/>
      <c r="V8" s="23"/>
    </row>
    <row r="9" spans="1:22" x14ac:dyDescent="0.2">
      <c r="A9" s="17"/>
      <c r="B9" s="43" t="s">
        <v>56</v>
      </c>
      <c r="C9" s="17" t="s">
        <v>57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f t="shared" ref="I9:I41" si="2">SUM(G9:H9)</f>
        <v>0</v>
      </c>
      <c r="J9" s="18">
        <f t="shared" ref="J9:J41" si="3">E9-I9</f>
        <v>0</v>
      </c>
      <c r="K9" s="37" t="str">
        <f t="shared" ref="K9:K41" si="4">IF(E9=0,"NA",J9/E9)</f>
        <v>NA</v>
      </c>
      <c r="L9" s="37" t="str">
        <f t="shared" ref="L9:L41" si="5">IF(E9=0,"NA",(  ( F9 - (E9/$L$6)) / (E9/$L$6)))</f>
        <v>NA</v>
      </c>
      <c r="M9" s="37" t="str">
        <f t="shared" ref="M9:M41" si="6">IF(E9=0,"NA",(  ( G9 - ($M$6*(E9/12))) / ($M$6*(E9/12))))</f>
        <v>NA</v>
      </c>
      <c r="R9" s="23"/>
      <c r="S9" s="23"/>
      <c r="T9" s="23"/>
      <c r="U9" s="23"/>
      <c r="V9" s="23"/>
    </row>
    <row r="10" spans="1:22" x14ac:dyDescent="0.2">
      <c r="A10" s="17"/>
      <c r="B10" s="43" t="s">
        <v>58</v>
      </c>
      <c r="C10" s="17" t="s">
        <v>59</v>
      </c>
      <c r="D10" s="18">
        <v>5650</v>
      </c>
      <c r="E10" s="18">
        <v>5650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5650</v>
      </c>
      <c r="K10" s="37">
        <f t="shared" si="4"/>
        <v>1</v>
      </c>
      <c r="L10" s="37">
        <f t="shared" si="5"/>
        <v>-1</v>
      </c>
      <c r="M10" s="37">
        <f t="shared" si="6"/>
        <v>-1</v>
      </c>
      <c r="R10" s="23"/>
      <c r="S10" s="23"/>
      <c r="T10" s="23"/>
      <c r="U10" s="23"/>
      <c r="V10" s="23"/>
    </row>
    <row r="11" spans="1:22" x14ac:dyDescent="0.2">
      <c r="A11" s="17"/>
      <c r="B11" s="43" t="s">
        <v>60</v>
      </c>
      <c r="C11" s="17" t="s">
        <v>61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7" t="str">
        <f t="shared" si="4"/>
        <v>NA</v>
      </c>
      <c r="L11" s="37" t="str">
        <f t="shared" si="5"/>
        <v>NA</v>
      </c>
      <c r="M11" s="37" t="str">
        <f t="shared" si="6"/>
        <v>NA</v>
      </c>
      <c r="R11" s="23"/>
      <c r="S11" s="23"/>
      <c r="T11" s="23"/>
      <c r="U11" s="23"/>
      <c r="V11" s="23"/>
    </row>
    <row r="12" spans="1:22" x14ac:dyDescent="0.2">
      <c r="A12" s="17"/>
      <c r="B12" s="43" t="s">
        <v>62</v>
      </c>
      <c r="C12" s="17" t="s">
        <v>63</v>
      </c>
      <c r="D12" s="18">
        <v>1800</v>
      </c>
      <c r="E12" s="18">
        <v>1800</v>
      </c>
      <c r="F12" s="18">
        <v>0</v>
      </c>
      <c r="G12" s="18">
        <v>0</v>
      </c>
      <c r="H12" s="18">
        <v>0</v>
      </c>
      <c r="I12" s="18">
        <f t="shared" ref="I12:I40" si="7">SUM(G12:H12)</f>
        <v>0</v>
      </c>
      <c r="J12" s="18">
        <f t="shared" ref="J12:J40" si="8">E12-I12</f>
        <v>1800</v>
      </c>
      <c r="K12" s="37">
        <f t="shared" ref="K12:K40" si="9">IF(E12=0,"NA",J12/E12)</f>
        <v>1</v>
      </c>
      <c r="L12" s="37">
        <f t="shared" ref="L12:L40" si="10">IF(E12=0,"NA",(  ( F12 - (E12/$L$6)) / (E12/$L$6)))</f>
        <v>-1</v>
      </c>
      <c r="M12" s="37">
        <f t="shared" ref="M12:M40" si="11">IF(E12=0,"NA",(  ( G12 - ($M$6*(E12/12))) / ($M$6*(E12/12))))</f>
        <v>-1</v>
      </c>
      <c r="R12" s="23"/>
      <c r="S12" s="23"/>
      <c r="T12" s="23"/>
      <c r="U12" s="23"/>
      <c r="V12" s="23"/>
    </row>
    <row r="13" spans="1:22" x14ac:dyDescent="0.2">
      <c r="A13" s="17"/>
      <c r="B13" s="43" t="s">
        <v>68</v>
      </c>
      <c r="C13" s="17" t="s">
        <v>69</v>
      </c>
      <c r="D13" s="18">
        <v>31230744.549999997</v>
      </c>
      <c r="E13" s="18">
        <v>31579844.549999997</v>
      </c>
      <c r="F13" s="18">
        <v>70336.049999999988</v>
      </c>
      <c r="G13" s="18">
        <v>9449206.0099999998</v>
      </c>
      <c r="H13" s="18">
        <v>0</v>
      </c>
      <c r="I13" s="18">
        <f t="shared" si="7"/>
        <v>9449206.0099999998</v>
      </c>
      <c r="J13" s="18">
        <f t="shared" si="8"/>
        <v>22130638.539999999</v>
      </c>
      <c r="K13" s="37">
        <f t="shared" si="9"/>
        <v>0.70078364397775361</v>
      </c>
      <c r="L13" s="37">
        <f t="shared" si="10"/>
        <v>-0.99777275502770002</v>
      </c>
      <c r="M13" s="37">
        <f t="shared" si="11"/>
        <v>-0.28188074554660847</v>
      </c>
      <c r="R13" s="23"/>
      <c r="S13" s="23"/>
      <c r="T13" s="23"/>
      <c r="U13" s="23"/>
      <c r="V13" s="23"/>
    </row>
    <row r="14" spans="1:22" x14ac:dyDescent="0.2">
      <c r="A14" s="17"/>
      <c r="B14" s="43" t="s">
        <v>465</v>
      </c>
      <c r="C14" s="17" t="s">
        <v>466</v>
      </c>
      <c r="D14" s="18">
        <v>-309752</v>
      </c>
      <c r="E14" s="18">
        <v>-277352</v>
      </c>
      <c r="F14" s="18">
        <v>7737.3499999999995</v>
      </c>
      <c r="G14" s="18">
        <v>80978.45</v>
      </c>
      <c r="H14" s="18">
        <v>0</v>
      </c>
      <c r="I14" s="18">
        <f t="shared" si="7"/>
        <v>80978.45</v>
      </c>
      <c r="J14" s="18">
        <f t="shared" si="8"/>
        <v>-358330.45</v>
      </c>
      <c r="K14" s="37">
        <f t="shared" si="9"/>
        <v>1.2919699515417231</v>
      </c>
      <c r="L14" s="37">
        <f t="shared" si="10"/>
        <v>-1.0278972208601342</v>
      </c>
      <c r="M14" s="37">
        <f t="shared" si="11"/>
        <v>-1.7007278837001354</v>
      </c>
      <c r="R14" s="23"/>
      <c r="S14" s="23"/>
      <c r="T14" s="23"/>
      <c r="U14" s="23"/>
      <c r="V14" s="23"/>
    </row>
    <row r="15" spans="1:22" x14ac:dyDescent="0.2">
      <c r="A15" s="17"/>
      <c r="B15" s="43" t="s">
        <v>467</v>
      </c>
      <c r="C15" s="17" t="s">
        <v>468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si="7"/>
        <v>0</v>
      </c>
      <c r="J15" s="18">
        <f t="shared" si="8"/>
        <v>0</v>
      </c>
      <c r="K15" s="37" t="str">
        <f t="shared" si="9"/>
        <v>NA</v>
      </c>
      <c r="L15" s="37" t="str">
        <f t="shared" si="10"/>
        <v>NA</v>
      </c>
      <c r="M15" s="37" t="str">
        <f t="shared" si="11"/>
        <v>NA</v>
      </c>
      <c r="R15" s="23"/>
      <c r="S15" s="23"/>
      <c r="T15" s="23"/>
      <c r="U15" s="23"/>
      <c r="V15" s="23"/>
    </row>
    <row r="16" spans="1:22" x14ac:dyDescent="0.2">
      <c r="A16" s="17"/>
      <c r="B16" s="43" t="s">
        <v>469</v>
      </c>
      <c r="C16" s="17" t="s">
        <v>470</v>
      </c>
      <c r="F16" s="18">
        <v>0</v>
      </c>
      <c r="G16" s="18">
        <v>0</v>
      </c>
      <c r="H16" s="18">
        <v>0</v>
      </c>
      <c r="I16" s="18">
        <f t="shared" si="7"/>
        <v>0</v>
      </c>
      <c r="J16" s="18">
        <f t="shared" si="8"/>
        <v>0</v>
      </c>
      <c r="K16" s="37" t="str">
        <f t="shared" si="9"/>
        <v>NA</v>
      </c>
      <c r="L16" s="37" t="str">
        <f t="shared" si="10"/>
        <v>NA</v>
      </c>
      <c r="M16" s="37" t="str">
        <f t="shared" si="11"/>
        <v>NA</v>
      </c>
      <c r="R16" s="23"/>
      <c r="S16" s="23"/>
      <c r="T16" s="23"/>
      <c r="U16" s="23"/>
      <c r="V16" s="23"/>
    </row>
    <row r="17" spans="1:22" x14ac:dyDescent="0.2">
      <c r="A17" s="17"/>
      <c r="B17" s="43" t="s">
        <v>471</v>
      </c>
      <c r="C17" s="17" t="s">
        <v>472</v>
      </c>
      <c r="D17" s="18">
        <v>0</v>
      </c>
      <c r="E17" s="18">
        <v>0</v>
      </c>
      <c r="F17" s="18">
        <v>0</v>
      </c>
      <c r="G17" s="18">
        <v>0</v>
      </c>
      <c r="H17" s="18">
        <v>0</v>
      </c>
      <c r="I17" s="18">
        <f t="shared" si="7"/>
        <v>0</v>
      </c>
      <c r="J17" s="18">
        <f t="shared" si="8"/>
        <v>0</v>
      </c>
      <c r="K17" s="37" t="str">
        <f t="shared" si="9"/>
        <v>NA</v>
      </c>
      <c r="L17" s="37" t="str">
        <f t="shared" si="10"/>
        <v>NA</v>
      </c>
      <c r="M17" s="37" t="str">
        <f t="shared" si="11"/>
        <v>NA</v>
      </c>
      <c r="R17" s="23"/>
      <c r="S17" s="23"/>
      <c r="T17" s="23"/>
      <c r="U17" s="23"/>
      <c r="V17" s="23"/>
    </row>
    <row r="18" spans="1:22" x14ac:dyDescent="0.2">
      <c r="A18" s="17"/>
      <c r="B18" s="43" t="s">
        <v>473</v>
      </c>
      <c r="C18" s="17" t="s">
        <v>474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f t="shared" si="7"/>
        <v>0</v>
      </c>
      <c r="J18" s="18">
        <f t="shared" si="8"/>
        <v>0</v>
      </c>
      <c r="K18" s="37" t="str">
        <f t="shared" si="9"/>
        <v>NA</v>
      </c>
      <c r="L18" s="37" t="str">
        <f t="shared" si="10"/>
        <v>NA</v>
      </c>
      <c r="M18" s="37" t="str">
        <f t="shared" si="11"/>
        <v>NA</v>
      </c>
      <c r="R18" s="23"/>
      <c r="S18" s="23"/>
      <c r="T18" s="23"/>
      <c r="U18" s="23"/>
      <c r="V18" s="23"/>
    </row>
    <row r="19" spans="1:22" x14ac:dyDescent="0.2">
      <c r="A19" s="17"/>
      <c r="B19" s="43" t="s">
        <v>475</v>
      </c>
      <c r="C19" s="17" t="s">
        <v>476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7"/>
        <v>0</v>
      </c>
      <c r="J19" s="18">
        <f t="shared" si="8"/>
        <v>0</v>
      </c>
      <c r="K19" s="37" t="str">
        <f t="shared" si="9"/>
        <v>NA</v>
      </c>
      <c r="L19" s="37" t="str">
        <f t="shared" si="10"/>
        <v>NA</v>
      </c>
      <c r="M19" s="37" t="str">
        <f t="shared" si="11"/>
        <v>NA</v>
      </c>
      <c r="R19" s="23"/>
      <c r="S19" s="23"/>
      <c r="T19" s="23"/>
      <c r="U19" s="23"/>
      <c r="V19" s="23"/>
    </row>
    <row r="20" spans="1:22" x14ac:dyDescent="0.2">
      <c r="A20" s="17"/>
      <c r="B20" s="43" t="s">
        <v>477</v>
      </c>
      <c r="C20" s="17" t="s">
        <v>478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7"/>
        <v>0</v>
      </c>
      <c r="J20" s="18">
        <f t="shared" si="8"/>
        <v>0</v>
      </c>
      <c r="K20" s="37" t="str">
        <f t="shared" si="9"/>
        <v>NA</v>
      </c>
      <c r="L20" s="37" t="str">
        <f t="shared" si="10"/>
        <v>NA</v>
      </c>
      <c r="M20" s="37" t="str">
        <f t="shared" si="11"/>
        <v>NA</v>
      </c>
      <c r="R20" s="23"/>
      <c r="S20" s="23"/>
      <c r="T20" s="23"/>
      <c r="U20" s="23"/>
      <c r="V20" s="23"/>
    </row>
    <row r="21" spans="1:22" x14ac:dyDescent="0.2">
      <c r="A21" s="17"/>
      <c r="B21" s="43" t="s">
        <v>479</v>
      </c>
      <c r="C21" s="17" t="s">
        <v>480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7"/>
        <v>0</v>
      </c>
      <c r="J21" s="18">
        <f t="shared" si="8"/>
        <v>0</v>
      </c>
      <c r="K21" s="37" t="str">
        <f t="shared" si="9"/>
        <v>NA</v>
      </c>
      <c r="L21" s="37" t="str">
        <f t="shared" si="10"/>
        <v>NA</v>
      </c>
      <c r="M21" s="37" t="str">
        <f t="shared" si="11"/>
        <v>NA</v>
      </c>
      <c r="R21" s="23"/>
      <c r="S21" s="23"/>
      <c r="T21" s="23"/>
      <c r="U21" s="23"/>
      <c r="V21" s="23"/>
    </row>
    <row r="22" spans="1:22" x14ac:dyDescent="0.2">
      <c r="A22" s="17"/>
      <c r="B22" s="43" t="s">
        <v>481</v>
      </c>
      <c r="C22" s="17" t="s">
        <v>482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7"/>
        <v>0</v>
      </c>
      <c r="J22" s="18">
        <f t="shared" si="8"/>
        <v>0</v>
      </c>
      <c r="K22" s="37" t="str">
        <f t="shared" si="9"/>
        <v>NA</v>
      </c>
      <c r="L22" s="37" t="str">
        <f t="shared" si="10"/>
        <v>NA</v>
      </c>
      <c r="M22" s="37" t="str">
        <f t="shared" si="11"/>
        <v>NA</v>
      </c>
      <c r="R22" s="23"/>
      <c r="S22" s="23"/>
      <c r="T22" s="23"/>
      <c r="U22" s="23"/>
      <c r="V22" s="23"/>
    </row>
    <row r="23" spans="1:22" x14ac:dyDescent="0.2">
      <c r="A23" s="17"/>
      <c r="B23" s="43" t="s">
        <v>483</v>
      </c>
      <c r="C23" s="17" t="s">
        <v>484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7"/>
        <v>0</v>
      </c>
      <c r="J23" s="18">
        <f t="shared" si="8"/>
        <v>0</v>
      </c>
      <c r="K23" s="37" t="str">
        <f t="shared" si="9"/>
        <v>NA</v>
      </c>
      <c r="L23" s="37" t="str">
        <f t="shared" si="10"/>
        <v>NA</v>
      </c>
      <c r="M23" s="37" t="str">
        <f t="shared" si="11"/>
        <v>NA</v>
      </c>
      <c r="R23" s="23"/>
      <c r="S23" s="23"/>
      <c r="T23" s="23"/>
      <c r="U23" s="23"/>
      <c r="V23" s="23"/>
    </row>
    <row r="24" spans="1:22" x14ac:dyDescent="0.2">
      <c r="A24" s="17"/>
      <c r="B24" s="43" t="s">
        <v>485</v>
      </c>
      <c r="C24" s="17" t="s">
        <v>486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si="7"/>
        <v>0</v>
      </c>
      <c r="J24" s="18">
        <f t="shared" si="8"/>
        <v>0</v>
      </c>
      <c r="K24" s="37" t="str">
        <f t="shared" si="9"/>
        <v>NA</v>
      </c>
      <c r="L24" s="37" t="str">
        <f t="shared" si="10"/>
        <v>NA</v>
      </c>
      <c r="M24" s="37" t="str">
        <f t="shared" si="11"/>
        <v>NA</v>
      </c>
      <c r="R24" s="23"/>
      <c r="S24" s="23"/>
      <c r="T24" s="23"/>
      <c r="U24" s="23"/>
      <c r="V24" s="23"/>
    </row>
    <row r="25" spans="1:22" x14ac:dyDescent="0.2">
      <c r="A25" s="67" t="s">
        <v>76</v>
      </c>
      <c r="B25" s="68"/>
      <c r="C25" s="67"/>
      <c r="D25" s="69">
        <v>30993942.549999997</v>
      </c>
      <c r="E25" s="69">
        <v>31360442.549999997</v>
      </c>
      <c r="F25" s="69">
        <v>78073.399999999994</v>
      </c>
      <c r="G25" s="69">
        <v>9530184.459999999</v>
      </c>
      <c r="H25" s="69">
        <v>0</v>
      </c>
      <c r="I25" s="69">
        <f t="shared" si="7"/>
        <v>9530184.459999999</v>
      </c>
      <c r="J25" s="69">
        <f t="shared" si="8"/>
        <v>21830258.089999996</v>
      </c>
      <c r="K25" s="70">
        <f t="shared" si="9"/>
        <v>0.69610810036225068</v>
      </c>
      <c r="L25" s="70">
        <f t="shared" si="10"/>
        <v>-0.99751044967316638</v>
      </c>
      <c r="M25" s="70">
        <f t="shared" si="11"/>
        <v>-0.27065944086940197</v>
      </c>
      <c r="R25" s="23"/>
      <c r="S25" s="23"/>
      <c r="T25" s="23"/>
      <c r="U25" s="23"/>
      <c r="V25" s="23"/>
    </row>
    <row r="26" spans="1:22" x14ac:dyDescent="0.2">
      <c r="A26" s="17" t="s">
        <v>19</v>
      </c>
      <c r="B26" s="43" t="s">
        <v>20</v>
      </c>
      <c r="C26" s="17" t="s">
        <v>21</v>
      </c>
      <c r="D26" s="18">
        <v>0</v>
      </c>
      <c r="E26" s="18">
        <v>0</v>
      </c>
      <c r="F26" s="18">
        <v>0</v>
      </c>
      <c r="G26" s="18">
        <v>2145.08</v>
      </c>
      <c r="H26" s="18">
        <v>0</v>
      </c>
      <c r="I26" s="18">
        <f t="shared" si="7"/>
        <v>2145.08</v>
      </c>
      <c r="J26" s="18">
        <f t="shared" si="8"/>
        <v>-2145.08</v>
      </c>
      <c r="K26" s="37" t="str">
        <f t="shared" si="9"/>
        <v>NA</v>
      </c>
      <c r="L26" s="37" t="str">
        <f t="shared" si="10"/>
        <v>NA</v>
      </c>
      <c r="M26" s="37" t="str">
        <f t="shared" si="11"/>
        <v>NA</v>
      </c>
      <c r="R26" s="23"/>
      <c r="S26" s="23"/>
      <c r="T26" s="23"/>
      <c r="U26" s="23"/>
      <c r="V26" s="23"/>
    </row>
    <row r="27" spans="1:22" x14ac:dyDescent="0.2">
      <c r="A27" s="67" t="s">
        <v>22</v>
      </c>
      <c r="B27" s="68"/>
      <c r="C27" s="67"/>
      <c r="D27" s="69">
        <v>0</v>
      </c>
      <c r="E27" s="69">
        <v>0</v>
      </c>
      <c r="F27" s="69">
        <v>0</v>
      </c>
      <c r="G27" s="69">
        <v>2145.08</v>
      </c>
      <c r="H27" s="69">
        <v>0</v>
      </c>
      <c r="I27" s="69">
        <f t="shared" si="7"/>
        <v>2145.08</v>
      </c>
      <c r="J27" s="69">
        <f t="shared" si="8"/>
        <v>-2145.08</v>
      </c>
      <c r="K27" s="70" t="str">
        <f t="shared" si="9"/>
        <v>NA</v>
      </c>
      <c r="L27" s="70" t="str">
        <f t="shared" si="10"/>
        <v>NA</v>
      </c>
      <c r="M27" s="70" t="str">
        <f t="shared" si="11"/>
        <v>NA</v>
      </c>
      <c r="R27" s="23"/>
      <c r="S27" s="23"/>
      <c r="T27" s="23"/>
      <c r="U27" s="23"/>
      <c r="V27" s="23"/>
    </row>
    <row r="28" spans="1:22" x14ac:dyDescent="0.2">
      <c r="A28" s="17" t="s">
        <v>77</v>
      </c>
      <c r="B28" s="43" t="s">
        <v>487</v>
      </c>
      <c r="C28" s="17" t="s">
        <v>488</v>
      </c>
      <c r="D28" s="18">
        <v>12946251.710000001</v>
      </c>
      <c r="E28" s="18">
        <v>12946251.710000001</v>
      </c>
      <c r="F28" s="18">
        <v>0</v>
      </c>
      <c r="G28" s="18">
        <v>3721085.95</v>
      </c>
      <c r="H28" s="18">
        <v>0</v>
      </c>
      <c r="I28" s="18">
        <f t="shared" si="7"/>
        <v>3721085.95</v>
      </c>
      <c r="J28" s="18">
        <f t="shared" si="8"/>
        <v>9225165.7600000016</v>
      </c>
      <c r="K28" s="37">
        <f t="shared" si="9"/>
        <v>0.71257426216070385</v>
      </c>
      <c r="L28" s="37">
        <f t="shared" si="10"/>
        <v>-1</v>
      </c>
      <c r="M28" s="37">
        <f t="shared" si="11"/>
        <v>-0.31017822918568921</v>
      </c>
      <c r="R28" s="23"/>
      <c r="S28" s="23"/>
      <c r="T28" s="23"/>
      <c r="U28" s="23"/>
      <c r="V28" s="23"/>
    </row>
    <row r="29" spans="1:22" x14ac:dyDescent="0.2">
      <c r="A29" s="17"/>
      <c r="B29" s="43" t="s">
        <v>88</v>
      </c>
      <c r="C29" s="17" t="s">
        <v>89</v>
      </c>
      <c r="D29" s="18">
        <v>2544589</v>
      </c>
      <c r="E29" s="18">
        <v>2304655</v>
      </c>
      <c r="F29" s="18">
        <v>23924</v>
      </c>
      <c r="G29" s="18">
        <v>382638.23</v>
      </c>
      <c r="H29" s="18">
        <v>0</v>
      </c>
      <c r="I29" s="18">
        <f t="shared" si="7"/>
        <v>382638.23</v>
      </c>
      <c r="J29" s="18">
        <f t="shared" si="8"/>
        <v>1922016.77</v>
      </c>
      <c r="K29" s="37">
        <f t="shared" si="9"/>
        <v>0.83397157926023635</v>
      </c>
      <c r="L29" s="37">
        <f t="shared" si="10"/>
        <v>-0.98961927056327303</v>
      </c>
      <c r="M29" s="37">
        <f t="shared" si="11"/>
        <v>-0.60153179022456726</v>
      </c>
      <c r="R29" s="23"/>
      <c r="S29" s="23"/>
      <c r="T29" s="23"/>
      <c r="U29" s="23"/>
      <c r="V29" s="23"/>
    </row>
    <row r="30" spans="1:22" x14ac:dyDescent="0.2">
      <c r="A30" s="17"/>
      <c r="B30" s="43" t="s">
        <v>90</v>
      </c>
      <c r="C30" s="17" t="s">
        <v>91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f t="shared" si="7"/>
        <v>0</v>
      </c>
      <c r="J30" s="18">
        <f t="shared" si="8"/>
        <v>0</v>
      </c>
      <c r="K30" s="37" t="str">
        <f t="shared" si="9"/>
        <v>NA</v>
      </c>
      <c r="L30" s="37" t="str">
        <f t="shared" si="10"/>
        <v>NA</v>
      </c>
      <c r="M30" s="37" t="str">
        <f t="shared" si="11"/>
        <v>NA</v>
      </c>
      <c r="R30" s="23"/>
      <c r="S30" s="23"/>
      <c r="T30" s="23"/>
      <c r="U30" s="23"/>
      <c r="V30" s="23"/>
    </row>
    <row r="31" spans="1:22" x14ac:dyDescent="0.2">
      <c r="A31" s="67" t="s">
        <v>98</v>
      </c>
      <c r="B31" s="68"/>
      <c r="C31" s="67"/>
      <c r="D31" s="69">
        <v>15490840.710000001</v>
      </c>
      <c r="E31" s="69">
        <v>15250906.710000001</v>
      </c>
      <c r="F31" s="69">
        <f>SUM(F28:F30)</f>
        <v>23924</v>
      </c>
      <c r="G31" s="69">
        <f>SUM(G28:G30)</f>
        <v>4103724.18</v>
      </c>
      <c r="H31" s="69">
        <v>0</v>
      </c>
      <c r="I31" s="69">
        <f t="shared" si="7"/>
        <v>4103724.18</v>
      </c>
      <c r="J31" s="69">
        <f t="shared" si="8"/>
        <v>11147182.530000001</v>
      </c>
      <c r="K31" s="70">
        <f t="shared" si="9"/>
        <v>0.73091933102513884</v>
      </c>
      <c r="L31" s="70">
        <f t="shared" si="10"/>
        <v>-0.99843130638361899</v>
      </c>
      <c r="M31" s="70">
        <f t="shared" si="11"/>
        <v>-0.35420639446033303</v>
      </c>
      <c r="R31" s="23"/>
      <c r="S31" s="23"/>
      <c r="T31" s="23"/>
      <c r="U31" s="23"/>
      <c r="V31" s="23"/>
    </row>
    <row r="32" spans="1:22" x14ac:dyDescent="0.2">
      <c r="A32" s="17" t="s">
        <v>489</v>
      </c>
      <c r="B32" s="43" t="s">
        <v>490</v>
      </c>
      <c r="C32" s="17" t="s">
        <v>491</v>
      </c>
      <c r="D32" s="18">
        <v>73880840.069999993</v>
      </c>
      <c r="E32" s="18">
        <v>76957825.650000006</v>
      </c>
      <c r="F32" s="18">
        <v>3663037.92</v>
      </c>
      <c r="G32" s="18">
        <v>32262885.979999997</v>
      </c>
      <c r="H32" s="18">
        <v>0</v>
      </c>
      <c r="I32" s="18">
        <f t="shared" si="7"/>
        <v>32262885.979999997</v>
      </c>
      <c r="J32" s="18">
        <f t="shared" si="8"/>
        <v>44694939.670000009</v>
      </c>
      <c r="K32" s="37">
        <f t="shared" si="9"/>
        <v>0.58077186163328154</v>
      </c>
      <c r="L32" s="37">
        <f t="shared" si="10"/>
        <v>-0.95240200864484792</v>
      </c>
      <c r="M32" s="37">
        <f t="shared" si="11"/>
        <v>6.1475320801243575E-3</v>
      </c>
      <c r="R32" s="23"/>
      <c r="S32" s="23"/>
      <c r="T32" s="23"/>
      <c r="U32" s="23"/>
      <c r="V32" s="23"/>
    </row>
    <row r="33" spans="1:22" x14ac:dyDescent="0.2">
      <c r="A33" s="17"/>
      <c r="B33" s="43" t="s">
        <v>492</v>
      </c>
      <c r="C33" s="17" t="s">
        <v>493</v>
      </c>
      <c r="D33" s="18">
        <v>2555268.77</v>
      </c>
      <c r="E33" s="18">
        <v>2987768.77</v>
      </c>
      <c r="F33" s="18">
        <v>0</v>
      </c>
      <c r="G33" s="18">
        <v>948194.66</v>
      </c>
      <c r="H33" s="18">
        <v>0</v>
      </c>
      <c r="I33" s="18">
        <f t="shared" si="7"/>
        <v>948194.66</v>
      </c>
      <c r="J33" s="18">
        <f t="shared" si="8"/>
        <v>2039574.1099999999</v>
      </c>
      <c r="K33" s="37">
        <f t="shared" si="9"/>
        <v>0.68264121724520199</v>
      </c>
      <c r="L33" s="37">
        <f t="shared" si="10"/>
        <v>-1</v>
      </c>
      <c r="M33" s="37">
        <f t="shared" si="11"/>
        <v>-0.23833892138848486</v>
      </c>
      <c r="R33" s="23"/>
      <c r="S33" s="23"/>
      <c r="T33" s="23"/>
      <c r="U33" s="23"/>
      <c r="V33" s="23"/>
    </row>
    <row r="34" spans="1:22" x14ac:dyDescent="0.2">
      <c r="A34" s="17"/>
      <c r="B34" s="43" t="s">
        <v>494</v>
      </c>
      <c r="C34" s="17" t="s">
        <v>495</v>
      </c>
      <c r="D34" s="18">
        <v>351475415</v>
      </c>
      <c r="E34" s="18">
        <v>499378530.30000001</v>
      </c>
      <c r="F34" s="18">
        <v>2131797.79</v>
      </c>
      <c r="G34" s="18">
        <v>39639377.869999997</v>
      </c>
      <c r="H34" s="18">
        <v>0</v>
      </c>
      <c r="I34" s="18">
        <f t="shared" si="7"/>
        <v>39639377.869999997</v>
      </c>
      <c r="J34" s="18">
        <f t="shared" si="8"/>
        <v>459739152.43000001</v>
      </c>
      <c r="K34" s="37">
        <f t="shared" si="9"/>
        <v>0.92062258294086696</v>
      </c>
      <c r="L34" s="37">
        <f t="shared" si="10"/>
        <v>-0.99573109843404894</v>
      </c>
      <c r="M34" s="37">
        <f t="shared" si="11"/>
        <v>-0.80949419905808073</v>
      </c>
      <c r="R34" s="23"/>
      <c r="S34" s="23"/>
      <c r="T34" s="23"/>
      <c r="U34" s="23"/>
      <c r="V34" s="23"/>
    </row>
    <row r="35" spans="1:22" x14ac:dyDescent="0.2">
      <c r="A35" s="17"/>
      <c r="B35" s="43" t="s">
        <v>496</v>
      </c>
      <c r="C35" s="17" t="s">
        <v>497</v>
      </c>
      <c r="D35" s="18">
        <v>321087.62</v>
      </c>
      <c r="E35" s="18">
        <v>1107150.6200000001</v>
      </c>
      <c r="F35" s="18">
        <v>0</v>
      </c>
      <c r="G35" s="18">
        <v>0</v>
      </c>
      <c r="H35" s="18">
        <v>0</v>
      </c>
      <c r="I35" s="18">
        <f t="shared" si="7"/>
        <v>0</v>
      </c>
      <c r="J35" s="18">
        <f t="shared" si="8"/>
        <v>1107150.6200000001</v>
      </c>
      <c r="K35" s="37">
        <f t="shared" si="9"/>
        <v>1</v>
      </c>
      <c r="L35" s="37">
        <f t="shared" si="10"/>
        <v>-1</v>
      </c>
      <c r="M35" s="37">
        <f t="shared" si="11"/>
        <v>-1</v>
      </c>
      <c r="R35" s="23"/>
      <c r="S35" s="23"/>
      <c r="T35" s="23"/>
      <c r="U35" s="23"/>
      <c r="V35" s="23"/>
    </row>
    <row r="36" spans="1:22" x14ac:dyDescent="0.2">
      <c r="A36" s="17"/>
      <c r="B36" s="43" t="s">
        <v>498</v>
      </c>
      <c r="C36" s="17" t="s">
        <v>499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f t="shared" si="7"/>
        <v>0</v>
      </c>
      <c r="J36" s="18">
        <f t="shared" si="8"/>
        <v>0</v>
      </c>
      <c r="K36" s="37" t="str">
        <f t="shared" si="9"/>
        <v>NA</v>
      </c>
      <c r="L36" s="37" t="str">
        <f t="shared" si="10"/>
        <v>NA</v>
      </c>
      <c r="M36" s="37" t="str">
        <f t="shared" si="11"/>
        <v>NA</v>
      </c>
      <c r="R36" s="23"/>
      <c r="S36" s="23"/>
      <c r="T36" s="23"/>
      <c r="U36" s="23"/>
      <c r="V36" s="23"/>
    </row>
    <row r="37" spans="1:22" x14ac:dyDescent="0.2">
      <c r="A37" s="17"/>
      <c r="B37" s="43" t="s">
        <v>500</v>
      </c>
      <c r="C37" s="17" t="s">
        <v>501</v>
      </c>
      <c r="F37" s="18">
        <v>0</v>
      </c>
      <c r="G37" s="18">
        <v>0</v>
      </c>
      <c r="H37" s="18">
        <v>0</v>
      </c>
      <c r="I37" s="18">
        <f t="shared" si="7"/>
        <v>0</v>
      </c>
      <c r="J37" s="18">
        <f t="shared" si="8"/>
        <v>0</v>
      </c>
      <c r="K37" s="37" t="str">
        <f t="shared" si="9"/>
        <v>NA</v>
      </c>
      <c r="L37" s="37" t="str">
        <f t="shared" si="10"/>
        <v>NA</v>
      </c>
      <c r="M37" s="37" t="str">
        <f t="shared" si="11"/>
        <v>NA</v>
      </c>
      <c r="R37" s="23"/>
      <c r="S37" s="23"/>
      <c r="T37" s="23"/>
      <c r="U37" s="23"/>
      <c r="V37" s="23"/>
    </row>
    <row r="38" spans="1:22" x14ac:dyDescent="0.2">
      <c r="A38" s="67" t="s">
        <v>502</v>
      </c>
      <c r="B38" s="68"/>
      <c r="C38" s="67"/>
      <c r="D38" s="69">
        <v>428232611.45999998</v>
      </c>
      <c r="E38" s="69">
        <f>SUM(E32:E37)</f>
        <v>580431275.34000003</v>
      </c>
      <c r="F38" s="69">
        <f t="shared" ref="F38:G38" si="12">SUM(F32:F37)</f>
        <v>5794835.71</v>
      </c>
      <c r="G38" s="69">
        <f t="shared" si="12"/>
        <v>72850458.50999999</v>
      </c>
      <c r="H38" s="69">
        <v>0</v>
      </c>
      <c r="I38" s="69">
        <f t="shared" si="7"/>
        <v>72850458.50999999</v>
      </c>
      <c r="J38" s="69">
        <f t="shared" si="8"/>
        <v>507580816.83000004</v>
      </c>
      <c r="K38" s="70">
        <f t="shared" si="9"/>
        <v>0.87448908836394756</v>
      </c>
      <c r="L38" s="70">
        <f t="shared" si="10"/>
        <v>-0.99001632758916103</v>
      </c>
      <c r="M38" s="70">
        <f t="shared" si="11"/>
        <v>-0.698773812073474</v>
      </c>
      <c r="R38" s="23"/>
      <c r="S38" s="23"/>
      <c r="T38" s="23"/>
      <c r="U38" s="23"/>
      <c r="V38" s="23"/>
    </row>
    <row r="39" spans="1:22" x14ac:dyDescent="0.2">
      <c r="A39" s="17" t="s">
        <v>23</v>
      </c>
      <c r="B39" s="43" t="s">
        <v>24</v>
      </c>
      <c r="C39" s="17" t="s">
        <v>25</v>
      </c>
      <c r="D39" s="18">
        <v>4445423</v>
      </c>
      <c r="E39" s="18">
        <v>4445423</v>
      </c>
      <c r="F39" s="18">
        <v>7737.35</v>
      </c>
      <c r="G39" s="18">
        <v>80978.45</v>
      </c>
      <c r="H39" s="18">
        <v>0</v>
      </c>
      <c r="I39" s="18">
        <f t="shared" si="7"/>
        <v>80978.45</v>
      </c>
      <c r="J39" s="18">
        <f t="shared" si="8"/>
        <v>4364444.55</v>
      </c>
      <c r="K39" s="37">
        <f t="shared" si="9"/>
        <v>0.98178385948873703</v>
      </c>
      <c r="L39" s="37">
        <f t="shared" si="10"/>
        <v>-0.99825947946910798</v>
      </c>
      <c r="M39" s="37">
        <f t="shared" si="11"/>
        <v>-0.95628126277296899</v>
      </c>
      <c r="R39" s="23"/>
      <c r="S39" s="23"/>
      <c r="T39" s="23"/>
      <c r="U39" s="23"/>
      <c r="V39" s="23"/>
    </row>
    <row r="40" spans="1:22" x14ac:dyDescent="0.2">
      <c r="A40" s="17"/>
      <c r="B40" s="43" t="s">
        <v>107</v>
      </c>
      <c r="C40" s="17" t="s">
        <v>108</v>
      </c>
      <c r="D40" s="18">
        <v>0</v>
      </c>
      <c r="E40" s="18">
        <v>705</v>
      </c>
      <c r="F40" s="18">
        <v>0</v>
      </c>
      <c r="G40" s="18">
        <v>1410</v>
      </c>
      <c r="H40" s="18">
        <v>0</v>
      </c>
      <c r="I40" s="18">
        <f t="shared" si="7"/>
        <v>1410</v>
      </c>
      <c r="J40" s="18">
        <f t="shared" si="8"/>
        <v>-705</v>
      </c>
      <c r="K40" s="37">
        <f t="shared" si="9"/>
        <v>-1</v>
      </c>
      <c r="L40" s="37">
        <f t="shared" si="10"/>
        <v>-1</v>
      </c>
      <c r="M40" s="37">
        <f t="shared" si="11"/>
        <v>3.8</v>
      </c>
      <c r="R40" s="23"/>
      <c r="S40" s="23"/>
      <c r="T40" s="23"/>
      <c r="U40" s="23"/>
      <c r="V40" s="23"/>
    </row>
    <row r="41" spans="1:22" x14ac:dyDescent="0.2">
      <c r="A41" s="67" t="s">
        <v>26</v>
      </c>
      <c r="B41" s="68"/>
      <c r="C41" s="67"/>
      <c r="D41" s="69">
        <v>4445423</v>
      </c>
      <c r="E41" s="69">
        <v>4446128</v>
      </c>
      <c r="F41" s="69">
        <v>7737.35</v>
      </c>
      <c r="G41" s="69">
        <v>82388.45</v>
      </c>
      <c r="H41" s="69">
        <v>0</v>
      </c>
      <c r="I41" s="69">
        <f t="shared" si="2"/>
        <v>82388.45</v>
      </c>
      <c r="J41" s="69">
        <f t="shared" si="3"/>
        <v>4363739.55</v>
      </c>
      <c r="K41" s="70">
        <f t="shared" si="4"/>
        <v>0.98146961805867938</v>
      </c>
      <c r="L41" s="70">
        <f t="shared" si="5"/>
        <v>-0.99825975545463386</v>
      </c>
      <c r="M41" s="70">
        <f t="shared" si="6"/>
        <v>-0.95552708334083047</v>
      </c>
      <c r="R41" s="23"/>
      <c r="S41" s="23"/>
      <c r="T41" s="23"/>
      <c r="U41" s="23"/>
      <c r="V41" s="23"/>
    </row>
    <row r="42" spans="1:22" s="13" customFormat="1" ht="15.75" x14ac:dyDescent="0.25">
      <c r="A42" s="23"/>
      <c r="B42" s="31"/>
      <c r="C42" s="23"/>
      <c r="D42" s="18"/>
      <c r="E42" s="18"/>
      <c r="F42" s="18"/>
      <c r="G42" s="18"/>
      <c r="H42" s="18"/>
      <c r="I42" s="18"/>
      <c r="J42" s="18"/>
      <c r="K42" s="37"/>
      <c r="L42" s="37"/>
      <c r="M42" s="37"/>
      <c r="N42" s="17"/>
    </row>
    <row r="43" spans="1:22" customFormat="1" ht="15.75" x14ac:dyDescent="0.25">
      <c r="A43" s="25" t="s">
        <v>28</v>
      </c>
      <c r="B43" s="32"/>
      <c r="C43" s="25"/>
      <c r="D43" s="6">
        <f>+D25+D27+D31+D38+D41</f>
        <v>479162817.71999997</v>
      </c>
      <c r="E43" s="6">
        <f t="shared" ref="E43:J43" si="13">+E25+E27+E31+E38+E41</f>
        <v>631488752.60000002</v>
      </c>
      <c r="F43" s="6">
        <f>+F25+F27+F31+F38+F41</f>
        <v>5904570.46</v>
      </c>
      <c r="G43" s="6">
        <f>+G25+G27+G31+G38+G41</f>
        <v>86568900.679999992</v>
      </c>
      <c r="H43" s="6">
        <f t="shared" si="13"/>
        <v>0</v>
      </c>
      <c r="I43" s="6">
        <f>+I25+I27+I31+I38+I41</f>
        <v>86568900.679999992</v>
      </c>
      <c r="J43" s="6">
        <f t="shared" si="13"/>
        <v>544919851.91999996</v>
      </c>
      <c r="K43" s="38">
        <f>IF(E43=0,"NA",J43/E43)</f>
        <v>0.86291299675002309</v>
      </c>
      <c r="L43" s="38">
        <f t="shared" ref="L43" si="14">IF(E43=0,"NA",(  ( F43 - (E43/$L$6)) / (E43/$L$6)))</f>
        <v>-0.99064976147921968</v>
      </c>
      <c r="M43" s="38">
        <f t="shared" ref="M43" si="15">IF(E43=0,"NA",(  ( G43 - ($M$6*(E43/12))) / ($M$6*(E43/12))))</f>
        <v>-0.67099119220005576</v>
      </c>
      <c r="N43" s="13"/>
      <c r="O43" s="17"/>
      <c r="P43" s="17"/>
      <c r="Q43" s="17"/>
      <c r="R43" s="17"/>
      <c r="S43" s="17"/>
      <c r="T43" s="17"/>
      <c r="U43" s="17"/>
      <c r="V43" s="17"/>
    </row>
    <row r="44" spans="1:22" x14ac:dyDescent="0.2">
      <c r="A44" s="21"/>
      <c r="B44" s="34"/>
      <c r="C44" s="21"/>
      <c r="D44" s="5"/>
      <c r="E44" s="5"/>
      <c r="F44" s="5"/>
      <c r="G44" s="5"/>
      <c r="H44" s="5"/>
      <c r="I44" s="5"/>
      <c r="J44" s="5"/>
      <c r="K44" s="40"/>
      <c r="L44" s="40"/>
      <c r="M44" s="40"/>
      <c r="N44"/>
    </row>
    <row r="45" spans="1:22" x14ac:dyDescent="0.2">
      <c r="A45" s="17" t="s">
        <v>109</v>
      </c>
      <c r="B45" s="43" t="s">
        <v>110</v>
      </c>
      <c r="C45" s="17" t="s">
        <v>111</v>
      </c>
      <c r="D45" s="18">
        <v>14500556.390000004</v>
      </c>
      <c r="E45" s="18">
        <v>50503813.910000004</v>
      </c>
      <c r="F45" s="18">
        <v>1748062.8300000003</v>
      </c>
      <c r="G45" s="18">
        <v>5817355.7800000012</v>
      </c>
      <c r="H45" s="18">
        <v>149.32</v>
      </c>
      <c r="I45" s="18">
        <f t="shared" ref="I45" si="16">SUM(G45:H45)</f>
        <v>5817505.1000000015</v>
      </c>
      <c r="J45" s="18">
        <f t="shared" ref="J45" si="17">E45-I45</f>
        <v>44686308.810000002</v>
      </c>
      <c r="K45" s="37">
        <f t="shared" ref="K45" si="18">IF(E45=0,"NA",J45/E45)</f>
        <v>0.88481057865516755</v>
      </c>
      <c r="L45" s="37">
        <f t="shared" ref="L45" si="19">IF(E45=0,"NA",(  ( F45 - (E45/$L$6)) / (E45/$L$6)))</f>
        <v>-0.96538750849361354</v>
      </c>
      <c r="M45" s="37">
        <f t="shared" ref="M45" si="20">IF(E45=0,"NA",(  ( G45 - ($M$6*(E45/12))) / ($M$6*(E45/12))))</f>
        <v>-0.72355248463254129</v>
      </c>
    </row>
    <row r="46" spans="1:22" x14ac:dyDescent="0.2">
      <c r="A46" s="17"/>
      <c r="B46" s="43" t="s">
        <v>396</v>
      </c>
      <c r="C46" s="17" t="s">
        <v>397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f t="shared" ref="I46:I75" si="21">SUM(G46:H46)</f>
        <v>0</v>
      </c>
      <c r="J46" s="18">
        <f t="shared" ref="J46:J75" si="22">E46-I46</f>
        <v>0</v>
      </c>
      <c r="K46" s="37" t="str">
        <f t="shared" ref="K46:K75" si="23">IF(E46=0,"NA",J46/E46)</f>
        <v>NA</v>
      </c>
      <c r="L46" s="37" t="str">
        <f t="shared" ref="L46:L75" si="24">IF(E46=0,"NA",(  ( F46 - (E46/$L$6)) / (E46/$L$6)))</f>
        <v>NA</v>
      </c>
      <c r="M46" s="37" t="str">
        <f t="shared" ref="M46:M75" si="25">IF(E46=0,"NA",(  ( G46 - ($M$6*(E46/12))) / ($M$6*(E46/12))))</f>
        <v>NA</v>
      </c>
    </row>
    <row r="47" spans="1:22" x14ac:dyDescent="0.2">
      <c r="A47" s="17"/>
      <c r="B47" s="43" t="s">
        <v>112</v>
      </c>
      <c r="C47" s="17" t="s">
        <v>113</v>
      </c>
      <c r="D47" s="18">
        <v>76000</v>
      </c>
      <c r="E47" s="18">
        <v>13380</v>
      </c>
      <c r="F47" s="18">
        <v>3783.13</v>
      </c>
      <c r="G47" s="18">
        <v>11063.760000000002</v>
      </c>
      <c r="H47" s="18">
        <v>0</v>
      </c>
      <c r="I47" s="18">
        <f t="shared" si="21"/>
        <v>11063.760000000002</v>
      </c>
      <c r="J47" s="18">
        <f t="shared" si="22"/>
        <v>2316.239999999998</v>
      </c>
      <c r="K47" s="37">
        <f t="shared" si="23"/>
        <v>0.17311210762331825</v>
      </c>
      <c r="L47" s="37">
        <f t="shared" si="24"/>
        <v>-0.71725485799701039</v>
      </c>
      <c r="M47" s="37">
        <f t="shared" si="25"/>
        <v>0.98453094170403621</v>
      </c>
    </row>
    <row r="48" spans="1:22" x14ac:dyDescent="0.2">
      <c r="A48" s="17"/>
      <c r="B48" s="43" t="s">
        <v>114</v>
      </c>
      <c r="C48" s="17" t="s">
        <v>113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21"/>
        <v>0</v>
      </c>
      <c r="J48" s="18">
        <f t="shared" si="22"/>
        <v>0</v>
      </c>
      <c r="K48" s="37" t="str">
        <f t="shared" si="23"/>
        <v>NA</v>
      </c>
      <c r="L48" s="37" t="str">
        <f t="shared" si="24"/>
        <v>NA</v>
      </c>
      <c r="M48" s="37" t="str">
        <f t="shared" si="25"/>
        <v>NA</v>
      </c>
    </row>
    <row r="49" spans="1:13" x14ac:dyDescent="0.2">
      <c r="A49" s="17"/>
      <c r="B49" s="43" t="s">
        <v>115</v>
      </c>
      <c r="C49" s="17" t="s">
        <v>116</v>
      </c>
      <c r="D49" s="18">
        <v>0</v>
      </c>
      <c r="E49" s="18">
        <v>33322</v>
      </c>
      <c r="F49" s="18">
        <v>13762.47</v>
      </c>
      <c r="G49" s="18">
        <v>183526.93000000002</v>
      </c>
      <c r="H49" s="18">
        <v>0</v>
      </c>
      <c r="I49" s="18">
        <f t="shared" si="21"/>
        <v>183526.93000000002</v>
      </c>
      <c r="J49" s="18">
        <f t="shared" si="22"/>
        <v>-150204.93000000002</v>
      </c>
      <c r="K49" s="37">
        <f t="shared" si="23"/>
        <v>-4.5076805113738674</v>
      </c>
      <c r="L49" s="37">
        <f t="shared" si="24"/>
        <v>-0.58698547506152088</v>
      </c>
      <c r="M49" s="37">
        <f t="shared" si="25"/>
        <v>12.218433227297282</v>
      </c>
    </row>
    <row r="50" spans="1:13" x14ac:dyDescent="0.2">
      <c r="A50" s="17"/>
      <c r="B50" s="43" t="s">
        <v>117</v>
      </c>
      <c r="C50" s="17" t="s">
        <v>118</v>
      </c>
      <c r="D50" s="18">
        <v>153500</v>
      </c>
      <c r="E50" s="18">
        <v>100000</v>
      </c>
      <c r="F50" s="18">
        <v>0</v>
      </c>
      <c r="G50" s="18">
        <v>0</v>
      </c>
      <c r="H50" s="18">
        <v>0</v>
      </c>
      <c r="I50" s="18">
        <f t="shared" si="21"/>
        <v>0</v>
      </c>
      <c r="J50" s="18">
        <f t="shared" si="22"/>
        <v>100000</v>
      </c>
      <c r="K50" s="37">
        <f t="shared" si="23"/>
        <v>1</v>
      </c>
      <c r="L50" s="37">
        <f t="shared" si="24"/>
        <v>-1</v>
      </c>
      <c r="M50" s="37">
        <f t="shared" si="25"/>
        <v>-1</v>
      </c>
    </row>
    <row r="51" spans="1:13" x14ac:dyDescent="0.2">
      <c r="A51" s="17"/>
      <c r="B51" s="43" t="s">
        <v>119</v>
      </c>
      <c r="C51" s="17" t="s">
        <v>120</v>
      </c>
      <c r="D51" s="18">
        <v>0</v>
      </c>
      <c r="E51" s="18">
        <v>451081</v>
      </c>
      <c r="F51" s="18">
        <v>493</v>
      </c>
      <c r="G51" s="18">
        <v>27617.25</v>
      </c>
      <c r="H51" s="18">
        <v>0</v>
      </c>
      <c r="I51" s="18">
        <f t="shared" si="21"/>
        <v>27617.25</v>
      </c>
      <c r="J51" s="18">
        <f t="shared" si="22"/>
        <v>423463.75</v>
      </c>
      <c r="K51" s="37">
        <f t="shared" si="23"/>
        <v>0.9387754084078026</v>
      </c>
      <c r="L51" s="37">
        <f t="shared" si="24"/>
        <v>-0.99890706990540501</v>
      </c>
      <c r="M51" s="37">
        <f t="shared" si="25"/>
        <v>-0.85306098017872622</v>
      </c>
    </row>
    <row r="52" spans="1:13" x14ac:dyDescent="0.2">
      <c r="A52" s="17"/>
      <c r="B52" s="43" t="s">
        <v>121</v>
      </c>
      <c r="C52" s="17" t="s">
        <v>122</v>
      </c>
      <c r="D52" s="18">
        <v>30090.06</v>
      </c>
      <c r="E52" s="18">
        <v>65652</v>
      </c>
      <c r="F52" s="18">
        <v>2907.12</v>
      </c>
      <c r="G52" s="18">
        <v>8721.36</v>
      </c>
      <c r="H52" s="18">
        <v>0</v>
      </c>
      <c r="I52" s="18">
        <f t="shared" si="21"/>
        <v>8721.36</v>
      </c>
      <c r="J52" s="18">
        <f t="shared" si="22"/>
        <v>56930.64</v>
      </c>
      <c r="K52" s="37">
        <f t="shared" si="23"/>
        <v>0.86715774081520747</v>
      </c>
      <c r="L52" s="37">
        <f t="shared" si="24"/>
        <v>-0.95571924693840249</v>
      </c>
      <c r="M52" s="37">
        <f t="shared" si="25"/>
        <v>-0.68117857795649783</v>
      </c>
    </row>
    <row r="53" spans="1:13" x14ac:dyDescent="0.2">
      <c r="A53" s="17"/>
      <c r="B53" s="43" t="s">
        <v>123</v>
      </c>
      <c r="C53" s="17" t="s">
        <v>124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21"/>
        <v>0</v>
      </c>
      <c r="J53" s="18">
        <f t="shared" si="22"/>
        <v>0</v>
      </c>
      <c r="K53" s="37" t="str">
        <f t="shared" si="23"/>
        <v>NA</v>
      </c>
      <c r="L53" s="37" t="str">
        <f t="shared" si="24"/>
        <v>NA</v>
      </c>
      <c r="M53" s="37" t="str">
        <f t="shared" si="25"/>
        <v>NA</v>
      </c>
    </row>
    <row r="54" spans="1:13" x14ac:dyDescent="0.2">
      <c r="A54" s="17"/>
      <c r="B54" s="43" t="s">
        <v>125</v>
      </c>
      <c r="C54" s="17" t="s">
        <v>126</v>
      </c>
      <c r="D54" s="18">
        <v>5025452.0299999863</v>
      </c>
      <c r="E54" s="18">
        <v>6617542.2499999823</v>
      </c>
      <c r="F54" s="18">
        <v>391893.95999999985</v>
      </c>
      <c r="G54" s="18">
        <v>1334698.82</v>
      </c>
      <c r="H54" s="18">
        <v>0</v>
      </c>
      <c r="I54" s="18">
        <f t="shared" si="21"/>
        <v>1334698.82</v>
      </c>
      <c r="J54" s="18">
        <f t="shared" si="22"/>
        <v>5282843.429999982</v>
      </c>
      <c r="K54" s="37">
        <f t="shared" si="23"/>
        <v>0.79830898397361894</v>
      </c>
      <c r="L54" s="37">
        <f t="shared" si="24"/>
        <v>-0.94077953034602824</v>
      </c>
      <c r="M54" s="37">
        <f t="shared" si="25"/>
        <v>-0.51594156153668547</v>
      </c>
    </row>
    <row r="55" spans="1:13" x14ac:dyDescent="0.2">
      <c r="A55" s="17"/>
      <c r="B55" s="43" t="s">
        <v>129</v>
      </c>
      <c r="C55" s="17" t="s">
        <v>130</v>
      </c>
      <c r="D55" s="18">
        <v>330351</v>
      </c>
      <c r="E55" s="18">
        <v>311069</v>
      </c>
      <c r="F55" s="18">
        <v>21971.18</v>
      </c>
      <c r="G55" s="18">
        <v>67925.62</v>
      </c>
      <c r="H55" s="18">
        <v>0</v>
      </c>
      <c r="I55" s="18">
        <f t="shared" si="21"/>
        <v>67925.62</v>
      </c>
      <c r="J55" s="18">
        <f t="shared" si="22"/>
        <v>243143.38</v>
      </c>
      <c r="K55" s="37">
        <f t="shared" si="23"/>
        <v>0.78163809315618082</v>
      </c>
      <c r="L55" s="37">
        <f t="shared" si="24"/>
        <v>-0.92936878956115843</v>
      </c>
      <c r="M55" s="37">
        <f t="shared" si="25"/>
        <v>-0.47593142357483398</v>
      </c>
    </row>
    <row r="56" spans="1:13" x14ac:dyDescent="0.2">
      <c r="A56" s="17"/>
      <c r="B56" s="43" t="s">
        <v>131</v>
      </c>
      <c r="C56" s="17" t="s">
        <v>132</v>
      </c>
      <c r="D56" s="18">
        <v>161581.45000000001</v>
      </c>
      <c r="E56" s="18">
        <v>171245</v>
      </c>
      <c r="F56" s="18">
        <v>14270.4</v>
      </c>
      <c r="G56" s="18">
        <v>42811.229999999996</v>
      </c>
      <c r="H56" s="18">
        <v>0</v>
      </c>
      <c r="I56" s="18">
        <f t="shared" si="21"/>
        <v>42811.229999999996</v>
      </c>
      <c r="J56" s="18">
        <f t="shared" si="22"/>
        <v>128433.77</v>
      </c>
      <c r="K56" s="37">
        <f t="shared" si="23"/>
        <v>0.75000011679173118</v>
      </c>
      <c r="L56" s="37">
        <f t="shared" si="24"/>
        <v>-0.91666676399310931</v>
      </c>
      <c r="M56" s="37">
        <f t="shared" si="25"/>
        <v>-0.40000028030015478</v>
      </c>
    </row>
    <row r="57" spans="1:13" x14ac:dyDescent="0.2">
      <c r="A57" s="17"/>
      <c r="B57" s="43" t="s">
        <v>219</v>
      </c>
      <c r="C57" s="17" t="s">
        <v>220</v>
      </c>
      <c r="D57" s="18">
        <v>0</v>
      </c>
      <c r="E57" s="18">
        <v>0</v>
      </c>
      <c r="F57" s="18">
        <v>0</v>
      </c>
      <c r="G57" s="18">
        <v>0</v>
      </c>
      <c r="H57" s="18">
        <v>0</v>
      </c>
      <c r="I57" s="18">
        <f t="shared" si="21"/>
        <v>0</v>
      </c>
      <c r="J57" s="18">
        <f t="shared" si="22"/>
        <v>0</v>
      </c>
      <c r="K57" s="37" t="str">
        <f t="shared" si="23"/>
        <v>NA</v>
      </c>
      <c r="L57" s="37" t="str">
        <f t="shared" si="24"/>
        <v>NA</v>
      </c>
      <c r="M57" s="37" t="str">
        <f t="shared" si="25"/>
        <v>NA</v>
      </c>
    </row>
    <row r="58" spans="1:13" x14ac:dyDescent="0.2">
      <c r="A58" s="17"/>
      <c r="B58" s="43" t="s">
        <v>133</v>
      </c>
      <c r="C58" s="17" t="s">
        <v>134</v>
      </c>
      <c r="D58" s="18">
        <v>0</v>
      </c>
      <c r="E58" s="18">
        <v>119539</v>
      </c>
      <c r="F58" s="18">
        <v>0</v>
      </c>
      <c r="G58" s="18">
        <v>0</v>
      </c>
      <c r="H58" s="18">
        <v>0</v>
      </c>
      <c r="I58" s="18">
        <f t="shared" si="21"/>
        <v>0</v>
      </c>
      <c r="J58" s="18">
        <f t="shared" si="22"/>
        <v>119539</v>
      </c>
      <c r="K58" s="37">
        <f t="shared" si="23"/>
        <v>1</v>
      </c>
      <c r="L58" s="37">
        <f t="shared" si="24"/>
        <v>-1</v>
      </c>
      <c r="M58" s="37">
        <f t="shared" si="25"/>
        <v>-1</v>
      </c>
    </row>
    <row r="59" spans="1:13" x14ac:dyDescent="0.2">
      <c r="A59" s="17"/>
      <c r="B59" s="43" t="s">
        <v>135</v>
      </c>
      <c r="C59" s="17" t="s">
        <v>136</v>
      </c>
      <c r="D59" s="18">
        <v>0</v>
      </c>
      <c r="E59" s="18">
        <v>0</v>
      </c>
      <c r="F59" s="18">
        <v>0</v>
      </c>
      <c r="G59" s="18">
        <v>0</v>
      </c>
      <c r="H59" s="18">
        <v>0</v>
      </c>
      <c r="I59" s="18">
        <f t="shared" si="21"/>
        <v>0</v>
      </c>
      <c r="J59" s="18">
        <f t="shared" si="22"/>
        <v>0</v>
      </c>
      <c r="K59" s="37" t="str">
        <f t="shared" si="23"/>
        <v>NA</v>
      </c>
      <c r="L59" s="37" t="str">
        <f t="shared" si="24"/>
        <v>NA</v>
      </c>
      <c r="M59" s="37" t="str">
        <f t="shared" si="25"/>
        <v>NA</v>
      </c>
    </row>
    <row r="60" spans="1:13" x14ac:dyDescent="0.2">
      <c r="A60" s="17"/>
      <c r="B60" s="43" t="s">
        <v>229</v>
      </c>
      <c r="C60" s="17" t="s">
        <v>230</v>
      </c>
      <c r="D60" s="18">
        <v>3942269</v>
      </c>
      <c r="E60" s="18">
        <v>4088069</v>
      </c>
      <c r="F60" s="18">
        <v>0</v>
      </c>
      <c r="G60" s="18">
        <v>15555</v>
      </c>
      <c r="H60" s="18">
        <v>0</v>
      </c>
      <c r="I60" s="18">
        <f t="shared" si="21"/>
        <v>15555</v>
      </c>
      <c r="J60" s="18">
        <f t="shared" si="22"/>
        <v>4072514</v>
      </c>
      <c r="K60" s="37">
        <f t="shared" si="23"/>
        <v>0.99619502508396995</v>
      </c>
      <c r="L60" s="37">
        <f t="shared" si="24"/>
        <v>-1</v>
      </c>
      <c r="M60" s="37">
        <f t="shared" si="25"/>
        <v>-0.99086806020152796</v>
      </c>
    </row>
    <row r="61" spans="1:13" x14ac:dyDescent="0.2">
      <c r="A61" s="17"/>
      <c r="B61" s="43" t="s">
        <v>143</v>
      </c>
      <c r="C61" s="17" t="s">
        <v>144</v>
      </c>
      <c r="D61" s="18">
        <v>21510000</v>
      </c>
      <c r="E61" s="18">
        <v>35750301</v>
      </c>
      <c r="F61" s="18">
        <v>100444.57</v>
      </c>
      <c r="G61" s="18">
        <v>3661766.0199999996</v>
      </c>
      <c r="H61" s="18">
        <v>0</v>
      </c>
      <c r="I61" s="18">
        <f t="shared" si="21"/>
        <v>3661766.0199999996</v>
      </c>
      <c r="J61" s="18">
        <f t="shared" si="22"/>
        <v>32088534.98</v>
      </c>
      <c r="K61" s="37">
        <f t="shared" si="23"/>
        <v>0.89757384084682257</v>
      </c>
      <c r="L61" s="37">
        <f t="shared" si="24"/>
        <v>-0.99719038533409832</v>
      </c>
      <c r="M61" s="37">
        <f t="shared" si="25"/>
        <v>-0.75417721803237403</v>
      </c>
    </row>
    <row r="62" spans="1:13" x14ac:dyDescent="0.2">
      <c r="A62" s="17"/>
      <c r="B62" s="43" t="s">
        <v>147</v>
      </c>
      <c r="C62" s="17" t="s">
        <v>148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21"/>
        <v>0</v>
      </c>
      <c r="J62" s="18">
        <f t="shared" si="22"/>
        <v>0</v>
      </c>
      <c r="K62" s="37" t="str">
        <f t="shared" si="23"/>
        <v>NA</v>
      </c>
      <c r="L62" s="37" t="str">
        <f t="shared" si="24"/>
        <v>NA</v>
      </c>
      <c r="M62" s="37" t="str">
        <f t="shared" si="25"/>
        <v>NA</v>
      </c>
    </row>
    <row r="63" spans="1:13" x14ac:dyDescent="0.2">
      <c r="A63" s="17"/>
      <c r="B63" s="43" t="s">
        <v>149</v>
      </c>
      <c r="C63" s="17" t="s">
        <v>150</v>
      </c>
      <c r="D63" s="18">
        <v>4014833.06</v>
      </c>
      <c r="E63" s="18">
        <v>10557340</v>
      </c>
      <c r="F63" s="18">
        <v>274866</v>
      </c>
      <c r="G63" s="18">
        <v>821400.22000000009</v>
      </c>
      <c r="H63" s="18">
        <v>0</v>
      </c>
      <c r="I63" s="18">
        <f t="shared" si="21"/>
        <v>821400.22000000009</v>
      </c>
      <c r="J63" s="18">
        <f t="shared" si="22"/>
        <v>9735939.7799999993</v>
      </c>
      <c r="K63" s="37">
        <f t="shared" si="23"/>
        <v>0.92219628997455794</v>
      </c>
      <c r="L63" s="37">
        <f t="shared" si="24"/>
        <v>-0.97396446453367991</v>
      </c>
      <c r="M63" s="37">
        <f t="shared" si="25"/>
        <v>-0.81327109593893909</v>
      </c>
    </row>
    <row r="64" spans="1:13" x14ac:dyDescent="0.2">
      <c r="A64" s="17"/>
      <c r="B64" s="43" t="s">
        <v>151</v>
      </c>
      <c r="C64" s="17" t="s">
        <v>152</v>
      </c>
      <c r="D64" s="18">
        <v>3945245.27</v>
      </c>
      <c r="E64" s="18">
        <v>15042217.09</v>
      </c>
      <c r="F64" s="18">
        <v>320167.48000000021</v>
      </c>
      <c r="G64" s="18">
        <v>1495499.3399999999</v>
      </c>
      <c r="H64" s="18">
        <v>0</v>
      </c>
      <c r="I64" s="18">
        <f t="shared" si="21"/>
        <v>1495499.3399999999</v>
      </c>
      <c r="J64" s="18">
        <f t="shared" si="22"/>
        <v>13546717.75</v>
      </c>
      <c r="K64" s="37">
        <f t="shared" si="23"/>
        <v>0.90057985926860462</v>
      </c>
      <c r="L64" s="37">
        <f t="shared" si="24"/>
        <v>-0.97871540624068998</v>
      </c>
      <c r="M64" s="37">
        <f t="shared" si="25"/>
        <v>-0.76139166224465127</v>
      </c>
    </row>
    <row r="65" spans="1:13" x14ac:dyDescent="0.2">
      <c r="A65" s="17"/>
      <c r="B65" s="43" t="s">
        <v>163</v>
      </c>
      <c r="C65" s="17" t="s">
        <v>164</v>
      </c>
      <c r="D65" s="18">
        <v>1226271.8600000003</v>
      </c>
      <c r="E65" s="18">
        <v>3032228.3600000003</v>
      </c>
      <c r="F65" s="18">
        <v>79787.489999999845</v>
      </c>
      <c r="G65" s="18">
        <v>363204.33000000019</v>
      </c>
      <c r="H65" s="18">
        <v>0</v>
      </c>
      <c r="I65" s="18">
        <f t="shared" si="21"/>
        <v>363204.33000000019</v>
      </c>
      <c r="J65" s="18">
        <f t="shared" si="22"/>
        <v>2669024.0300000003</v>
      </c>
      <c r="K65" s="37">
        <f t="shared" si="23"/>
        <v>0.88021867521877539</v>
      </c>
      <c r="L65" s="37">
        <f t="shared" si="24"/>
        <v>-0.97368684659357263</v>
      </c>
      <c r="M65" s="37">
        <f t="shared" si="25"/>
        <v>-0.71252482052506083</v>
      </c>
    </row>
    <row r="66" spans="1:13" x14ac:dyDescent="0.2">
      <c r="A66" s="17"/>
      <c r="B66" s="43" t="s">
        <v>165</v>
      </c>
      <c r="C66" s="17" t="s">
        <v>166</v>
      </c>
      <c r="D66" s="18">
        <v>37534677.049999997</v>
      </c>
      <c r="E66" s="18">
        <v>6382519.9999999991</v>
      </c>
      <c r="F66" s="18">
        <v>61130.49</v>
      </c>
      <c r="G66" s="18">
        <v>323890.69</v>
      </c>
      <c r="H66" s="18">
        <v>364272.95</v>
      </c>
      <c r="I66" s="18">
        <f t="shared" si="21"/>
        <v>688163.64</v>
      </c>
      <c r="J66" s="18">
        <f t="shared" si="22"/>
        <v>5694356.3599999994</v>
      </c>
      <c r="K66" s="37">
        <f t="shared" si="23"/>
        <v>0.89217994773224374</v>
      </c>
      <c r="L66" s="37">
        <f t="shared" si="24"/>
        <v>-0.99042220157555316</v>
      </c>
      <c r="M66" s="37">
        <f t="shared" si="25"/>
        <v>-0.87820834779992851</v>
      </c>
    </row>
    <row r="67" spans="1:13" x14ac:dyDescent="0.2">
      <c r="A67" s="17"/>
      <c r="B67" s="43" t="s">
        <v>171</v>
      </c>
      <c r="C67" s="17" t="s">
        <v>172</v>
      </c>
      <c r="D67" s="18">
        <v>1998053</v>
      </c>
      <c r="E67" s="18">
        <v>8445693.1799999997</v>
      </c>
      <c r="F67" s="18">
        <v>252554.40999999997</v>
      </c>
      <c r="G67" s="18">
        <v>980793.35</v>
      </c>
      <c r="H67" s="18">
        <v>32942.520000000004</v>
      </c>
      <c r="I67" s="18">
        <f t="shared" si="21"/>
        <v>1013735.87</v>
      </c>
      <c r="J67" s="18">
        <f t="shared" si="22"/>
        <v>7431957.3099999996</v>
      </c>
      <c r="K67" s="37">
        <f t="shared" si="23"/>
        <v>0.8799700807980334</v>
      </c>
      <c r="L67" s="37">
        <f t="shared" si="24"/>
        <v>-0.97009666292423846</v>
      </c>
      <c r="M67" s="37">
        <f t="shared" si="25"/>
        <v>-0.72128942055647827</v>
      </c>
    </row>
    <row r="68" spans="1:13" x14ac:dyDescent="0.2">
      <c r="A68" s="17"/>
      <c r="B68" s="43" t="s">
        <v>398</v>
      </c>
      <c r="C68" s="17" t="s">
        <v>399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21"/>
        <v>0</v>
      </c>
      <c r="J68" s="18">
        <f t="shared" si="22"/>
        <v>0</v>
      </c>
      <c r="K68" s="37" t="str">
        <f t="shared" si="23"/>
        <v>NA</v>
      </c>
      <c r="L68" s="37" t="str">
        <f t="shared" si="24"/>
        <v>NA</v>
      </c>
      <c r="M68" s="37" t="str">
        <f t="shared" si="25"/>
        <v>NA</v>
      </c>
    </row>
    <row r="69" spans="1:13" x14ac:dyDescent="0.2">
      <c r="A69" s="17"/>
      <c r="B69" s="43" t="s">
        <v>268</v>
      </c>
      <c r="C69" s="17" t="s">
        <v>269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21"/>
        <v>0</v>
      </c>
      <c r="J69" s="18">
        <f t="shared" si="22"/>
        <v>0</v>
      </c>
      <c r="K69" s="37" t="str">
        <f t="shared" si="23"/>
        <v>NA</v>
      </c>
      <c r="L69" s="37" t="str">
        <f t="shared" si="24"/>
        <v>NA</v>
      </c>
      <c r="M69" s="37" t="str">
        <f t="shared" si="25"/>
        <v>NA</v>
      </c>
    </row>
    <row r="70" spans="1:13" x14ac:dyDescent="0.2">
      <c r="A70" s="17"/>
      <c r="B70" s="43" t="s">
        <v>314</v>
      </c>
      <c r="C70" s="17" t="s">
        <v>315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f t="shared" si="21"/>
        <v>0</v>
      </c>
      <c r="J70" s="18">
        <f t="shared" si="22"/>
        <v>0</v>
      </c>
      <c r="K70" s="37" t="str">
        <f t="shared" si="23"/>
        <v>NA</v>
      </c>
      <c r="L70" s="37" t="str">
        <f t="shared" si="24"/>
        <v>NA</v>
      </c>
      <c r="M70" s="37" t="str">
        <f t="shared" si="25"/>
        <v>NA</v>
      </c>
    </row>
    <row r="71" spans="1:13" x14ac:dyDescent="0.2">
      <c r="A71" s="17"/>
      <c r="B71" s="43" t="s">
        <v>173</v>
      </c>
      <c r="C71" s="17" t="s">
        <v>174</v>
      </c>
      <c r="D71" s="18">
        <v>15080</v>
      </c>
      <c r="E71" s="18">
        <v>0</v>
      </c>
      <c r="F71" s="18">
        <v>0</v>
      </c>
      <c r="G71" s="18">
        <v>0</v>
      </c>
      <c r="H71" s="18">
        <v>0</v>
      </c>
      <c r="I71" s="18">
        <f t="shared" si="21"/>
        <v>0</v>
      </c>
      <c r="J71" s="18">
        <f t="shared" si="22"/>
        <v>0</v>
      </c>
      <c r="K71" s="37" t="str">
        <f t="shared" si="23"/>
        <v>NA</v>
      </c>
      <c r="L71" s="37" t="str">
        <f t="shared" si="24"/>
        <v>NA</v>
      </c>
      <c r="M71" s="37" t="str">
        <f t="shared" si="25"/>
        <v>NA</v>
      </c>
    </row>
    <row r="72" spans="1:13" x14ac:dyDescent="0.2">
      <c r="A72" s="17"/>
      <c r="B72" s="43" t="s">
        <v>237</v>
      </c>
      <c r="C72" s="17" t="s">
        <v>238</v>
      </c>
      <c r="D72" s="18">
        <v>450000</v>
      </c>
      <c r="E72" s="18">
        <v>450000</v>
      </c>
      <c r="F72" s="18">
        <v>0</v>
      </c>
      <c r="G72" s="18">
        <v>0</v>
      </c>
      <c r="H72" s="18">
        <v>0</v>
      </c>
      <c r="I72" s="18">
        <f t="shared" si="21"/>
        <v>0</v>
      </c>
      <c r="J72" s="18">
        <f t="shared" si="22"/>
        <v>450000</v>
      </c>
      <c r="K72" s="37">
        <f t="shared" si="23"/>
        <v>1</v>
      </c>
      <c r="L72" s="37">
        <f t="shared" si="24"/>
        <v>-1</v>
      </c>
      <c r="M72" s="37">
        <f t="shared" si="25"/>
        <v>-1</v>
      </c>
    </row>
    <row r="73" spans="1:13" x14ac:dyDescent="0.2">
      <c r="A73" s="17"/>
      <c r="B73" s="43" t="s">
        <v>175</v>
      </c>
      <c r="C73" s="17" t="s">
        <v>176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f t="shared" si="21"/>
        <v>0</v>
      </c>
      <c r="J73" s="18">
        <f t="shared" si="22"/>
        <v>0</v>
      </c>
      <c r="K73" s="37" t="str">
        <f t="shared" si="23"/>
        <v>NA</v>
      </c>
      <c r="L73" s="37" t="str">
        <f t="shared" si="24"/>
        <v>NA</v>
      </c>
      <c r="M73" s="37" t="str">
        <f t="shared" si="25"/>
        <v>NA</v>
      </c>
    </row>
    <row r="74" spans="1:13" x14ac:dyDescent="0.2">
      <c r="A74" s="17"/>
      <c r="B74" s="43" t="s">
        <v>177</v>
      </c>
      <c r="C74" s="17" t="s">
        <v>178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f t="shared" si="21"/>
        <v>0</v>
      </c>
      <c r="J74" s="18">
        <f t="shared" si="22"/>
        <v>0</v>
      </c>
      <c r="K74" s="37" t="str">
        <f t="shared" si="23"/>
        <v>NA</v>
      </c>
      <c r="L74" s="37" t="str">
        <f t="shared" si="24"/>
        <v>NA</v>
      </c>
      <c r="M74" s="37" t="str">
        <f t="shared" si="25"/>
        <v>NA</v>
      </c>
    </row>
    <row r="75" spans="1:13" x14ac:dyDescent="0.2">
      <c r="A75" s="17"/>
      <c r="B75" s="43" t="s">
        <v>400</v>
      </c>
      <c r="C75" s="17" t="s">
        <v>401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f t="shared" si="21"/>
        <v>0</v>
      </c>
      <c r="J75" s="18">
        <f t="shared" si="22"/>
        <v>0</v>
      </c>
      <c r="K75" s="37" t="str">
        <f t="shared" si="23"/>
        <v>NA</v>
      </c>
      <c r="L75" s="37" t="str">
        <f t="shared" si="24"/>
        <v>NA</v>
      </c>
      <c r="M75" s="37" t="str">
        <f t="shared" si="25"/>
        <v>NA</v>
      </c>
    </row>
    <row r="76" spans="1:13" x14ac:dyDescent="0.2">
      <c r="A76" s="17"/>
      <c r="B76" s="43" t="s">
        <v>239</v>
      </c>
      <c r="C76" s="17" t="s">
        <v>240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f t="shared" ref="I76:I181" si="26">SUM(G76:H76)</f>
        <v>0</v>
      </c>
      <c r="J76" s="18">
        <f t="shared" ref="J76:J181" si="27">E76-I76</f>
        <v>0</v>
      </c>
      <c r="K76" s="37" t="str">
        <f t="shared" ref="K76:K181" si="28">IF(E76=0,"NA",J76/E76)</f>
        <v>NA</v>
      </c>
      <c r="L76" s="37" t="str">
        <f t="shared" ref="L76:L181" si="29">IF(E76=0,"NA",(  ( F76 - (E76/$L$6)) / (E76/$L$6)))</f>
        <v>NA</v>
      </c>
      <c r="M76" s="37" t="str">
        <f t="shared" ref="M76:M181" si="30">IF(E76=0,"NA",(  ( G76 - ($M$6*(E76/12))) / ($M$6*(E76/12))))</f>
        <v>NA</v>
      </c>
    </row>
    <row r="77" spans="1:13" x14ac:dyDescent="0.2">
      <c r="A77" s="17"/>
      <c r="B77" s="43" t="s">
        <v>179</v>
      </c>
      <c r="C77" s="17" t="s">
        <v>180</v>
      </c>
      <c r="D77" s="18">
        <v>500000</v>
      </c>
      <c r="E77" s="18">
        <v>3002000</v>
      </c>
      <c r="F77" s="18">
        <v>0</v>
      </c>
      <c r="G77" s="18">
        <v>0</v>
      </c>
      <c r="H77" s="18">
        <v>1865.29</v>
      </c>
      <c r="I77" s="18">
        <f t="shared" si="26"/>
        <v>1865.29</v>
      </c>
      <c r="J77" s="18">
        <f t="shared" si="27"/>
        <v>3000134.71</v>
      </c>
      <c r="K77" s="37">
        <f t="shared" si="28"/>
        <v>0.99937865089940037</v>
      </c>
      <c r="L77" s="37">
        <f t="shared" si="29"/>
        <v>-1</v>
      </c>
      <c r="M77" s="37">
        <f t="shared" si="30"/>
        <v>-1</v>
      </c>
    </row>
    <row r="78" spans="1:13" x14ac:dyDescent="0.2">
      <c r="A78" s="17"/>
      <c r="B78" s="43" t="s">
        <v>181</v>
      </c>
      <c r="C78" s="17" t="s">
        <v>182</v>
      </c>
      <c r="D78" s="18">
        <v>5887936.2199999997</v>
      </c>
      <c r="E78" s="18">
        <v>7955970.3499999996</v>
      </c>
      <c r="F78" s="18">
        <v>487684.25999999989</v>
      </c>
      <c r="G78" s="18">
        <v>1082816.7400000002</v>
      </c>
      <c r="H78" s="18">
        <v>1025404.8399999999</v>
      </c>
      <c r="I78" s="18">
        <f t="shared" si="26"/>
        <v>2108221.58</v>
      </c>
      <c r="J78" s="18">
        <f t="shared" si="27"/>
        <v>5847748.7699999996</v>
      </c>
      <c r="K78" s="37">
        <f t="shared" si="28"/>
        <v>0.73501389682780804</v>
      </c>
      <c r="L78" s="37">
        <f t="shared" si="29"/>
        <v>-0.93870210187497749</v>
      </c>
      <c r="M78" s="37">
        <f t="shared" si="30"/>
        <v>-0.67335723215710575</v>
      </c>
    </row>
    <row r="79" spans="1:13" x14ac:dyDescent="0.2">
      <c r="A79" s="17"/>
      <c r="B79" s="43" t="s">
        <v>402</v>
      </c>
      <c r="C79" s="17" t="s">
        <v>403</v>
      </c>
      <c r="D79" s="18">
        <v>0</v>
      </c>
      <c r="E79" s="18">
        <v>0</v>
      </c>
      <c r="F79" s="18">
        <v>0</v>
      </c>
      <c r="G79" s="18">
        <v>0</v>
      </c>
      <c r="H79" s="18">
        <v>0</v>
      </c>
      <c r="I79" s="18">
        <f t="shared" si="26"/>
        <v>0</v>
      </c>
      <c r="J79" s="18">
        <f t="shared" si="27"/>
        <v>0</v>
      </c>
      <c r="K79" s="37" t="str">
        <f t="shared" si="28"/>
        <v>NA</v>
      </c>
      <c r="L79" s="37" t="str">
        <f t="shared" si="29"/>
        <v>NA</v>
      </c>
      <c r="M79" s="37" t="str">
        <f t="shared" si="30"/>
        <v>NA</v>
      </c>
    </row>
    <row r="80" spans="1:13" x14ac:dyDescent="0.2">
      <c r="A80" s="17"/>
      <c r="B80" s="43" t="s">
        <v>404</v>
      </c>
      <c r="C80" s="17" t="s">
        <v>405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26"/>
        <v>0</v>
      </c>
      <c r="J80" s="18">
        <f t="shared" si="27"/>
        <v>0</v>
      </c>
      <c r="K80" s="37" t="str">
        <f t="shared" si="28"/>
        <v>NA</v>
      </c>
      <c r="L80" s="37" t="str">
        <f t="shared" si="29"/>
        <v>NA</v>
      </c>
      <c r="M80" s="37" t="str">
        <f t="shared" si="30"/>
        <v>NA</v>
      </c>
    </row>
    <row r="81" spans="1:13" x14ac:dyDescent="0.2">
      <c r="A81" s="17"/>
      <c r="B81" s="43" t="s">
        <v>300</v>
      </c>
      <c r="C81" s="17" t="s">
        <v>301</v>
      </c>
      <c r="D81" s="18">
        <v>0</v>
      </c>
      <c r="E81" s="18">
        <v>1000</v>
      </c>
      <c r="F81" s="18">
        <v>0</v>
      </c>
      <c r="G81" s="18">
        <v>0</v>
      </c>
      <c r="H81" s="18">
        <v>0</v>
      </c>
      <c r="I81" s="18">
        <f t="shared" si="26"/>
        <v>0</v>
      </c>
      <c r="J81" s="18">
        <f t="shared" si="27"/>
        <v>1000</v>
      </c>
      <c r="K81" s="37">
        <f t="shared" si="28"/>
        <v>1</v>
      </c>
      <c r="L81" s="37">
        <f t="shared" si="29"/>
        <v>-1</v>
      </c>
      <c r="M81" s="37">
        <f t="shared" si="30"/>
        <v>-1</v>
      </c>
    </row>
    <row r="82" spans="1:13" x14ac:dyDescent="0.2">
      <c r="A82" s="17"/>
      <c r="B82" s="43" t="s">
        <v>183</v>
      </c>
      <c r="C82" s="17" t="s">
        <v>184</v>
      </c>
      <c r="D82" s="18">
        <v>370359</v>
      </c>
      <c r="E82" s="18">
        <v>48267</v>
      </c>
      <c r="F82" s="18">
        <v>420</v>
      </c>
      <c r="G82" s="18">
        <v>-612.13000000000011</v>
      </c>
      <c r="H82" s="18">
        <v>0</v>
      </c>
      <c r="I82" s="18">
        <f t="shared" si="26"/>
        <v>-612.13000000000011</v>
      </c>
      <c r="J82" s="18">
        <f t="shared" si="27"/>
        <v>48879.13</v>
      </c>
      <c r="K82" s="37">
        <f t="shared" si="28"/>
        <v>1.0126821637972112</v>
      </c>
      <c r="L82" s="37">
        <f t="shared" si="29"/>
        <v>-0.99129840263534097</v>
      </c>
      <c r="M82" s="37">
        <f t="shared" si="30"/>
        <v>-1.0304371931133072</v>
      </c>
    </row>
    <row r="83" spans="1:13" x14ac:dyDescent="0.2">
      <c r="A83" s="17"/>
      <c r="B83" s="43" t="s">
        <v>187</v>
      </c>
      <c r="C83" s="17" t="s">
        <v>188</v>
      </c>
      <c r="D83" s="18">
        <v>28000</v>
      </c>
      <c r="E83" s="18">
        <v>0</v>
      </c>
      <c r="F83" s="18">
        <v>0</v>
      </c>
      <c r="G83" s="18">
        <v>579.04</v>
      </c>
      <c r="H83" s="18">
        <v>0</v>
      </c>
      <c r="I83" s="18">
        <f t="shared" si="26"/>
        <v>579.04</v>
      </c>
      <c r="J83" s="18">
        <f t="shared" si="27"/>
        <v>-579.04</v>
      </c>
      <c r="K83" s="37" t="str">
        <f t="shared" si="28"/>
        <v>NA</v>
      </c>
      <c r="L83" s="37" t="str">
        <f t="shared" si="29"/>
        <v>NA</v>
      </c>
      <c r="M83" s="37" t="str">
        <f t="shared" si="30"/>
        <v>NA</v>
      </c>
    </row>
    <row r="84" spans="1:13" x14ac:dyDescent="0.2">
      <c r="A84" s="17"/>
      <c r="B84" s="43" t="s">
        <v>189</v>
      </c>
      <c r="C84" s="17" t="s">
        <v>190</v>
      </c>
      <c r="D84" s="18">
        <v>4507061.71</v>
      </c>
      <c r="E84" s="18">
        <v>5492482.2399999993</v>
      </c>
      <c r="F84" s="18">
        <v>43409.359999999993</v>
      </c>
      <c r="G84" s="18">
        <v>855017.57999999973</v>
      </c>
      <c r="H84" s="18">
        <v>277001.85000000015</v>
      </c>
      <c r="I84" s="18">
        <f t="shared" si="26"/>
        <v>1132019.43</v>
      </c>
      <c r="J84" s="18">
        <f t="shared" si="27"/>
        <v>4360462.8099999996</v>
      </c>
      <c r="K84" s="37">
        <f t="shared" si="28"/>
        <v>0.79389656979573597</v>
      </c>
      <c r="L84" s="37">
        <f t="shared" si="29"/>
        <v>-0.99209658618759589</v>
      </c>
      <c r="M84" s="37">
        <f t="shared" si="30"/>
        <v>-0.62639074605364597</v>
      </c>
    </row>
    <row r="85" spans="1:13" x14ac:dyDescent="0.2">
      <c r="A85" s="17"/>
      <c r="B85" s="43" t="s">
        <v>406</v>
      </c>
      <c r="C85" s="17" t="s">
        <v>407</v>
      </c>
      <c r="D85" s="18">
        <v>0.31</v>
      </c>
      <c r="E85" s="18">
        <v>4095201.75</v>
      </c>
      <c r="F85" s="18">
        <v>0</v>
      </c>
      <c r="G85" s="18">
        <v>92500</v>
      </c>
      <c r="H85" s="18">
        <v>0</v>
      </c>
      <c r="I85" s="18">
        <f t="shared" si="26"/>
        <v>92500</v>
      </c>
      <c r="J85" s="18">
        <f t="shared" si="27"/>
        <v>4002701.75</v>
      </c>
      <c r="K85" s="37">
        <f t="shared" si="28"/>
        <v>0.97741259023441274</v>
      </c>
      <c r="L85" s="37">
        <f t="shared" si="29"/>
        <v>-1</v>
      </c>
      <c r="M85" s="37">
        <f t="shared" si="30"/>
        <v>-0.94579021656259055</v>
      </c>
    </row>
    <row r="86" spans="1:13" x14ac:dyDescent="0.2">
      <c r="A86" s="17"/>
      <c r="B86" s="43" t="s">
        <v>191</v>
      </c>
      <c r="C86" s="17" t="s">
        <v>192</v>
      </c>
      <c r="D86" s="18">
        <v>279552.90000000002</v>
      </c>
      <c r="E86" s="18">
        <v>235927.9</v>
      </c>
      <c r="F86" s="18">
        <v>0</v>
      </c>
      <c r="G86" s="18">
        <v>34397.929999999993</v>
      </c>
      <c r="H86" s="18">
        <v>11424.89</v>
      </c>
      <c r="I86" s="18">
        <f t="shared" si="26"/>
        <v>45822.819999999992</v>
      </c>
      <c r="J86" s="18">
        <f t="shared" si="27"/>
        <v>190105.08000000002</v>
      </c>
      <c r="K86" s="37">
        <f t="shared" si="28"/>
        <v>0.80577617144898939</v>
      </c>
      <c r="L86" s="37">
        <f t="shared" si="29"/>
        <v>-1</v>
      </c>
      <c r="M86" s="37">
        <f t="shared" si="30"/>
        <v>-0.65008363995949614</v>
      </c>
    </row>
    <row r="87" spans="1:13" x14ac:dyDescent="0.2">
      <c r="A87" s="17"/>
      <c r="B87" s="43" t="s">
        <v>193</v>
      </c>
      <c r="C87" s="17" t="s">
        <v>194</v>
      </c>
      <c r="D87" s="18">
        <v>717408</v>
      </c>
      <c r="E87" s="18">
        <v>290251</v>
      </c>
      <c r="F87" s="18">
        <v>0</v>
      </c>
      <c r="G87" s="18">
        <v>18798.760000000002</v>
      </c>
      <c r="H87" s="18">
        <v>54411.64</v>
      </c>
      <c r="I87" s="18">
        <f t="shared" si="26"/>
        <v>73210.399999999994</v>
      </c>
      <c r="J87" s="18">
        <f t="shared" si="27"/>
        <v>217040.6</v>
      </c>
      <c r="K87" s="37">
        <f t="shared" si="28"/>
        <v>0.74776865540514936</v>
      </c>
      <c r="L87" s="37">
        <f t="shared" si="29"/>
        <v>-1</v>
      </c>
      <c r="M87" s="37">
        <f t="shared" si="30"/>
        <v>-0.84455859239072384</v>
      </c>
    </row>
    <row r="88" spans="1:13" x14ac:dyDescent="0.2">
      <c r="A88" s="17"/>
      <c r="B88" s="43" t="s">
        <v>195</v>
      </c>
      <c r="C88" s="17" t="s">
        <v>196</v>
      </c>
      <c r="D88" s="18">
        <v>1138575.02</v>
      </c>
      <c r="E88" s="18">
        <v>4217196.09</v>
      </c>
      <c r="F88" s="18">
        <v>17349.72</v>
      </c>
      <c r="G88" s="18">
        <v>263930.57</v>
      </c>
      <c r="H88" s="18">
        <v>154835.19999999998</v>
      </c>
      <c r="I88" s="18">
        <f t="shared" si="26"/>
        <v>418765.77</v>
      </c>
      <c r="J88" s="18">
        <f t="shared" si="27"/>
        <v>3798430.32</v>
      </c>
      <c r="K88" s="37">
        <f t="shared" si="28"/>
        <v>0.9007004272357656</v>
      </c>
      <c r="L88" s="37">
        <f t="shared" si="29"/>
        <v>-0.995885958435478</v>
      </c>
      <c r="M88" s="37">
        <f t="shared" si="30"/>
        <v>-0.84979750657029562</v>
      </c>
    </row>
    <row r="89" spans="1:13" x14ac:dyDescent="0.2">
      <c r="A89" s="17"/>
      <c r="B89" s="43" t="s">
        <v>197</v>
      </c>
      <c r="C89" s="17" t="s">
        <v>198</v>
      </c>
      <c r="D89" s="18">
        <v>1308791.48</v>
      </c>
      <c r="E89" s="18">
        <v>53430402.5</v>
      </c>
      <c r="F89" s="18">
        <v>159590.99</v>
      </c>
      <c r="G89" s="18">
        <v>1311438.22</v>
      </c>
      <c r="H89" s="18">
        <v>4026841.16</v>
      </c>
      <c r="I89" s="18">
        <f t="shared" si="26"/>
        <v>5338279.38</v>
      </c>
      <c r="J89" s="18">
        <f t="shared" si="27"/>
        <v>48092123.119999997</v>
      </c>
      <c r="K89" s="37">
        <f t="shared" si="28"/>
        <v>0.90008910413879062</v>
      </c>
      <c r="L89" s="37">
        <f t="shared" si="29"/>
        <v>-0.99701310522599929</v>
      </c>
      <c r="M89" s="37">
        <f t="shared" si="30"/>
        <v>-0.94109249452126065</v>
      </c>
    </row>
    <row r="90" spans="1:13" x14ac:dyDescent="0.2">
      <c r="A90" s="17"/>
      <c r="B90" s="43" t="s">
        <v>199</v>
      </c>
      <c r="C90" s="17" t="s">
        <v>200</v>
      </c>
      <c r="D90" s="18">
        <v>0</v>
      </c>
      <c r="E90" s="18">
        <v>934970</v>
      </c>
      <c r="F90" s="18">
        <v>0</v>
      </c>
      <c r="G90" s="18">
        <v>5814.15</v>
      </c>
      <c r="H90" s="18">
        <v>0</v>
      </c>
      <c r="I90" s="18">
        <f t="shared" si="26"/>
        <v>5814.15</v>
      </c>
      <c r="J90" s="18">
        <f t="shared" si="27"/>
        <v>929155.85</v>
      </c>
      <c r="K90" s="37">
        <f t="shared" si="28"/>
        <v>0.9937814582286062</v>
      </c>
      <c r="L90" s="37">
        <f t="shared" si="29"/>
        <v>-1</v>
      </c>
      <c r="M90" s="37">
        <f t="shared" si="30"/>
        <v>-0.98507549974865494</v>
      </c>
    </row>
    <row r="91" spans="1:13" x14ac:dyDescent="0.2">
      <c r="A91" s="17"/>
      <c r="B91" s="43" t="s">
        <v>201</v>
      </c>
      <c r="C91" s="17" t="s">
        <v>202</v>
      </c>
      <c r="D91" s="18">
        <v>11348722.809999999</v>
      </c>
      <c r="E91" s="18">
        <v>11372493.93</v>
      </c>
      <c r="F91" s="18">
        <v>0</v>
      </c>
      <c r="G91" s="18">
        <v>4061.64</v>
      </c>
      <c r="H91" s="18">
        <v>2678.4</v>
      </c>
      <c r="I91" s="18">
        <f t="shared" si="26"/>
        <v>6740.04</v>
      </c>
      <c r="J91" s="18">
        <f t="shared" si="27"/>
        <v>11365753.890000001</v>
      </c>
      <c r="K91" s="37">
        <f t="shared" si="28"/>
        <v>0.99940733843944118</v>
      </c>
      <c r="L91" s="37">
        <f t="shared" si="29"/>
        <v>-1</v>
      </c>
      <c r="M91" s="37">
        <f t="shared" si="30"/>
        <v>-0.9991428497513386</v>
      </c>
    </row>
    <row r="92" spans="1:13" x14ac:dyDescent="0.2">
      <c r="A92" s="17"/>
      <c r="B92" s="43" t="s">
        <v>203</v>
      </c>
      <c r="C92" s="17" t="s">
        <v>204</v>
      </c>
      <c r="D92" s="18">
        <v>511190.23</v>
      </c>
      <c r="E92" s="18">
        <v>2503522.73</v>
      </c>
      <c r="F92" s="18">
        <v>-9.0949470177292824E-13</v>
      </c>
      <c r="G92" s="18">
        <v>188084.93</v>
      </c>
      <c r="H92" s="18">
        <v>29092.09</v>
      </c>
      <c r="I92" s="18">
        <f t="shared" si="26"/>
        <v>217177.02</v>
      </c>
      <c r="J92" s="18">
        <f t="shared" si="27"/>
        <v>2286345.71</v>
      </c>
      <c r="K92" s="37">
        <f t="shared" si="28"/>
        <v>0.91325142871780518</v>
      </c>
      <c r="L92" s="37">
        <f t="shared" si="29"/>
        <v>-1</v>
      </c>
      <c r="M92" s="37">
        <f t="shared" si="30"/>
        <v>-0.81969253700364841</v>
      </c>
    </row>
    <row r="93" spans="1:13" x14ac:dyDescent="0.2">
      <c r="A93" s="17"/>
      <c r="B93" s="43" t="s">
        <v>207</v>
      </c>
      <c r="C93" s="17" t="s">
        <v>208</v>
      </c>
      <c r="D93" s="18">
        <v>498098</v>
      </c>
      <c r="E93" s="18">
        <v>517217.08</v>
      </c>
      <c r="F93" s="18">
        <v>0</v>
      </c>
      <c r="G93" s="18">
        <v>0</v>
      </c>
      <c r="H93" s="18">
        <v>85251.510000000009</v>
      </c>
      <c r="I93" s="18">
        <f t="shared" si="26"/>
        <v>85251.510000000009</v>
      </c>
      <c r="J93" s="18">
        <f t="shared" si="27"/>
        <v>431965.57</v>
      </c>
      <c r="K93" s="37">
        <f t="shared" si="28"/>
        <v>0.83517267063183609</v>
      </c>
      <c r="L93" s="37">
        <f t="shared" si="29"/>
        <v>-1</v>
      </c>
      <c r="M93" s="37">
        <f t="shared" si="30"/>
        <v>-1</v>
      </c>
    </row>
    <row r="94" spans="1:13" x14ac:dyDescent="0.2">
      <c r="A94" s="17"/>
      <c r="B94" s="43" t="s">
        <v>209</v>
      </c>
      <c r="C94" s="17" t="s">
        <v>210</v>
      </c>
      <c r="D94" s="18">
        <v>42282</v>
      </c>
      <c r="E94" s="18">
        <v>0</v>
      </c>
      <c r="F94" s="18">
        <v>0</v>
      </c>
      <c r="G94" s="18">
        <v>104995</v>
      </c>
      <c r="H94" s="18">
        <v>451.82</v>
      </c>
      <c r="I94" s="18">
        <f t="shared" si="26"/>
        <v>105446.82</v>
      </c>
      <c r="J94" s="18">
        <f t="shared" si="27"/>
        <v>-105446.82</v>
      </c>
      <c r="K94" s="37" t="str">
        <f t="shared" si="28"/>
        <v>NA</v>
      </c>
      <c r="L94" s="37" t="str">
        <f t="shared" si="29"/>
        <v>NA</v>
      </c>
      <c r="M94" s="37" t="str">
        <f t="shared" si="30"/>
        <v>NA</v>
      </c>
    </row>
    <row r="95" spans="1:13" x14ac:dyDescent="0.2">
      <c r="A95" s="17"/>
      <c r="B95" s="43" t="s">
        <v>211</v>
      </c>
      <c r="C95" s="17" t="s">
        <v>212</v>
      </c>
      <c r="D95" s="18">
        <v>85434</v>
      </c>
      <c r="E95" s="18">
        <v>1000</v>
      </c>
      <c r="F95" s="18">
        <v>0</v>
      </c>
      <c r="G95" s="18">
        <v>3439.85</v>
      </c>
      <c r="H95" s="18">
        <v>2400</v>
      </c>
      <c r="I95" s="18">
        <f t="shared" si="26"/>
        <v>5839.85</v>
      </c>
      <c r="J95" s="18">
        <f t="shared" si="27"/>
        <v>-4839.8500000000004</v>
      </c>
      <c r="K95" s="37">
        <f t="shared" si="28"/>
        <v>-4.8398500000000002</v>
      </c>
      <c r="L95" s="37">
        <f t="shared" si="29"/>
        <v>-1</v>
      </c>
      <c r="M95" s="37">
        <f t="shared" si="30"/>
        <v>7.2556400000000005</v>
      </c>
    </row>
    <row r="96" spans="1:13" x14ac:dyDescent="0.2">
      <c r="A96" s="17"/>
      <c r="B96" s="43" t="s">
        <v>213</v>
      </c>
      <c r="C96" s="17" t="s">
        <v>214</v>
      </c>
      <c r="D96" s="18">
        <v>0</v>
      </c>
      <c r="E96" s="18">
        <v>0</v>
      </c>
      <c r="F96" s="18">
        <v>0</v>
      </c>
      <c r="G96" s="18">
        <v>0</v>
      </c>
      <c r="H96" s="18">
        <v>0</v>
      </c>
      <c r="I96" s="18">
        <f t="shared" si="26"/>
        <v>0</v>
      </c>
      <c r="J96" s="18">
        <f t="shared" si="27"/>
        <v>0</v>
      </c>
      <c r="K96" s="37" t="str">
        <f t="shared" si="28"/>
        <v>NA</v>
      </c>
      <c r="L96" s="37" t="str">
        <f t="shared" si="29"/>
        <v>NA</v>
      </c>
      <c r="M96" s="37" t="str">
        <f t="shared" si="30"/>
        <v>NA</v>
      </c>
    </row>
    <row r="97" spans="1:13" x14ac:dyDescent="0.2">
      <c r="A97" s="67" t="s">
        <v>215</v>
      </c>
      <c r="B97" s="68"/>
      <c r="C97" s="67"/>
      <c r="D97" s="69">
        <v>122137371.84999999</v>
      </c>
      <c r="E97" s="69">
        <v>236232915.36000001</v>
      </c>
      <c r="F97" s="69">
        <v>3994548.8600000003</v>
      </c>
      <c r="G97" s="69">
        <v>19121091.98</v>
      </c>
      <c r="H97" s="69">
        <v>6069023.4800000004</v>
      </c>
      <c r="I97" s="69">
        <f t="shared" si="26"/>
        <v>25190115.460000001</v>
      </c>
      <c r="J97" s="69">
        <f t="shared" si="27"/>
        <v>211042799.90000001</v>
      </c>
      <c r="K97" s="70">
        <f t="shared" si="28"/>
        <v>0.89336746142419532</v>
      </c>
      <c r="L97" s="70">
        <f t="shared" si="29"/>
        <v>-0.98309063386060047</v>
      </c>
      <c r="M97" s="70">
        <f t="shared" si="30"/>
        <v>-0.80573993813662081</v>
      </c>
    </row>
    <row r="98" spans="1:13" x14ac:dyDescent="0.2">
      <c r="A98" s="17" t="s">
        <v>216</v>
      </c>
      <c r="B98" s="43" t="s">
        <v>110</v>
      </c>
      <c r="C98" s="17" t="s">
        <v>111</v>
      </c>
      <c r="F98" s="18">
        <v>0</v>
      </c>
      <c r="G98" s="18">
        <v>0</v>
      </c>
      <c r="H98" s="18">
        <v>0</v>
      </c>
      <c r="I98" s="18">
        <f t="shared" si="26"/>
        <v>0</v>
      </c>
      <c r="J98" s="18">
        <f t="shared" si="27"/>
        <v>0</v>
      </c>
      <c r="K98" s="37" t="str">
        <f t="shared" si="28"/>
        <v>NA</v>
      </c>
      <c r="L98" s="37" t="str">
        <f t="shared" si="29"/>
        <v>NA</v>
      </c>
      <c r="M98" s="37" t="str">
        <f t="shared" si="30"/>
        <v>NA</v>
      </c>
    </row>
    <row r="99" spans="1:13" x14ac:dyDescent="0.2">
      <c r="A99" s="17"/>
      <c r="B99" s="43" t="s">
        <v>112</v>
      </c>
      <c r="C99" s="17" t="s">
        <v>113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26"/>
        <v>0</v>
      </c>
      <c r="J99" s="18">
        <f t="shared" si="27"/>
        <v>0</v>
      </c>
      <c r="K99" s="37" t="str">
        <f t="shared" si="28"/>
        <v>NA</v>
      </c>
      <c r="L99" s="37" t="str">
        <f t="shared" si="29"/>
        <v>NA</v>
      </c>
      <c r="M99" s="37" t="str">
        <f t="shared" si="30"/>
        <v>NA</v>
      </c>
    </row>
    <row r="100" spans="1:13" x14ac:dyDescent="0.2">
      <c r="A100" s="17"/>
      <c r="B100" s="43" t="s">
        <v>114</v>
      </c>
      <c r="C100" s="17" t="s">
        <v>113</v>
      </c>
      <c r="D100" s="18">
        <v>0</v>
      </c>
      <c r="E100" s="18">
        <v>0</v>
      </c>
      <c r="F100" s="18">
        <v>540</v>
      </c>
      <c r="G100" s="18">
        <v>1462.5</v>
      </c>
      <c r="H100" s="18">
        <v>0</v>
      </c>
      <c r="I100" s="18">
        <f t="shared" si="26"/>
        <v>1462.5</v>
      </c>
      <c r="J100" s="18">
        <f t="shared" si="27"/>
        <v>-1462.5</v>
      </c>
      <c r="K100" s="37" t="str">
        <f t="shared" si="28"/>
        <v>NA</v>
      </c>
      <c r="L100" s="37" t="str">
        <f t="shared" si="29"/>
        <v>NA</v>
      </c>
      <c r="M100" s="37" t="str">
        <f t="shared" si="30"/>
        <v>NA</v>
      </c>
    </row>
    <row r="101" spans="1:13" x14ac:dyDescent="0.2">
      <c r="A101" s="17"/>
      <c r="B101" s="43" t="s">
        <v>117</v>
      </c>
      <c r="C101" s="17" t="s">
        <v>118</v>
      </c>
      <c r="D101" s="18">
        <v>0</v>
      </c>
      <c r="E101" s="18">
        <v>1960</v>
      </c>
      <c r="F101" s="18">
        <v>0</v>
      </c>
      <c r="G101" s="18">
        <v>0</v>
      </c>
      <c r="H101" s="18">
        <v>0</v>
      </c>
      <c r="I101" s="18">
        <f t="shared" si="26"/>
        <v>0</v>
      </c>
      <c r="J101" s="18">
        <f t="shared" si="27"/>
        <v>1960</v>
      </c>
      <c r="K101" s="37">
        <f t="shared" si="28"/>
        <v>1</v>
      </c>
      <c r="L101" s="37">
        <f t="shared" si="29"/>
        <v>-1</v>
      </c>
      <c r="M101" s="37">
        <f t="shared" si="30"/>
        <v>-1</v>
      </c>
    </row>
    <row r="102" spans="1:13" x14ac:dyDescent="0.2">
      <c r="A102" s="17"/>
      <c r="B102" s="43" t="s">
        <v>125</v>
      </c>
      <c r="C102" s="17" t="s">
        <v>126</v>
      </c>
      <c r="D102" s="18">
        <v>73571.930000000008</v>
      </c>
      <c r="E102" s="18">
        <v>73571.930000000008</v>
      </c>
      <c r="F102" s="18">
        <v>0</v>
      </c>
      <c r="G102" s="18">
        <v>0</v>
      </c>
      <c r="H102" s="18">
        <v>0</v>
      </c>
      <c r="I102" s="18">
        <f t="shared" si="26"/>
        <v>0</v>
      </c>
      <c r="J102" s="18">
        <f t="shared" si="27"/>
        <v>73571.930000000008</v>
      </c>
      <c r="K102" s="37">
        <f t="shared" si="28"/>
        <v>1</v>
      </c>
      <c r="L102" s="37">
        <f t="shared" si="29"/>
        <v>-1</v>
      </c>
      <c r="M102" s="37">
        <f t="shared" si="30"/>
        <v>-1</v>
      </c>
    </row>
    <row r="103" spans="1:13" x14ac:dyDescent="0.2">
      <c r="A103" s="17"/>
      <c r="B103" s="43" t="s">
        <v>127</v>
      </c>
      <c r="C103" s="17" t="s">
        <v>128</v>
      </c>
      <c r="D103" s="18">
        <v>0</v>
      </c>
      <c r="E103" s="18">
        <v>0</v>
      </c>
      <c r="F103" s="18">
        <v>0</v>
      </c>
      <c r="G103" s="18">
        <v>0</v>
      </c>
      <c r="H103" s="18">
        <v>0</v>
      </c>
      <c r="I103" s="18">
        <f t="shared" si="26"/>
        <v>0</v>
      </c>
      <c r="J103" s="18">
        <f t="shared" si="27"/>
        <v>0</v>
      </c>
      <c r="K103" s="37" t="str">
        <f t="shared" si="28"/>
        <v>NA</v>
      </c>
      <c r="L103" s="37" t="str">
        <f t="shared" si="29"/>
        <v>NA</v>
      </c>
      <c r="M103" s="37" t="str">
        <f t="shared" si="30"/>
        <v>NA</v>
      </c>
    </row>
    <row r="104" spans="1:13" x14ac:dyDescent="0.2">
      <c r="A104" s="17"/>
      <c r="B104" s="43" t="s">
        <v>129</v>
      </c>
      <c r="C104" s="17" t="s">
        <v>130</v>
      </c>
      <c r="D104" s="18">
        <v>0</v>
      </c>
      <c r="E104" s="18">
        <v>0</v>
      </c>
      <c r="F104" s="18">
        <v>0</v>
      </c>
      <c r="G104" s="18">
        <v>910</v>
      </c>
      <c r="H104" s="18">
        <v>0</v>
      </c>
      <c r="I104" s="18">
        <f t="shared" si="26"/>
        <v>910</v>
      </c>
      <c r="J104" s="18">
        <f t="shared" si="27"/>
        <v>-910</v>
      </c>
      <c r="K104" s="37" t="str">
        <f t="shared" si="28"/>
        <v>NA</v>
      </c>
      <c r="L104" s="37" t="str">
        <f t="shared" si="29"/>
        <v>NA</v>
      </c>
      <c r="M104" s="37" t="str">
        <f t="shared" si="30"/>
        <v>NA</v>
      </c>
    </row>
    <row r="105" spans="1:13" x14ac:dyDescent="0.2">
      <c r="A105" s="17"/>
      <c r="B105" s="43" t="s">
        <v>217</v>
      </c>
      <c r="C105" s="17" t="s">
        <v>218</v>
      </c>
      <c r="D105" s="18">
        <v>0</v>
      </c>
      <c r="E105" s="18">
        <v>0</v>
      </c>
      <c r="F105" s="18">
        <v>0</v>
      </c>
      <c r="G105" s="18">
        <v>0</v>
      </c>
      <c r="H105" s="18">
        <v>0</v>
      </c>
      <c r="I105" s="18">
        <f t="shared" si="26"/>
        <v>0</v>
      </c>
      <c r="J105" s="18">
        <f t="shared" si="27"/>
        <v>0</v>
      </c>
      <c r="K105" s="37" t="str">
        <f t="shared" si="28"/>
        <v>NA</v>
      </c>
      <c r="L105" s="37" t="str">
        <f t="shared" si="29"/>
        <v>NA</v>
      </c>
      <c r="M105" s="37" t="str">
        <f t="shared" si="30"/>
        <v>NA</v>
      </c>
    </row>
    <row r="106" spans="1:13" x14ac:dyDescent="0.2">
      <c r="A106" s="17"/>
      <c r="B106" s="43" t="s">
        <v>219</v>
      </c>
      <c r="C106" s="17" t="s">
        <v>220</v>
      </c>
      <c r="D106" s="18">
        <v>68006</v>
      </c>
      <c r="E106" s="18">
        <v>73174</v>
      </c>
      <c r="F106" s="18">
        <v>6014.5</v>
      </c>
      <c r="G106" s="18">
        <v>18043.5</v>
      </c>
      <c r="H106" s="18">
        <v>0</v>
      </c>
      <c r="I106" s="18">
        <f t="shared" si="26"/>
        <v>18043.5</v>
      </c>
      <c r="J106" s="18">
        <f t="shared" si="27"/>
        <v>55130.5</v>
      </c>
      <c r="K106" s="37">
        <f t="shared" si="28"/>
        <v>0.75341651406237187</v>
      </c>
      <c r="L106" s="37">
        <f t="shared" si="29"/>
        <v>-0.91780550468745725</v>
      </c>
      <c r="M106" s="37">
        <f t="shared" si="30"/>
        <v>-0.40819963374969248</v>
      </c>
    </row>
    <row r="107" spans="1:13" x14ac:dyDescent="0.2">
      <c r="A107" s="17"/>
      <c r="B107" s="43" t="s">
        <v>133</v>
      </c>
      <c r="C107" s="17" t="s">
        <v>134</v>
      </c>
      <c r="D107" s="18">
        <v>0</v>
      </c>
      <c r="E107" s="18">
        <v>0</v>
      </c>
      <c r="F107" s="18">
        <v>0</v>
      </c>
      <c r="G107" s="18">
        <v>0</v>
      </c>
      <c r="H107" s="18">
        <v>0</v>
      </c>
      <c r="I107" s="18">
        <f t="shared" si="26"/>
        <v>0</v>
      </c>
      <c r="J107" s="18">
        <f t="shared" si="27"/>
        <v>0</v>
      </c>
      <c r="K107" s="37" t="str">
        <f t="shared" si="28"/>
        <v>NA</v>
      </c>
      <c r="L107" s="37" t="str">
        <f t="shared" si="29"/>
        <v>NA</v>
      </c>
      <c r="M107" s="37" t="str">
        <f t="shared" si="30"/>
        <v>NA</v>
      </c>
    </row>
    <row r="108" spans="1:13" x14ac:dyDescent="0.2">
      <c r="A108" s="17"/>
      <c r="B108" s="43" t="s">
        <v>221</v>
      </c>
      <c r="C108" s="17" t="s">
        <v>222</v>
      </c>
      <c r="D108" s="18">
        <v>1253849.07</v>
      </c>
      <c r="E108" s="18">
        <v>979311</v>
      </c>
      <c r="F108" s="18">
        <v>90922.9</v>
      </c>
      <c r="G108" s="18">
        <v>293118.69999999995</v>
      </c>
      <c r="H108" s="18">
        <v>0</v>
      </c>
      <c r="I108" s="18">
        <f t="shared" si="26"/>
        <v>293118.69999999995</v>
      </c>
      <c r="J108" s="18">
        <f t="shared" si="27"/>
        <v>686192.3</v>
      </c>
      <c r="K108" s="37">
        <f t="shared" si="28"/>
        <v>0.7006888516518246</v>
      </c>
      <c r="L108" s="37">
        <f t="shared" si="29"/>
        <v>-0.90715625577574432</v>
      </c>
      <c r="M108" s="37">
        <f t="shared" si="30"/>
        <v>-0.28165324396437913</v>
      </c>
    </row>
    <row r="109" spans="1:13" x14ac:dyDescent="0.2">
      <c r="A109" s="17"/>
      <c r="B109" s="43" t="s">
        <v>135</v>
      </c>
      <c r="C109" s="17" t="s">
        <v>136</v>
      </c>
      <c r="D109" s="18">
        <v>0</v>
      </c>
      <c r="E109" s="18">
        <v>0</v>
      </c>
      <c r="F109" s="18">
        <v>0</v>
      </c>
      <c r="G109" s="18">
        <v>0</v>
      </c>
      <c r="H109" s="18">
        <v>0</v>
      </c>
      <c r="I109" s="18">
        <f t="shared" si="26"/>
        <v>0</v>
      </c>
      <c r="J109" s="18">
        <f t="shared" si="27"/>
        <v>0</v>
      </c>
      <c r="K109" s="37" t="str">
        <f t="shared" si="28"/>
        <v>NA</v>
      </c>
      <c r="L109" s="37" t="str">
        <f t="shared" si="29"/>
        <v>NA</v>
      </c>
      <c r="M109" s="37" t="str">
        <f t="shared" si="30"/>
        <v>NA</v>
      </c>
    </row>
    <row r="110" spans="1:13" x14ac:dyDescent="0.2">
      <c r="A110" s="17"/>
      <c r="B110" s="43" t="s">
        <v>137</v>
      </c>
      <c r="C110" s="17" t="s">
        <v>138</v>
      </c>
      <c r="D110" s="18">
        <v>0</v>
      </c>
      <c r="E110" s="18">
        <v>0</v>
      </c>
      <c r="F110" s="18">
        <v>0</v>
      </c>
      <c r="G110" s="18">
        <v>0</v>
      </c>
      <c r="H110" s="18">
        <v>0</v>
      </c>
      <c r="I110" s="18">
        <f t="shared" si="26"/>
        <v>0</v>
      </c>
      <c r="J110" s="18">
        <f t="shared" si="27"/>
        <v>0</v>
      </c>
      <c r="K110" s="37" t="str">
        <f t="shared" si="28"/>
        <v>NA</v>
      </c>
      <c r="L110" s="37" t="str">
        <f t="shared" si="29"/>
        <v>NA</v>
      </c>
      <c r="M110" s="37" t="str">
        <f t="shared" si="30"/>
        <v>NA</v>
      </c>
    </row>
    <row r="111" spans="1:13" x14ac:dyDescent="0.2">
      <c r="A111" s="17"/>
      <c r="B111" s="43" t="s">
        <v>223</v>
      </c>
      <c r="C111" s="17" t="s">
        <v>224</v>
      </c>
      <c r="D111" s="18">
        <v>0</v>
      </c>
      <c r="E111" s="18">
        <v>71748</v>
      </c>
      <c r="F111" s="18">
        <v>0</v>
      </c>
      <c r="G111" s="18">
        <v>0</v>
      </c>
      <c r="H111" s="18">
        <v>0</v>
      </c>
      <c r="I111" s="18">
        <f t="shared" si="26"/>
        <v>0</v>
      </c>
      <c r="J111" s="18">
        <f t="shared" si="27"/>
        <v>71748</v>
      </c>
      <c r="K111" s="37">
        <f t="shared" si="28"/>
        <v>1</v>
      </c>
      <c r="L111" s="37">
        <f t="shared" si="29"/>
        <v>-1</v>
      </c>
      <c r="M111" s="37">
        <f t="shared" si="30"/>
        <v>-1</v>
      </c>
    </row>
    <row r="112" spans="1:13" x14ac:dyDescent="0.2">
      <c r="A112" s="17"/>
      <c r="B112" s="43" t="s">
        <v>225</v>
      </c>
      <c r="C112" s="17" t="s">
        <v>226</v>
      </c>
      <c r="D112" s="18">
        <v>369497.04</v>
      </c>
      <c r="E112" s="18">
        <v>381719.44</v>
      </c>
      <c r="F112" s="18">
        <v>10527.6</v>
      </c>
      <c r="G112" s="18">
        <v>30857.82</v>
      </c>
      <c r="H112" s="18">
        <v>0</v>
      </c>
      <c r="I112" s="18">
        <f t="shared" si="26"/>
        <v>30857.82</v>
      </c>
      <c r="J112" s="18">
        <f t="shared" si="27"/>
        <v>350861.62</v>
      </c>
      <c r="K112" s="37">
        <f t="shared" si="28"/>
        <v>0.91916099426322118</v>
      </c>
      <c r="L112" s="37">
        <f t="shared" si="29"/>
        <v>-0.9724205819855547</v>
      </c>
      <c r="M112" s="37">
        <f t="shared" si="30"/>
        <v>-0.8059863862317308</v>
      </c>
    </row>
    <row r="113" spans="1:13" x14ac:dyDescent="0.2">
      <c r="A113" s="17"/>
      <c r="B113" s="43" t="s">
        <v>227</v>
      </c>
      <c r="C113" s="17" t="s">
        <v>228</v>
      </c>
      <c r="D113" s="18">
        <v>500193.88</v>
      </c>
      <c r="E113" s="18">
        <v>532865.88</v>
      </c>
      <c r="F113" s="18">
        <v>105391.34999999999</v>
      </c>
      <c r="G113" s="18">
        <v>396098.8899999999</v>
      </c>
      <c r="H113" s="18">
        <v>0</v>
      </c>
      <c r="I113" s="18">
        <f t="shared" si="26"/>
        <v>396098.8899999999</v>
      </c>
      <c r="J113" s="18">
        <f t="shared" si="27"/>
        <v>136766.99000000011</v>
      </c>
      <c r="K113" s="37">
        <f t="shared" si="28"/>
        <v>0.25666306500990477</v>
      </c>
      <c r="L113" s="37">
        <f t="shared" si="29"/>
        <v>-0.80221786765555347</v>
      </c>
      <c r="M113" s="37">
        <f t="shared" si="30"/>
        <v>0.78400864397622871</v>
      </c>
    </row>
    <row r="114" spans="1:13" x14ac:dyDescent="0.2">
      <c r="A114" s="17"/>
      <c r="B114" s="43" t="s">
        <v>408</v>
      </c>
      <c r="C114" s="17" t="s">
        <v>409</v>
      </c>
      <c r="D114" s="18">
        <v>0</v>
      </c>
      <c r="E114" s="18">
        <v>0</v>
      </c>
      <c r="F114" s="18">
        <v>0</v>
      </c>
      <c r="G114" s="18">
        <v>0</v>
      </c>
      <c r="H114" s="18">
        <v>0</v>
      </c>
      <c r="I114" s="18">
        <f t="shared" si="26"/>
        <v>0</v>
      </c>
      <c r="J114" s="18">
        <f t="shared" si="27"/>
        <v>0</v>
      </c>
      <c r="K114" s="37" t="str">
        <f t="shared" si="28"/>
        <v>NA</v>
      </c>
      <c r="L114" s="37" t="str">
        <f t="shared" si="29"/>
        <v>NA</v>
      </c>
      <c r="M114" s="37" t="str">
        <f t="shared" si="30"/>
        <v>NA</v>
      </c>
    </row>
    <row r="115" spans="1:13" x14ac:dyDescent="0.2">
      <c r="A115" s="17"/>
      <c r="B115" s="43" t="s">
        <v>368</v>
      </c>
      <c r="C115" s="17" t="s">
        <v>369</v>
      </c>
      <c r="D115" s="18">
        <v>0</v>
      </c>
      <c r="E115" s="18">
        <v>0</v>
      </c>
      <c r="F115" s="18">
        <v>0</v>
      </c>
      <c r="G115" s="18">
        <v>0</v>
      </c>
      <c r="H115" s="18">
        <v>0</v>
      </c>
      <c r="I115" s="18">
        <f t="shared" si="26"/>
        <v>0</v>
      </c>
      <c r="J115" s="18">
        <f t="shared" si="27"/>
        <v>0</v>
      </c>
      <c r="K115" s="37" t="str">
        <f t="shared" si="28"/>
        <v>NA</v>
      </c>
      <c r="L115" s="37" t="str">
        <f t="shared" si="29"/>
        <v>NA</v>
      </c>
      <c r="M115" s="37" t="str">
        <f t="shared" si="30"/>
        <v>NA</v>
      </c>
    </row>
    <row r="116" spans="1:13" x14ac:dyDescent="0.2">
      <c r="A116" s="17"/>
      <c r="B116" s="43" t="s">
        <v>141</v>
      </c>
      <c r="C116" s="17" t="s">
        <v>142</v>
      </c>
      <c r="D116" s="18">
        <v>350991.35</v>
      </c>
      <c r="E116" s="18">
        <v>243491.35</v>
      </c>
      <c r="F116" s="18">
        <v>21571.8</v>
      </c>
      <c r="G116" s="18">
        <v>92877.95</v>
      </c>
      <c r="H116" s="18">
        <v>0</v>
      </c>
      <c r="I116" s="18">
        <f t="shared" si="26"/>
        <v>92877.95</v>
      </c>
      <c r="J116" s="18">
        <f t="shared" si="27"/>
        <v>150613.40000000002</v>
      </c>
      <c r="K116" s="37">
        <f t="shared" si="28"/>
        <v>0.61855749701170093</v>
      </c>
      <c r="L116" s="37">
        <f t="shared" si="29"/>
        <v>-0.91140629841676102</v>
      </c>
      <c r="M116" s="37">
        <f t="shared" si="30"/>
        <v>-8.4537992828082054E-2</v>
      </c>
    </row>
    <row r="117" spans="1:13" x14ac:dyDescent="0.2">
      <c r="A117" s="17"/>
      <c r="B117" s="43" t="s">
        <v>229</v>
      </c>
      <c r="C117" s="17" t="s">
        <v>230</v>
      </c>
      <c r="D117" s="18">
        <v>333659</v>
      </c>
      <c r="E117" s="18">
        <v>1120592</v>
      </c>
      <c r="F117" s="18">
        <v>26635.489999999998</v>
      </c>
      <c r="G117" s="18">
        <v>107663.91</v>
      </c>
      <c r="H117" s="18">
        <v>0</v>
      </c>
      <c r="I117" s="18">
        <f t="shared" si="26"/>
        <v>107663.91</v>
      </c>
      <c r="J117" s="18">
        <f t="shared" si="27"/>
        <v>1012928.09</v>
      </c>
      <c r="K117" s="37">
        <f t="shared" si="28"/>
        <v>0.90392229285948855</v>
      </c>
      <c r="L117" s="37">
        <f t="shared" si="29"/>
        <v>-0.97623087617973359</v>
      </c>
      <c r="M117" s="37">
        <f t="shared" si="30"/>
        <v>-0.76941350286277244</v>
      </c>
    </row>
    <row r="118" spans="1:13" x14ac:dyDescent="0.2">
      <c r="A118" s="17"/>
      <c r="B118" s="43" t="s">
        <v>143</v>
      </c>
      <c r="C118" s="17" t="s">
        <v>144</v>
      </c>
      <c r="D118" s="18">
        <v>3324719.61</v>
      </c>
      <c r="E118" s="18">
        <v>5965239.6099999994</v>
      </c>
      <c r="F118" s="18">
        <v>880520.87</v>
      </c>
      <c r="G118" s="18">
        <v>2635275.0799999996</v>
      </c>
      <c r="H118" s="18">
        <v>0</v>
      </c>
      <c r="I118" s="18">
        <f t="shared" si="26"/>
        <v>2635275.0799999996</v>
      </c>
      <c r="J118" s="18">
        <f t="shared" si="27"/>
        <v>3329964.53</v>
      </c>
      <c r="K118" s="37">
        <f t="shared" si="28"/>
        <v>0.55822812622945084</v>
      </c>
      <c r="L118" s="37">
        <f t="shared" si="29"/>
        <v>-0.8523913660527711</v>
      </c>
      <c r="M118" s="37">
        <f t="shared" si="30"/>
        <v>6.0252497049317975E-2</v>
      </c>
    </row>
    <row r="119" spans="1:13" x14ac:dyDescent="0.2">
      <c r="A119" s="17"/>
      <c r="B119" s="43" t="s">
        <v>145</v>
      </c>
      <c r="C119" s="17" t="s">
        <v>146</v>
      </c>
      <c r="D119" s="18">
        <v>0</v>
      </c>
      <c r="E119" s="18">
        <v>0</v>
      </c>
      <c r="F119" s="18">
        <v>0</v>
      </c>
      <c r="G119" s="18">
        <v>0</v>
      </c>
      <c r="H119" s="18">
        <v>0</v>
      </c>
      <c r="I119" s="18">
        <f t="shared" si="26"/>
        <v>0</v>
      </c>
      <c r="J119" s="18">
        <f t="shared" si="27"/>
        <v>0</v>
      </c>
      <c r="K119" s="37" t="str">
        <f t="shared" si="28"/>
        <v>NA</v>
      </c>
      <c r="L119" s="37" t="str">
        <f t="shared" si="29"/>
        <v>NA</v>
      </c>
      <c r="M119" s="37" t="str">
        <f t="shared" si="30"/>
        <v>NA</v>
      </c>
    </row>
    <row r="120" spans="1:13" x14ac:dyDescent="0.2">
      <c r="A120" s="17"/>
      <c r="B120" s="43" t="s">
        <v>147</v>
      </c>
      <c r="C120" s="17" t="s">
        <v>148</v>
      </c>
      <c r="D120" s="18">
        <v>0</v>
      </c>
      <c r="E120" s="18">
        <v>0</v>
      </c>
      <c r="F120" s="18">
        <v>0</v>
      </c>
      <c r="G120" s="18">
        <v>0</v>
      </c>
      <c r="H120" s="18">
        <v>0</v>
      </c>
      <c r="I120" s="18">
        <f t="shared" si="26"/>
        <v>0</v>
      </c>
      <c r="J120" s="18">
        <f t="shared" si="27"/>
        <v>0</v>
      </c>
      <c r="K120" s="37" t="str">
        <f t="shared" si="28"/>
        <v>NA</v>
      </c>
      <c r="L120" s="37" t="str">
        <f t="shared" si="29"/>
        <v>NA</v>
      </c>
      <c r="M120" s="37" t="str">
        <f t="shared" si="30"/>
        <v>NA</v>
      </c>
    </row>
    <row r="121" spans="1:13" x14ac:dyDescent="0.2">
      <c r="A121" s="17"/>
      <c r="B121" s="43" t="s">
        <v>149</v>
      </c>
      <c r="C121" s="17" t="s">
        <v>150</v>
      </c>
      <c r="D121" s="18">
        <v>621810</v>
      </c>
      <c r="E121" s="18">
        <v>779061.45</v>
      </c>
      <c r="F121" s="18">
        <v>136237.63</v>
      </c>
      <c r="G121" s="18">
        <v>413280.26</v>
      </c>
      <c r="H121" s="18">
        <v>0</v>
      </c>
      <c r="I121" s="18">
        <f t="shared" si="26"/>
        <v>413280.26</v>
      </c>
      <c r="J121" s="18">
        <f t="shared" si="27"/>
        <v>365781.18999999994</v>
      </c>
      <c r="K121" s="37">
        <f t="shared" si="28"/>
        <v>0.46951519677940678</v>
      </c>
      <c r="L121" s="37">
        <f t="shared" si="29"/>
        <v>-0.82512595123273014</v>
      </c>
      <c r="M121" s="37">
        <f t="shared" si="30"/>
        <v>0.27316352772942371</v>
      </c>
    </row>
    <row r="122" spans="1:13" x14ac:dyDescent="0.2">
      <c r="A122" s="17"/>
      <c r="B122" s="43" t="s">
        <v>151</v>
      </c>
      <c r="C122" s="17" t="s">
        <v>152</v>
      </c>
      <c r="D122" s="18">
        <v>744373.02999999991</v>
      </c>
      <c r="E122" s="18">
        <v>985094.38</v>
      </c>
      <c r="F122" s="18">
        <v>212522.64999999991</v>
      </c>
      <c r="G122" s="18">
        <v>660786.91999999993</v>
      </c>
      <c r="H122" s="18">
        <v>0</v>
      </c>
      <c r="I122" s="18">
        <f t="shared" si="26"/>
        <v>660786.91999999993</v>
      </c>
      <c r="J122" s="18">
        <f t="shared" si="27"/>
        <v>324307.46000000008</v>
      </c>
      <c r="K122" s="37">
        <f t="shared" si="28"/>
        <v>0.3292146078429562</v>
      </c>
      <c r="L122" s="37">
        <f t="shared" si="29"/>
        <v>-0.78426163592568676</v>
      </c>
      <c r="M122" s="37">
        <f t="shared" si="30"/>
        <v>0.60988494117690495</v>
      </c>
    </row>
    <row r="123" spans="1:13" x14ac:dyDescent="0.2">
      <c r="A123" s="17"/>
      <c r="B123" s="43" t="s">
        <v>163</v>
      </c>
      <c r="C123" s="17" t="s">
        <v>164</v>
      </c>
      <c r="D123" s="18">
        <v>161561.45000000001</v>
      </c>
      <c r="E123" s="18">
        <v>252558.96</v>
      </c>
      <c r="F123" s="18">
        <v>42109.219999999921</v>
      </c>
      <c r="G123" s="18">
        <v>130396.60999999986</v>
      </c>
      <c r="H123" s="18">
        <v>0</v>
      </c>
      <c r="I123" s="18">
        <f t="shared" si="26"/>
        <v>130396.60999999986</v>
      </c>
      <c r="J123" s="18">
        <f t="shared" si="27"/>
        <v>122162.35000000014</v>
      </c>
      <c r="K123" s="37">
        <f t="shared" si="28"/>
        <v>0.48369834117150362</v>
      </c>
      <c r="L123" s="37">
        <f t="shared" si="29"/>
        <v>-0.83326974422131006</v>
      </c>
      <c r="M123" s="37">
        <f t="shared" si="30"/>
        <v>0.23912398118839129</v>
      </c>
    </row>
    <row r="124" spans="1:13" x14ac:dyDescent="0.2">
      <c r="A124" s="17"/>
      <c r="B124" s="43" t="s">
        <v>165</v>
      </c>
      <c r="C124" s="17" t="s">
        <v>166</v>
      </c>
      <c r="D124" s="18">
        <v>37726652.060000002</v>
      </c>
      <c r="E124" s="18">
        <v>10556771.060000001</v>
      </c>
      <c r="F124" s="18">
        <v>108982.57999999999</v>
      </c>
      <c r="G124" s="18">
        <v>908692.15</v>
      </c>
      <c r="H124" s="18">
        <v>408972.55999999994</v>
      </c>
      <c r="I124" s="18">
        <f t="shared" si="26"/>
        <v>1317664.71</v>
      </c>
      <c r="J124" s="18">
        <f t="shared" si="27"/>
        <v>9239106.3500000015</v>
      </c>
      <c r="K124" s="37">
        <f t="shared" si="28"/>
        <v>0.87518297948198576</v>
      </c>
      <c r="L124" s="37">
        <f t="shared" si="29"/>
        <v>-0.98967652330617084</v>
      </c>
      <c r="M124" s="37">
        <f t="shared" si="30"/>
        <v>-0.79341588942253716</v>
      </c>
    </row>
    <row r="125" spans="1:13" x14ac:dyDescent="0.2">
      <c r="A125" s="17"/>
      <c r="B125" s="43" t="s">
        <v>173</v>
      </c>
      <c r="C125" s="17" t="s">
        <v>174</v>
      </c>
      <c r="D125" s="18">
        <v>0</v>
      </c>
      <c r="E125" s="18">
        <v>0</v>
      </c>
      <c r="F125" s="18">
        <v>0</v>
      </c>
      <c r="G125" s="18">
        <v>2500</v>
      </c>
      <c r="H125" s="18">
        <v>0</v>
      </c>
      <c r="I125" s="18">
        <f t="shared" si="26"/>
        <v>2500</v>
      </c>
      <c r="J125" s="18">
        <f t="shared" si="27"/>
        <v>-2500</v>
      </c>
      <c r="K125" s="37" t="str">
        <f t="shared" si="28"/>
        <v>NA</v>
      </c>
      <c r="L125" s="37" t="str">
        <f t="shared" si="29"/>
        <v>NA</v>
      </c>
      <c r="M125" s="37" t="str">
        <f t="shared" si="30"/>
        <v>NA</v>
      </c>
    </row>
    <row r="126" spans="1:13" x14ac:dyDescent="0.2">
      <c r="A126" s="17"/>
      <c r="B126" s="43" t="s">
        <v>179</v>
      </c>
      <c r="C126" s="17" t="s">
        <v>180</v>
      </c>
      <c r="D126" s="18">
        <v>82727</v>
      </c>
      <c r="E126" s="18">
        <v>78887.25</v>
      </c>
      <c r="F126" s="18">
        <v>1260</v>
      </c>
      <c r="G126" s="18">
        <v>5860</v>
      </c>
      <c r="H126" s="18">
        <v>7032</v>
      </c>
      <c r="I126" s="18">
        <f t="shared" si="26"/>
        <v>12892</v>
      </c>
      <c r="J126" s="18">
        <f t="shared" si="27"/>
        <v>65995.25</v>
      </c>
      <c r="K126" s="37">
        <f t="shared" si="28"/>
        <v>0.83657688663250396</v>
      </c>
      <c r="L126" s="37">
        <f t="shared" si="29"/>
        <v>-0.98402783719802633</v>
      </c>
      <c r="M126" s="37">
        <f t="shared" si="30"/>
        <v>-0.82172023996273158</v>
      </c>
    </row>
    <row r="127" spans="1:13" x14ac:dyDescent="0.2">
      <c r="A127" s="17"/>
      <c r="B127" s="43" t="s">
        <v>181</v>
      </c>
      <c r="C127" s="17" t="s">
        <v>182</v>
      </c>
      <c r="D127" s="18">
        <v>114158</v>
      </c>
      <c r="E127" s="18">
        <v>2011621</v>
      </c>
      <c r="F127" s="18">
        <v>0</v>
      </c>
      <c r="G127" s="18">
        <v>477689.44</v>
      </c>
      <c r="H127" s="18">
        <v>15088.150000000001</v>
      </c>
      <c r="I127" s="18">
        <f t="shared" si="26"/>
        <v>492777.59</v>
      </c>
      <c r="J127" s="18">
        <f t="shared" si="27"/>
        <v>1518843.41</v>
      </c>
      <c r="K127" s="37">
        <f t="shared" si="28"/>
        <v>0.75503457659270801</v>
      </c>
      <c r="L127" s="37">
        <f t="shared" si="29"/>
        <v>-1</v>
      </c>
      <c r="M127" s="37">
        <f t="shared" si="30"/>
        <v>-0.43008416794217208</v>
      </c>
    </row>
    <row r="128" spans="1:13" x14ac:dyDescent="0.2">
      <c r="A128" s="17"/>
      <c r="B128" s="43" t="s">
        <v>183</v>
      </c>
      <c r="C128" s="17" t="s">
        <v>184</v>
      </c>
      <c r="D128" s="18">
        <v>34000</v>
      </c>
      <c r="E128" s="18">
        <v>42500</v>
      </c>
      <c r="F128" s="18">
        <v>116.88</v>
      </c>
      <c r="G128" s="18">
        <v>965.02</v>
      </c>
      <c r="H128" s="18">
        <v>0</v>
      </c>
      <c r="I128" s="18">
        <f t="shared" si="26"/>
        <v>965.02</v>
      </c>
      <c r="J128" s="18">
        <f t="shared" si="27"/>
        <v>41534.980000000003</v>
      </c>
      <c r="K128" s="37">
        <f t="shared" si="28"/>
        <v>0.9772936470588236</v>
      </c>
      <c r="L128" s="37">
        <f t="shared" si="29"/>
        <v>-0.99724988235294121</v>
      </c>
      <c r="M128" s="37">
        <f t="shared" si="30"/>
        <v>-0.94550475294117642</v>
      </c>
    </row>
    <row r="129" spans="1:13" x14ac:dyDescent="0.2">
      <c r="A129" s="17"/>
      <c r="B129" s="43" t="s">
        <v>187</v>
      </c>
      <c r="C129" s="17" t="s">
        <v>188</v>
      </c>
      <c r="D129" s="18">
        <v>8000</v>
      </c>
      <c r="E129" s="18">
        <v>8000</v>
      </c>
      <c r="F129" s="18">
        <v>0</v>
      </c>
      <c r="G129" s="18">
        <v>0</v>
      </c>
      <c r="H129" s="18">
        <v>0</v>
      </c>
      <c r="I129" s="18">
        <f t="shared" si="26"/>
        <v>0</v>
      </c>
      <c r="J129" s="18">
        <f t="shared" si="27"/>
        <v>8000</v>
      </c>
      <c r="K129" s="37">
        <f t="shared" si="28"/>
        <v>1</v>
      </c>
      <c r="L129" s="37">
        <f t="shared" si="29"/>
        <v>-1</v>
      </c>
      <c r="M129" s="37">
        <f t="shared" si="30"/>
        <v>-1</v>
      </c>
    </row>
    <row r="130" spans="1:13" x14ac:dyDescent="0.2">
      <c r="A130" s="17"/>
      <c r="B130" s="43" t="s">
        <v>189</v>
      </c>
      <c r="C130" s="17" t="s">
        <v>190</v>
      </c>
      <c r="D130" s="18">
        <v>447032.22</v>
      </c>
      <c r="E130" s="18">
        <v>600145.01</v>
      </c>
      <c r="F130" s="18">
        <v>4540.9100000000008</v>
      </c>
      <c r="G130" s="18">
        <v>123825.29</v>
      </c>
      <c r="H130" s="18">
        <v>89712.929999999978</v>
      </c>
      <c r="I130" s="18">
        <f t="shared" si="26"/>
        <v>213538.21999999997</v>
      </c>
      <c r="J130" s="18">
        <f t="shared" si="27"/>
        <v>386606.79000000004</v>
      </c>
      <c r="K130" s="37">
        <f t="shared" si="28"/>
        <v>0.64418896026478667</v>
      </c>
      <c r="L130" s="37">
        <f t="shared" si="29"/>
        <v>-0.99243364532848477</v>
      </c>
      <c r="M130" s="37">
        <f t="shared" si="30"/>
        <v>-0.50481851711138948</v>
      </c>
    </row>
    <row r="131" spans="1:13" x14ac:dyDescent="0.2">
      <c r="A131" s="17"/>
      <c r="B131" s="43" t="s">
        <v>191</v>
      </c>
      <c r="C131" s="17" t="s">
        <v>192</v>
      </c>
      <c r="D131" s="18">
        <v>5260</v>
      </c>
      <c r="E131" s="18">
        <v>5260</v>
      </c>
      <c r="F131" s="18">
        <v>0</v>
      </c>
      <c r="G131" s="18">
        <v>3261.9</v>
      </c>
      <c r="H131" s="18">
        <v>0</v>
      </c>
      <c r="I131" s="18">
        <f t="shared" si="26"/>
        <v>3261.9</v>
      </c>
      <c r="J131" s="18">
        <f t="shared" si="27"/>
        <v>1998.1</v>
      </c>
      <c r="K131" s="37">
        <f t="shared" si="28"/>
        <v>0.37986692015209123</v>
      </c>
      <c r="L131" s="37">
        <f t="shared" si="29"/>
        <v>-1</v>
      </c>
      <c r="M131" s="37">
        <f t="shared" si="30"/>
        <v>0.48831939163498111</v>
      </c>
    </row>
    <row r="132" spans="1:13" x14ac:dyDescent="0.2">
      <c r="A132" s="17"/>
      <c r="B132" s="43" t="s">
        <v>193</v>
      </c>
      <c r="C132" s="17" t="s">
        <v>194</v>
      </c>
      <c r="D132" s="18">
        <v>4741.6000000000004</v>
      </c>
      <c r="E132" s="18">
        <v>4741.6000000000004</v>
      </c>
      <c r="F132" s="18">
        <v>0</v>
      </c>
      <c r="G132" s="18">
        <v>0</v>
      </c>
      <c r="H132" s="18">
        <v>641.66999999999996</v>
      </c>
      <c r="I132" s="18">
        <f t="shared" si="26"/>
        <v>641.66999999999996</v>
      </c>
      <c r="J132" s="18">
        <f t="shared" si="27"/>
        <v>4099.93</v>
      </c>
      <c r="K132" s="37">
        <f t="shared" si="28"/>
        <v>0.86467226252741691</v>
      </c>
      <c r="L132" s="37">
        <f t="shared" si="29"/>
        <v>-1</v>
      </c>
      <c r="M132" s="37">
        <f t="shared" si="30"/>
        <v>-1</v>
      </c>
    </row>
    <row r="133" spans="1:13" x14ac:dyDescent="0.2">
      <c r="A133" s="17"/>
      <c r="B133" s="43" t="s">
        <v>195</v>
      </c>
      <c r="C133" s="17" t="s">
        <v>196</v>
      </c>
      <c r="D133" s="18">
        <v>25351</v>
      </c>
      <c r="E133" s="18">
        <v>142587.16</v>
      </c>
      <c r="F133" s="18">
        <v>0</v>
      </c>
      <c r="G133" s="18">
        <v>56733.51</v>
      </c>
      <c r="H133" s="18">
        <v>19894.260000000002</v>
      </c>
      <c r="I133" s="18">
        <f t="shared" si="26"/>
        <v>76627.77</v>
      </c>
      <c r="J133" s="18">
        <f t="shared" si="27"/>
        <v>65959.39</v>
      </c>
      <c r="K133" s="37">
        <f t="shared" si="28"/>
        <v>0.46258996953161841</v>
      </c>
      <c r="L133" s="37">
        <f t="shared" si="29"/>
        <v>-1</v>
      </c>
      <c r="M133" s="37">
        <f t="shared" si="30"/>
        <v>-4.5072333301259454E-2</v>
      </c>
    </row>
    <row r="134" spans="1:13" x14ac:dyDescent="0.2">
      <c r="A134" s="17"/>
      <c r="B134" s="43" t="s">
        <v>197</v>
      </c>
      <c r="C134" s="17" t="s">
        <v>198</v>
      </c>
      <c r="D134" s="18">
        <v>88492</v>
      </c>
      <c r="E134" s="18">
        <v>118322</v>
      </c>
      <c r="F134" s="18">
        <v>2635.96</v>
      </c>
      <c r="G134" s="18">
        <v>25821.78</v>
      </c>
      <c r="H134" s="18">
        <v>1638</v>
      </c>
      <c r="I134" s="18">
        <f t="shared" si="26"/>
        <v>27459.78</v>
      </c>
      <c r="J134" s="18">
        <f t="shared" si="27"/>
        <v>90862.22</v>
      </c>
      <c r="K134" s="37">
        <f t="shared" si="28"/>
        <v>0.76792329406196647</v>
      </c>
      <c r="L134" s="37">
        <f t="shared" si="29"/>
        <v>-0.97772214803671331</v>
      </c>
      <c r="M134" s="37">
        <f t="shared" si="30"/>
        <v>-0.47624049627288245</v>
      </c>
    </row>
    <row r="135" spans="1:13" x14ac:dyDescent="0.2">
      <c r="A135" s="17"/>
      <c r="B135" s="43" t="s">
        <v>354</v>
      </c>
      <c r="C135" s="17" t="s">
        <v>355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f t="shared" si="26"/>
        <v>0</v>
      </c>
      <c r="J135" s="18">
        <f t="shared" si="27"/>
        <v>0</v>
      </c>
      <c r="K135" s="37" t="str">
        <f t="shared" si="28"/>
        <v>NA</v>
      </c>
      <c r="L135" s="37" t="str">
        <f t="shared" si="29"/>
        <v>NA</v>
      </c>
      <c r="M135" s="37" t="str">
        <f t="shared" si="30"/>
        <v>NA</v>
      </c>
    </row>
    <row r="136" spans="1:13" x14ac:dyDescent="0.2">
      <c r="A136" s="17"/>
      <c r="B136" s="43" t="s">
        <v>201</v>
      </c>
      <c r="C136" s="17" t="s">
        <v>202</v>
      </c>
      <c r="D136" s="18">
        <v>0</v>
      </c>
      <c r="E136" s="18">
        <v>0</v>
      </c>
      <c r="F136" s="18">
        <v>0</v>
      </c>
      <c r="G136" s="18">
        <v>0</v>
      </c>
      <c r="H136" s="18">
        <v>0</v>
      </c>
      <c r="I136" s="18">
        <f t="shared" si="26"/>
        <v>0</v>
      </c>
      <c r="J136" s="18">
        <f t="shared" si="27"/>
        <v>0</v>
      </c>
      <c r="K136" s="37" t="str">
        <f t="shared" si="28"/>
        <v>NA</v>
      </c>
      <c r="L136" s="37" t="str">
        <f t="shared" si="29"/>
        <v>NA</v>
      </c>
      <c r="M136" s="37" t="str">
        <f t="shared" si="30"/>
        <v>NA</v>
      </c>
    </row>
    <row r="137" spans="1:13" x14ac:dyDescent="0.2">
      <c r="A137" s="17"/>
      <c r="B137" s="43" t="s">
        <v>203</v>
      </c>
      <c r="C137" s="17" t="s">
        <v>204</v>
      </c>
      <c r="D137" s="18">
        <v>93116</v>
      </c>
      <c r="E137" s="18">
        <v>100137</v>
      </c>
      <c r="F137" s="18">
        <v>0</v>
      </c>
      <c r="G137" s="18">
        <v>6002.55</v>
      </c>
      <c r="H137" s="18">
        <v>1849.8200000000002</v>
      </c>
      <c r="I137" s="18">
        <f t="shared" si="26"/>
        <v>7852.3700000000008</v>
      </c>
      <c r="J137" s="18">
        <f t="shared" si="27"/>
        <v>92284.63</v>
      </c>
      <c r="K137" s="37">
        <f t="shared" si="28"/>
        <v>0.92158373028950347</v>
      </c>
      <c r="L137" s="37">
        <f t="shared" si="29"/>
        <v>-1</v>
      </c>
      <c r="M137" s="37">
        <f t="shared" si="30"/>
        <v>-0.85613589382545907</v>
      </c>
    </row>
    <row r="138" spans="1:13" x14ac:dyDescent="0.2">
      <c r="A138" s="17"/>
      <c r="B138" s="43" t="s">
        <v>207</v>
      </c>
      <c r="C138" s="17" t="s">
        <v>208</v>
      </c>
      <c r="D138" s="18">
        <v>0</v>
      </c>
      <c r="E138" s="18">
        <v>30380</v>
      </c>
      <c r="F138" s="18">
        <v>0</v>
      </c>
      <c r="G138" s="18">
        <v>10000</v>
      </c>
      <c r="H138" s="18">
        <v>39200</v>
      </c>
      <c r="I138" s="18">
        <f t="shared" si="26"/>
        <v>49200</v>
      </c>
      <c r="J138" s="18">
        <f t="shared" si="27"/>
        <v>-18820</v>
      </c>
      <c r="K138" s="37">
        <f t="shared" si="28"/>
        <v>-0.61948650427913099</v>
      </c>
      <c r="L138" s="37">
        <f t="shared" si="29"/>
        <v>-1</v>
      </c>
      <c r="M138" s="37">
        <f t="shared" si="30"/>
        <v>-0.2100065832784726</v>
      </c>
    </row>
    <row r="139" spans="1:13" x14ac:dyDescent="0.2">
      <c r="A139" s="17"/>
      <c r="B139" s="43" t="s">
        <v>209</v>
      </c>
      <c r="C139" s="17" t="s">
        <v>210</v>
      </c>
      <c r="D139" s="18">
        <v>0</v>
      </c>
      <c r="E139" s="18">
        <v>100000</v>
      </c>
      <c r="F139" s="18">
        <v>0</v>
      </c>
      <c r="G139" s="18">
        <v>0</v>
      </c>
      <c r="H139" s="18">
        <v>0</v>
      </c>
      <c r="I139" s="18">
        <f t="shared" si="26"/>
        <v>0</v>
      </c>
      <c r="J139" s="18">
        <f t="shared" si="27"/>
        <v>100000</v>
      </c>
      <c r="K139" s="37">
        <f t="shared" si="28"/>
        <v>1</v>
      </c>
      <c r="L139" s="37">
        <f t="shared" si="29"/>
        <v>-1</v>
      </c>
      <c r="M139" s="37">
        <f t="shared" si="30"/>
        <v>-1</v>
      </c>
    </row>
    <row r="140" spans="1:13" x14ac:dyDescent="0.2">
      <c r="A140" s="17"/>
      <c r="B140" s="43" t="s">
        <v>211</v>
      </c>
      <c r="C140" s="17" t="s">
        <v>212</v>
      </c>
      <c r="D140" s="18">
        <v>12027</v>
      </c>
      <c r="E140" s="18">
        <v>21500</v>
      </c>
      <c r="F140" s="18">
        <v>0</v>
      </c>
      <c r="G140" s="18">
        <v>0</v>
      </c>
      <c r="H140" s="18">
        <v>302.5</v>
      </c>
      <c r="I140" s="18">
        <f t="shared" si="26"/>
        <v>302.5</v>
      </c>
      <c r="J140" s="18">
        <f t="shared" si="27"/>
        <v>21197.5</v>
      </c>
      <c r="K140" s="37">
        <f t="shared" si="28"/>
        <v>0.9859302325581395</v>
      </c>
      <c r="L140" s="37">
        <f t="shared" si="29"/>
        <v>-1</v>
      </c>
      <c r="M140" s="37">
        <f t="shared" si="30"/>
        <v>-1</v>
      </c>
    </row>
    <row r="141" spans="1:13" x14ac:dyDescent="0.2">
      <c r="A141" s="17"/>
      <c r="B141" s="43" t="s">
        <v>213</v>
      </c>
      <c r="C141" s="17" t="s">
        <v>214</v>
      </c>
      <c r="D141" s="18">
        <v>0</v>
      </c>
      <c r="E141" s="18">
        <v>0</v>
      </c>
      <c r="F141" s="18">
        <v>0</v>
      </c>
      <c r="G141" s="18">
        <v>0</v>
      </c>
      <c r="H141" s="18">
        <v>0</v>
      </c>
      <c r="I141" s="18">
        <f t="shared" si="26"/>
        <v>0</v>
      </c>
      <c r="J141" s="18">
        <f t="shared" si="27"/>
        <v>0</v>
      </c>
      <c r="K141" s="37" t="str">
        <f t="shared" si="28"/>
        <v>NA</v>
      </c>
      <c r="L141" s="37" t="str">
        <f t="shared" si="29"/>
        <v>NA</v>
      </c>
      <c r="M141" s="37" t="str">
        <f t="shared" si="30"/>
        <v>NA</v>
      </c>
    </row>
    <row r="142" spans="1:13" x14ac:dyDescent="0.2">
      <c r="A142" s="67" t="s">
        <v>243</v>
      </c>
      <c r="B142" s="68"/>
      <c r="C142" s="67"/>
      <c r="D142" s="69">
        <v>46443789.240000002</v>
      </c>
      <c r="E142" s="69">
        <v>25281240.080000006</v>
      </c>
      <c r="F142" s="69">
        <v>1650530.3399999999</v>
      </c>
      <c r="G142" s="69">
        <v>6402123.7799999993</v>
      </c>
      <c r="H142" s="69">
        <v>584331.8899999999</v>
      </c>
      <c r="I142" s="69">
        <f t="shared" si="26"/>
        <v>6986455.669999999</v>
      </c>
      <c r="J142" s="69">
        <f t="shared" si="27"/>
        <v>18294784.410000008</v>
      </c>
      <c r="K142" s="70">
        <f t="shared" si="28"/>
        <v>0.72365059435802814</v>
      </c>
      <c r="L142" s="70">
        <f t="shared" si="29"/>
        <v>-0.93471323658265737</v>
      </c>
      <c r="M142" s="70">
        <f t="shared" si="30"/>
        <v>-0.39223325187456576</v>
      </c>
    </row>
    <row r="143" spans="1:13" x14ac:dyDescent="0.2">
      <c r="A143" s="17" t="s">
        <v>244</v>
      </c>
      <c r="B143" s="43" t="s">
        <v>110</v>
      </c>
      <c r="C143" s="17" t="s">
        <v>111</v>
      </c>
      <c r="D143" s="18">
        <v>184284</v>
      </c>
      <c r="E143" s="18">
        <v>0</v>
      </c>
      <c r="F143" s="18">
        <v>5161.93</v>
      </c>
      <c r="G143" s="18">
        <v>28058.11</v>
      </c>
      <c r="H143" s="18">
        <v>0</v>
      </c>
      <c r="I143" s="18">
        <f t="shared" si="26"/>
        <v>28058.11</v>
      </c>
      <c r="J143" s="18">
        <f t="shared" si="27"/>
        <v>-28058.11</v>
      </c>
      <c r="K143" s="37" t="str">
        <f t="shared" si="28"/>
        <v>NA</v>
      </c>
      <c r="L143" s="37" t="str">
        <f t="shared" si="29"/>
        <v>NA</v>
      </c>
      <c r="M143" s="37" t="str">
        <f t="shared" si="30"/>
        <v>NA</v>
      </c>
    </row>
    <row r="144" spans="1:13" x14ac:dyDescent="0.2">
      <c r="A144" s="17"/>
      <c r="B144" s="43" t="s">
        <v>112</v>
      </c>
      <c r="C144" s="17" t="s">
        <v>113</v>
      </c>
      <c r="D144" s="18">
        <v>0</v>
      </c>
      <c r="E144" s="18">
        <v>540.30999999999995</v>
      </c>
      <c r="F144" s="18">
        <v>180</v>
      </c>
      <c r="G144" s="18">
        <v>1890</v>
      </c>
      <c r="H144" s="18">
        <v>0</v>
      </c>
      <c r="I144" s="18">
        <f t="shared" si="26"/>
        <v>1890</v>
      </c>
      <c r="J144" s="18">
        <f t="shared" si="27"/>
        <v>-1349.69</v>
      </c>
      <c r="K144" s="37">
        <f t="shared" si="28"/>
        <v>-2.4979918935425962</v>
      </c>
      <c r="L144" s="37">
        <f t="shared" si="29"/>
        <v>-0.66685791490070512</v>
      </c>
      <c r="M144" s="37">
        <f t="shared" si="30"/>
        <v>7.3951805445022307</v>
      </c>
    </row>
    <row r="145" spans="1:13" x14ac:dyDescent="0.2">
      <c r="A145" s="17"/>
      <c r="B145" s="43" t="s">
        <v>114</v>
      </c>
      <c r="C145" s="17" t="s">
        <v>113</v>
      </c>
      <c r="D145" s="18">
        <v>0</v>
      </c>
      <c r="E145" s="18">
        <v>0</v>
      </c>
      <c r="F145" s="18">
        <v>0</v>
      </c>
      <c r="G145" s="18">
        <v>0</v>
      </c>
      <c r="H145" s="18">
        <v>0</v>
      </c>
      <c r="I145" s="18">
        <f t="shared" si="26"/>
        <v>0</v>
      </c>
      <c r="J145" s="18">
        <f t="shared" si="27"/>
        <v>0</v>
      </c>
      <c r="K145" s="37" t="str">
        <f t="shared" si="28"/>
        <v>NA</v>
      </c>
      <c r="L145" s="37" t="str">
        <f t="shared" si="29"/>
        <v>NA</v>
      </c>
      <c r="M145" s="37" t="str">
        <f t="shared" si="30"/>
        <v>NA</v>
      </c>
    </row>
    <row r="146" spans="1:13" x14ac:dyDescent="0.2">
      <c r="A146" s="17"/>
      <c r="B146" s="43" t="s">
        <v>115</v>
      </c>
      <c r="C146" s="17" t="s">
        <v>116</v>
      </c>
      <c r="D146" s="18">
        <v>0</v>
      </c>
      <c r="E146" s="18">
        <v>2000</v>
      </c>
      <c r="F146" s="18">
        <v>0</v>
      </c>
      <c r="G146" s="18">
        <v>0</v>
      </c>
      <c r="H146" s="18">
        <v>0</v>
      </c>
      <c r="I146" s="18">
        <f t="shared" si="26"/>
        <v>0</v>
      </c>
      <c r="J146" s="18">
        <f t="shared" si="27"/>
        <v>2000</v>
      </c>
      <c r="K146" s="37">
        <f t="shared" si="28"/>
        <v>1</v>
      </c>
      <c r="L146" s="37">
        <f t="shared" si="29"/>
        <v>-1</v>
      </c>
      <c r="M146" s="37">
        <f t="shared" si="30"/>
        <v>-1</v>
      </c>
    </row>
    <row r="147" spans="1:13" x14ac:dyDescent="0.2">
      <c r="A147" s="17"/>
      <c r="B147" s="43" t="s">
        <v>117</v>
      </c>
      <c r="C147" s="17" t="s">
        <v>118</v>
      </c>
      <c r="D147" s="18">
        <v>0</v>
      </c>
      <c r="E147" s="18">
        <v>10750</v>
      </c>
      <c r="F147" s="18">
        <v>0</v>
      </c>
      <c r="G147" s="18">
        <v>15618.51</v>
      </c>
      <c r="H147" s="18">
        <v>0</v>
      </c>
      <c r="I147" s="18">
        <f t="shared" si="26"/>
        <v>15618.51</v>
      </c>
      <c r="J147" s="18">
        <f t="shared" si="27"/>
        <v>-4868.51</v>
      </c>
      <c r="K147" s="37">
        <f t="shared" si="28"/>
        <v>-0.4528846511627907</v>
      </c>
      <c r="L147" s="37">
        <f t="shared" si="29"/>
        <v>-1</v>
      </c>
      <c r="M147" s="37">
        <f t="shared" si="30"/>
        <v>2.4869231627906978</v>
      </c>
    </row>
    <row r="148" spans="1:13" x14ac:dyDescent="0.2">
      <c r="A148" s="17"/>
      <c r="B148" s="43" t="s">
        <v>125</v>
      </c>
      <c r="C148" s="17" t="s">
        <v>126</v>
      </c>
      <c r="F148" s="18">
        <v>0</v>
      </c>
      <c r="G148" s="18">
        <v>0</v>
      </c>
      <c r="H148" s="18">
        <v>0</v>
      </c>
      <c r="I148" s="18">
        <f t="shared" si="26"/>
        <v>0</v>
      </c>
      <c r="J148" s="18">
        <f t="shared" si="27"/>
        <v>0</v>
      </c>
      <c r="K148" s="37" t="str">
        <f t="shared" si="28"/>
        <v>NA</v>
      </c>
      <c r="L148" s="37" t="str">
        <f t="shared" si="29"/>
        <v>NA</v>
      </c>
      <c r="M148" s="37" t="str">
        <f t="shared" si="30"/>
        <v>NA</v>
      </c>
    </row>
    <row r="149" spans="1:13" x14ac:dyDescent="0.2">
      <c r="A149" s="17"/>
      <c r="B149" s="43" t="s">
        <v>127</v>
      </c>
      <c r="C149" s="17" t="s">
        <v>128</v>
      </c>
      <c r="D149" s="18">
        <v>50001</v>
      </c>
      <c r="E149" s="18">
        <v>53871</v>
      </c>
      <c r="F149" s="18">
        <v>4503.2</v>
      </c>
      <c r="G149" s="18">
        <v>28059.57</v>
      </c>
      <c r="H149" s="18">
        <v>0</v>
      </c>
      <c r="I149" s="18">
        <f t="shared" si="26"/>
        <v>28059.57</v>
      </c>
      <c r="J149" s="18">
        <f t="shared" si="27"/>
        <v>25811.43</v>
      </c>
      <c r="K149" s="37">
        <f t="shared" si="28"/>
        <v>0.47913404243470514</v>
      </c>
      <c r="L149" s="37">
        <f t="shared" si="29"/>
        <v>-0.91640771472591942</v>
      </c>
      <c r="M149" s="37">
        <f t="shared" si="30"/>
        <v>0.25007829815670768</v>
      </c>
    </row>
    <row r="150" spans="1:13" x14ac:dyDescent="0.2">
      <c r="A150" s="17"/>
      <c r="B150" s="43" t="s">
        <v>227</v>
      </c>
      <c r="C150" s="17" t="s">
        <v>228</v>
      </c>
      <c r="D150" s="18">
        <v>0</v>
      </c>
      <c r="E150" s="18">
        <v>0</v>
      </c>
      <c r="F150" s="18">
        <v>0</v>
      </c>
      <c r="G150" s="18">
        <v>0</v>
      </c>
      <c r="H150" s="18">
        <v>0</v>
      </c>
      <c r="I150" s="18">
        <f t="shared" si="26"/>
        <v>0</v>
      </c>
      <c r="J150" s="18">
        <f t="shared" si="27"/>
        <v>0</v>
      </c>
      <c r="K150" s="37" t="str">
        <f t="shared" si="28"/>
        <v>NA</v>
      </c>
      <c r="L150" s="37" t="str">
        <f t="shared" si="29"/>
        <v>NA</v>
      </c>
      <c r="M150" s="37" t="str">
        <f t="shared" si="30"/>
        <v>NA</v>
      </c>
    </row>
    <row r="151" spans="1:13" x14ac:dyDescent="0.2">
      <c r="A151" s="17"/>
      <c r="B151" s="43" t="s">
        <v>141</v>
      </c>
      <c r="C151" s="17" t="s">
        <v>142</v>
      </c>
      <c r="D151" s="18">
        <v>330602.5</v>
      </c>
      <c r="E151" s="18">
        <v>344589.5</v>
      </c>
      <c r="F151" s="18">
        <v>28325.340000000004</v>
      </c>
      <c r="G151" s="18">
        <v>140845.46000000002</v>
      </c>
      <c r="H151" s="18">
        <v>0</v>
      </c>
      <c r="I151" s="18">
        <f t="shared" si="26"/>
        <v>140845.46000000002</v>
      </c>
      <c r="J151" s="18">
        <f t="shared" si="27"/>
        <v>203744.03999999998</v>
      </c>
      <c r="K151" s="37">
        <f t="shared" si="28"/>
        <v>0.5912659555790295</v>
      </c>
      <c r="L151" s="37">
        <f t="shared" si="29"/>
        <v>-0.91779975884349341</v>
      </c>
      <c r="M151" s="37">
        <f t="shared" si="30"/>
        <v>-1.9038293389670818E-2</v>
      </c>
    </row>
    <row r="152" spans="1:13" x14ac:dyDescent="0.2">
      <c r="A152" s="17"/>
      <c r="B152" s="43" t="s">
        <v>229</v>
      </c>
      <c r="C152" s="17" t="s">
        <v>230</v>
      </c>
      <c r="D152" s="18">
        <v>0</v>
      </c>
      <c r="E152" s="18">
        <v>138267</v>
      </c>
      <c r="F152" s="18">
        <v>18753.150000000001</v>
      </c>
      <c r="G152" s="18">
        <v>56997.460000000006</v>
      </c>
      <c r="H152" s="18">
        <v>0</v>
      </c>
      <c r="I152" s="18">
        <f t="shared" si="26"/>
        <v>56997.460000000006</v>
      </c>
      <c r="J152" s="18">
        <f t="shared" si="27"/>
        <v>81269.539999999994</v>
      </c>
      <c r="K152" s="37">
        <f t="shared" si="28"/>
        <v>0.58777249813766119</v>
      </c>
      <c r="L152" s="37">
        <f t="shared" si="29"/>
        <v>-0.8643700232159518</v>
      </c>
      <c r="M152" s="37">
        <f t="shared" si="30"/>
        <v>-1.065399553038675E-2</v>
      </c>
    </row>
    <row r="153" spans="1:13" x14ac:dyDescent="0.2">
      <c r="A153" s="17"/>
      <c r="B153" s="43" t="s">
        <v>143</v>
      </c>
      <c r="C153" s="17" t="s">
        <v>144</v>
      </c>
      <c r="D153" s="18">
        <v>0</v>
      </c>
      <c r="E153" s="18">
        <v>6000</v>
      </c>
      <c r="F153" s="18">
        <v>0</v>
      </c>
      <c r="G153" s="18">
        <v>0</v>
      </c>
      <c r="H153" s="18">
        <v>0</v>
      </c>
      <c r="I153" s="18">
        <f t="shared" si="26"/>
        <v>0</v>
      </c>
      <c r="J153" s="18">
        <f t="shared" si="27"/>
        <v>6000</v>
      </c>
      <c r="K153" s="37">
        <f t="shared" si="28"/>
        <v>1</v>
      </c>
      <c r="L153" s="37">
        <f t="shared" si="29"/>
        <v>-1</v>
      </c>
      <c r="M153" s="37">
        <f t="shared" si="30"/>
        <v>-1</v>
      </c>
    </row>
    <row r="154" spans="1:13" x14ac:dyDescent="0.2">
      <c r="A154" s="17"/>
      <c r="B154" s="43" t="s">
        <v>147</v>
      </c>
      <c r="C154" s="17" t="s">
        <v>148</v>
      </c>
      <c r="D154" s="18">
        <v>0</v>
      </c>
      <c r="E154" s="18">
        <v>0</v>
      </c>
      <c r="F154" s="18">
        <v>0</v>
      </c>
      <c r="G154" s="18">
        <v>0</v>
      </c>
      <c r="H154" s="18">
        <v>0</v>
      </c>
      <c r="I154" s="18">
        <f t="shared" si="26"/>
        <v>0</v>
      </c>
      <c r="J154" s="18">
        <f t="shared" si="27"/>
        <v>0</v>
      </c>
      <c r="K154" s="37" t="str">
        <f t="shared" si="28"/>
        <v>NA</v>
      </c>
      <c r="L154" s="37" t="str">
        <f t="shared" si="29"/>
        <v>NA</v>
      </c>
      <c r="M154" s="37" t="str">
        <f t="shared" si="30"/>
        <v>NA</v>
      </c>
    </row>
    <row r="155" spans="1:13" x14ac:dyDescent="0.2">
      <c r="A155" s="17"/>
      <c r="B155" s="43" t="s">
        <v>149</v>
      </c>
      <c r="C155" s="17" t="s">
        <v>150</v>
      </c>
      <c r="D155" s="18">
        <v>68040</v>
      </c>
      <c r="E155" s="18">
        <v>45360</v>
      </c>
      <c r="F155" s="18">
        <v>3307.5</v>
      </c>
      <c r="G155" s="18">
        <v>15120</v>
      </c>
      <c r="H155" s="18">
        <v>0</v>
      </c>
      <c r="I155" s="18">
        <f t="shared" si="26"/>
        <v>15120</v>
      </c>
      <c r="J155" s="18">
        <f t="shared" si="27"/>
        <v>30240</v>
      </c>
      <c r="K155" s="37">
        <f t="shared" si="28"/>
        <v>0.66666666666666663</v>
      </c>
      <c r="L155" s="37">
        <f t="shared" si="29"/>
        <v>-0.92708333333333337</v>
      </c>
      <c r="M155" s="37">
        <f t="shared" si="30"/>
        <v>-0.2</v>
      </c>
    </row>
    <row r="156" spans="1:13" x14ac:dyDescent="0.2">
      <c r="A156" s="17"/>
      <c r="B156" s="43" t="s">
        <v>151</v>
      </c>
      <c r="C156" s="17" t="s">
        <v>152</v>
      </c>
      <c r="D156" s="18">
        <v>111909.77</v>
      </c>
      <c r="E156" s="18">
        <v>76900.11</v>
      </c>
      <c r="F156" s="18">
        <v>7422.76</v>
      </c>
      <c r="G156" s="18">
        <v>32352.23</v>
      </c>
      <c r="H156" s="18">
        <v>0</v>
      </c>
      <c r="I156" s="18">
        <f t="shared" si="26"/>
        <v>32352.23</v>
      </c>
      <c r="J156" s="18">
        <f t="shared" si="27"/>
        <v>44547.880000000005</v>
      </c>
      <c r="K156" s="37">
        <f t="shared" si="28"/>
        <v>0.57929540022764603</v>
      </c>
      <c r="L156" s="37">
        <f t="shared" si="29"/>
        <v>-0.90347530062050629</v>
      </c>
      <c r="M156" s="37">
        <f t="shared" si="30"/>
        <v>9.6910394536497309E-3</v>
      </c>
    </row>
    <row r="157" spans="1:13" x14ac:dyDescent="0.2">
      <c r="A157" s="17"/>
      <c r="B157" s="43" t="s">
        <v>163</v>
      </c>
      <c r="C157" s="17" t="s">
        <v>164</v>
      </c>
      <c r="D157" s="18">
        <v>14719.179999999998</v>
      </c>
      <c r="E157" s="18">
        <v>25714.800000000003</v>
      </c>
      <c r="F157" s="18">
        <v>2564.73</v>
      </c>
      <c r="G157" s="18">
        <v>12167.6</v>
      </c>
      <c r="H157" s="18">
        <v>0</v>
      </c>
      <c r="I157" s="18">
        <f t="shared" si="26"/>
        <v>12167.6</v>
      </c>
      <c r="J157" s="18">
        <f t="shared" si="27"/>
        <v>13547.200000000003</v>
      </c>
      <c r="K157" s="37">
        <f t="shared" si="28"/>
        <v>0.52682501905517454</v>
      </c>
      <c r="L157" s="37">
        <f t="shared" si="29"/>
        <v>-0.900262494750105</v>
      </c>
      <c r="M157" s="37">
        <f t="shared" si="30"/>
        <v>0.13561995426758136</v>
      </c>
    </row>
    <row r="158" spans="1:13" x14ac:dyDescent="0.2">
      <c r="A158" s="17"/>
      <c r="B158" s="43" t="s">
        <v>165</v>
      </c>
      <c r="C158" s="17" t="s">
        <v>166</v>
      </c>
      <c r="D158" s="18">
        <v>27175748.170000002</v>
      </c>
      <c r="E158" s="18">
        <v>842233.09</v>
      </c>
      <c r="F158" s="18">
        <v>0</v>
      </c>
      <c r="G158" s="18">
        <v>4300</v>
      </c>
      <c r="H158" s="18">
        <v>0</v>
      </c>
      <c r="I158" s="18">
        <f t="shared" si="26"/>
        <v>4300</v>
      </c>
      <c r="J158" s="18">
        <f t="shared" si="27"/>
        <v>837933.09</v>
      </c>
      <c r="K158" s="37">
        <f t="shared" si="28"/>
        <v>0.99489452498238939</v>
      </c>
      <c r="L158" s="37">
        <f t="shared" si="29"/>
        <v>-1</v>
      </c>
      <c r="M158" s="37">
        <f t="shared" si="30"/>
        <v>-0.98774685995773448</v>
      </c>
    </row>
    <row r="159" spans="1:13" x14ac:dyDescent="0.2">
      <c r="A159" s="17"/>
      <c r="B159" s="43" t="s">
        <v>410</v>
      </c>
      <c r="C159" s="17" t="s">
        <v>411</v>
      </c>
      <c r="D159" s="18">
        <v>0</v>
      </c>
      <c r="E159" s="18">
        <v>0</v>
      </c>
      <c r="F159" s="18">
        <v>0</v>
      </c>
      <c r="G159" s="18">
        <v>0</v>
      </c>
      <c r="H159" s="18">
        <v>0</v>
      </c>
      <c r="I159" s="18">
        <f t="shared" si="26"/>
        <v>0</v>
      </c>
      <c r="J159" s="18">
        <f t="shared" si="27"/>
        <v>0</v>
      </c>
      <c r="K159" s="37" t="str">
        <f t="shared" si="28"/>
        <v>NA</v>
      </c>
      <c r="L159" s="37" t="str">
        <f t="shared" si="29"/>
        <v>NA</v>
      </c>
      <c r="M159" s="37" t="str">
        <f t="shared" si="30"/>
        <v>NA</v>
      </c>
    </row>
    <row r="160" spans="1:13" x14ac:dyDescent="0.2">
      <c r="A160" s="17"/>
      <c r="B160" s="43" t="s">
        <v>247</v>
      </c>
      <c r="C160" s="17" t="s">
        <v>248</v>
      </c>
      <c r="D160" s="18">
        <v>0</v>
      </c>
      <c r="E160" s="18">
        <v>0</v>
      </c>
      <c r="F160" s="18">
        <v>0</v>
      </c>
      <c r="G160" s="18">
        <v>0</v>
      </c>
      <c r="H160" s="18">
        <v>0</v>
      </c>
      <c r="I160" s="18">
        <f t="shared" si="26"/>
        <v>0</v>
      </c>
      <c r="J160" s="18">
        <f t="shared" si="27"/>
        <v>0</v>
      </c>
      <c r="K160" s="37" t="str">
        <f t="shared" si="28"/>
        <v>NA</v>
      </c>
      <c r="L160" s="37" t="str">
        <f t="shared" si="29"/>
        <v>NA</v>
      </c>
      <c r="M160" s="37" t="str">
        <f t="shared" si="30"/>
        <v>NA</v>
      </c>
    </row>
    <row r="161" spans="1:13" x14ac:dyDescent="0.2">
      <c r="A161" s="17"/>
      <c r="B161" s="43" t="s">
        <v>171</v>
      </c>
      <c r="C161" s="17" t="s">
        <v>172</v>
      </c>
      <c r="D161" s="18">
        <v>60000</v>
      </c>
      <c r="E161" s="18">
        <v>45000</v>
      </c>
      <c r="F161" s="18">
        <v>0</v>
      </c>
      <c r="G161" s="18">
        <v>15525</v>
      </c>
      <c r="H161" s="18">
        <v>0</v>
      </c>
      <c r="I161" s="18">
        <f t="shared" si="26"/>
        <v>15525</v>
      </c>
      <c r="J161" s="18">
        <f t="shared" si="27"/>
        <v>29475</v>
      </c>
      <c r="K161" s="37">
        <f t="shared" si="28"/>
        <v>0.65500000000000003</v>
      </c>
      <c r="L161" s="37">
        <f t="shared" si="29"/>
        <v>-1</v>
      </c>
      <c r="M161" s="37">
        <f t="shared" si="30"/>
        <v>-0.17199999999999999</v>
      </c>
    </row>
    <row r="162" spans="1:13" x14ac:dyDescent="0.2">
      <c r="A162" s="17"/>
      <c r="B162" s="43" t="s">
        <v>173</v>
      </c>
      <c r="C162" s="17" t="s">
        <v>174</v>
      </c>
      <c r="D162" s="18">
        <v>0</v>
      </c>
      <c r="E162" s="18">
        <v>0</v>
      </c>
      <c r="F162" s="18">
        <v>0</v>
      </c>
      <c r="G162" s="18">
        <v>0</v>
      </c>
      <c r="H162" s="18">
        <v>0</v>
      </c>
      <c r="I162" s="18">
        <f t="shared" si="26"/>
        <v>0</v>
      </c>
      <c r="J162" s="18">
        <f t="shared" si="27"/>
        <v>0</v>
      </c>
      <c r="K162" s="37" t="str">
        <f t="shared" si="28"/>
        <v>NA</v>
      </c>
      <c r="L162" s="37" t="str">
        <f t="shared" si="29"/>
        <v>NA</v>
      </c>
      <c r="M162" s="37" t="str">
        <f t="shared" si="30"/>
        <v>NA</v>
      </c>
    </row>
    <row r="163" spans="1:13" x14ac:dyDescent="0.2">
      <c r="A163" s="17"/>
      <c r="B163" s="43" t="s">
        <v>175</v>
      </c>
      <c r="C163" s="17" t="s">
        <v>176</v>
      </c>
      <c r="D163" s="18">
        <v>2000</v>
      </c>
      <c r="E163" s="18">
        <v>2000</v>
      </c>
      <c r="F163" s="18">
        <v>0</v>
      </c>
      <c r="G163" s="18">
        <v>0</v>
      </c>
      <c r="H163" s="18">
        <v>0</v>
      </c>
      <c r="I163" s="18">
        <f t="shared" si="26"/>
        <v>0</v>
      </c>
      <c r="J163" s="18">
        <f t="shared" si="27"/>
        <v>2000</v>
      </c>
      <c r="K163" s="37">
        <f t="shared" si="28"/>
        <v>1</v>
      </c>
      <c r="L163" s="37">
        <f t="shared" si="29"/>
        <v>-1</v>
      </c>
      <c r="M163" s="37">
        <f t="shared" si="30"/>
        <v>-1</v>
      </c>
    </row>
    <row r="164" spans="1:13" x14ac:dyDescent="0.2">
      <c r="A164" s="17"/>
      <c r="B164" s="43" t="s">
        <v>179</v>
      </c>
      <c r="C164" s="17" t="s">
        <v>180</v>
      </c>
      <c r="D164" s="18">
        <v>4100</v>
      </c>
      <c r="E164" s="18">
        <v>2500</v>
      </c>
      <c r="F164" s="18">
        <v>0</v>
      </c>
      <c r="G164" s="18">
        <v>0</v>
      </c>
      <c r="H164" s="18">
        <v>0</v>
      </c>
      <c r="I164" s="18">
        <f t="shared" si="26"/>
        <v>0</v>
      </c>
      <c r="J164" s="18">
        <f t="shared" si="27"/>
        <v>2500</v>
      </c>
      <c r="K164" s="37">
        <f t="shared" si="28"/>
        <v>1</v>
      </c>
      <c r="L164" s="37">
        <f t="shared" si="29"/>
        <v>-1</v>
      </c>
      <c r="M164" s="37">
        <f t="shared" si="30"/>
        <v>-1</v>
      </c>
    </row>
    <row r="165" spans="1:13" x14ac:dyDescent="0.2">
      <c r="A165" s="17"/>
      <c r="B165" s="43" t="s">
        <v>181</v>
      </c>
      <c r="C165" s="17" t="s">
        <v>182</v>
      </c>
      <c r="D165" s="18">
        <v>49096.800000000003</v>
      </c>
      <c r="E165" s="18">
        <v>1302133</v>
      </c>
      <c r="F165" s="18">
        <v>999</v>
      </c>
      <c r="G165" s="18">
        <v>1299302</v>
      </c>
      <c r="H165" s="18">
        <v>0</v>
      </c>
      <c r="I165" s="18">
        <f t="shared" si="26"/>
        <v>1299302</v>
      </c>
      <c r="J165" s="18">
        <f t="shared" si="27"/>
        <v>2831</v>
      </c>
      <c r="K165" s="37">
        <f t="shared" si="28"/>
        <v>2.1741250701733232E-3</v>
      </c>
      <c r="L165" s="37">
        <f t="shared" si="29"/>
        <v>-0.99923279726418113</v>
      </c>
      <c r="M165" s="37">
        <f t="shared" si="30"/>
        <v>1.3947820998315843</v>
      </c>
    </row>
    <row r="166" spans="1:13" x14ac:dyDescent="0.2">
      <c r="A166" s="17"/>
      <c r="B166" s="43" t="s">
        <v>183</v>
      </c>
      <c r="C166" s="17" t="s">
        <v>184</v>
      </c>
      <c r="D166" s="18">
        <v>36779</v>
      </c>
      <c r="E166" s="18">
        <v>76205.960000000006</v>
      </c>
      <c r="F166" s="18">
        <v>0</v>
      </c>
      <c r="G166" s="18">
        <v>7420.53</v>
      </c>
      <c r="H166" s="18">
        <v>683</v>
      </c>
      <c r="I166" s="18">
        <f t="shared" si="26"/>
        <v>8103.53</v>
      </c>
      <c r="J166" s="18">
        <f t="shared" si="27"/>
        <v>68102.430000000008</v>
      </c>
      <c r="K166" s="37">
        <f t="shared" si="28"/>
        <v>0.89366277913171099</v>
      </c>
      <c r="L166" s="37">
        <f t="shared" si="29"/>
        <v>-1</v>
      </c>
      <c r="M166" s="37">
        <f t="shared" si="30"/>
        <v>-0.76630079852022082</v>
      </c>
    </row>
    <row r="167" spans="1:13" x14ac:dyDescent="0.2">
      <c r="A167" s="17"/>
      <c r="B167" s="43" t="s">
        <v>187</v>
      </c>
      <c r="C167" s="17" t="s">
        <v>188</v>
      </c>
      <c r="D167" s="18">
        <v>0</v>
      </c>
      <c r="E167" s="18">
        <v>52789</v>
      </c>
      <c r="F167" s="18">
        <v>1724.2</v>
      </c>
      <c r="G167" s="18">
        <v>13921.349999999999</v>
      </c>
      <c r="H167" s="18">
        <v>23255.5</v>
      </c>
      <c r="I167" s="18">
        <f t="shared" si="26"/>
        <v>37176.85</v>
      </c>
      <c r="J167" s="18">
        <f t="shared" si="27"/>
        <v>15612.150000000001</v>
      </c>
      <c r="K167" s="37">
        <f t="shared" si="28"/>
        <v>0.29574627289776284</v>
      </c>
      <c r="L167" s="37">
        <f t="shared" si="29"/>
        <v>-0.96733789236393952</v>
      </c>
      <c r="M167" s="37">
        <f t="shared" si="30"/>
        <v>-0.36707950519994698</v>
      </c>
    </row>
    <row r="168" spans="1:13" x14ac:dyDescent="0.2">
      <c r="A168" s="17"/>
      <c r="B168" s="43" t="s">
        <v>189</v>
      </c>
      <c r="C168" s="17" t="s">
        <v>190</v>
      </c>
      <c r="D168" s="18">
        <v>208400</v>
      </c>
      <c r="E168" s="18">
        <v>262089.99</v>
      </c>
      <c r="F168" s="18">
        <v>48234.84</v>
      </c>
      <c r="G168" s="18">
        <v>157145.71</v>
      </c>
      <c r="H168" s="18">
        <v>87349.799999999988</v>
      </c>
      <c r="I168" s="18">
        <f t="shared" si="26"/>
        <v>244495.50999999998</v>
      </c>
      <c r="J168" s="18">
        <f t="shared" si="27"/>
        <v>17594.48000000001</v>
      </c>
      <c r="K168" s="37">
        <f t="shared" si="28"/>
        <v>6.7131445958695371E-2</v>
      </c>
      <c r="L168" s="37">
        <f t="shared" si="29"/>
        <v>-0.81596076981039989</v>
      </c>
      <c r="M168" s="37">
        <f t="shared" si="30"/>
        <v>0.43900842607533375</v>
      </c>
    </row>
    <row r="169" spans="1:13" x14ac:dyDescent="0.2">
      <c r="A169" s="17"/>
      <c r="B169" s="43" t="s">
        <v>191</v>
      </c>
      <c r="C169" s="17" t="s">
        <v>192</v>
      </c>
      <c r="D169" s="18">
        <v>14150</v>
      </c>
      <c r="E169" s="18">
        <v>8620</v>
      </c>
      <c r="F169" s="18">
        <v>778</v>
      </c>
      <c r="G169" s="18">
        <v>778</v>
      </c>
      <c r="H169" s="18">
        <v>378.16</v>
      </c>
      <c r="I169" s="18">
        <f t="shared" si="26"/>
        <v>1156.1600000000001</v>
      </c>
      <c r="J169" s="18">
        <f t="shared" si="27"/>
        <v>7463.84</v>
      </c>
      <c r="K169" s="37">
        <f t="shared" si="28"/>
        <v>0.86587470997679816</v>
      </c>
      <c r="L169" s="37">
        <f t="shared" si="29"/>
        <v>-0.90974477958236655</v>
      </c>
      <c r="M169" s="37">
        <f t="shared" si="30"/>
        <v>-0.7833874709976798</v>
      </c>
    </row>
    <row r="170" spans="1:13" x14ac:dyDescent="0.2">
      <c r="A170" s="17"/>
      <c r="B170" s="43" t="s">
        <v>193</v>
      </c>
      <c r="C170" s="17" t="s">
        <v>194</v>
      </c>
      <c r="D170" s="18">
        <v>309583</v>
      </c>
      <c r="E170" s="18">
        <v>343231</v>
      </c>
      <c r="F170" s="18">
        <v>36957</v>
      </c>
      <c r="G170" s="18">
        <v>56072.52</v>
      </c>
      <c r="H170" s="18">
        <v>4495.72</v>
      </c>
      <c r="I170" s="18">
        <f t="shared" si="26"/>
        <v>60568.24</v>
      </c>
      <c r="J170" s="18">
        <f t="shared" si="27"/>
        <v>282662.76</v>
      </c>
      <c r="K170" s="37">
        <f t="shared" si="28"/>
        <v>0.82353505365191371</v>
      </c>
      <c r="L170" s="37">
        <f t="shared" si="29"/>
        <v>-0.89232615935040838</v>
      </c>
      <c r="M170" s="37">
        <f t="shared" si="30"/>
        <v>-0.60791989068586472</v>
      </c>
    </row>
    <row r="171" spans="1:13" x14ac:dyDescent="0.2">
      <c r="A171" s="17"/>
      <c r="B171" s="43" t="s">
        <v>195</v>
      </c>
      <c r="C171" s="17" t="s">
        <v>196</v>
      </c>
      <c r="D171" s="18">
        <v>8000</v>
      </c>
      <c r="E171" s="18">
        <v>34700</v>
      </c>
      <c r="F171" s="18">
        <v>16034.189999999999</v>
      </c>
      <c r="G171" s="18">
        <v>18505.86</v>
      </c>
      <c r="H171" s="18">
        <v>33168.879999999997</v>
      </c>
      <c r="I171" s="18">
        <f t="shared" si="26"/>
        <v>51674.74</v>
      </c>
      <c r="J171" s="18">
        <f t="shared" si="27"/>
        <v>-16974.739999999998</v>
      </c>
      <c r="K171" s="37">
        <f t="shared" si="28"/>
        <v>-0.48918559077809792</v>
      </c>
      <c r="L171" s="37">
        <f t="shared" si="29"/>
        <v>-0.53791959654178678</v>
      </c>
      <c r="M171" s="37">
        <f t="shared" si="30"/>
        <v>0.27994420749279553</v>
      </c>
    </row>
    <row r="172" spans="1:13" x14ac:dyDescent="0.2">
      <c r="A172" s="17"/>
      <c r="B172" s="43" t="s">
        <v>197</v>
      </c>
      <c r="C172" s="17" t="s">
        <v>198</v>
      </c>
      <c r="D172" s="18">
        <v>29500</v>
      </c>
      <c r="E172" s="18">
        <v>31272</v>
      </c>
      <c r="F172" s="18">
        <v>0</v>
      </c>
      <c r="G172" s="18">
        <v>2220.41</v>
      </c>
      <c r="H172" s="18">
        <v>4001.39</v>
      </c>
      <c r="I172" s="18">
        <f t="shared" si="26"/>
        <v>6221.7999999999993</v>
      </c>
      <c r="J172" s="18">
        <f t="shared" si="27"/>
        <v>25050.2</v>
      </c>
      <c r="K172" s="37">
        <f t="shared" si="28"/>
        <v>0.80104246610386287</v>
      </c>
      <c r="L172" s="37">
        <f t="shared" si="29"/>
        <v>-1</v>
      </c>
      <c r="M172" s="37">
        <f t="shared" si="30"/>
        <v>-0.82959247889485799</v>
      </c>
    </row>
    <row r="173" spans="1:13" x14ac:dyDescent="0.2">
      <c r="A173" s="17"/>
      <c r="B173" s="43" t="s">
        <v>201</v>
      </c>
      <c r="C173" s="17" t="s">
        <v>202</v>
      </c>
      <c r="D173" s="18">
        <v>0</v>
      </c>
      <c r="E173" s="18">
        <v>0</v>
      </c>
      <c r="F173" s="18">
        <v>0</v>
      </c>
      <c r="G173" s="18">
        <v>0</v>
      </c>
      <c r="H173" s="18">
        <v>0</v>
      </c>
      <c r="I173" s="18">
        <f t="shared" si="26"/>
        <v>0</v>
      </c>
      <c r="J173" s="18">
        <f t="shared" si="27"/>
        <v>0</v>
      </c>
      <c r="K173" s="37" t="str">
        <f t="shared" si="28"/>
        <v>NA</v>
      </c>
      <c r="L173" s="37" t="str">
        <f t="shared" si="29"/>
        <v>NA</v>
      </c>
      <c r="M173" s="37" t="str">
        <f t="shared" si="30"/>
        <v>NA</v>
      </c>
    </row>
    <row r="174" spans="1:13" x14ac:dyDescent="0.2">
      <c r="A174" s="17"/>
      <c r="B174" s="43" t="s">
        <v>203</v>
      </c>
      <c r="C174" s="17" t="s">
        <v>204</v>
      </c>
      <c r="D174" s="18">
        <v>3017</v>
      </c>
      <c r="E174" s="18">
        <v>14400</v>
      </c>
      <c r="F174" s="18">
        <v>1821.8200000000002</v>
      </c>
      <c r="G174" s="18">
        <v>6163.85</v>
      </c>
      <c r="H174" s="18">
        <v>580.53</v>
      </c>
      <c r="I174" s="18">
        <f t="shared" si="26"/>
        <v>6744.38</v>
      </c>
      <c r="J174" s="18">
        <f t="shared" si="27"/>
        <v>7655.62</v>
      </c>
      <c r="K174" s="37">
        <f t="shared" si="28"/>
        <v>0.53164027777777778</v>
      </c>
      <c r="L174" s="37">
        <f t="shared" si="29"/>
        <v>-0.87348472222222229</v>
      </c>
      <c r="M174" s="37">
        <f t="shared" si="30"/>
        <v>2.7308333333333393E-2</v>
      </c>
    </row>
    <row r="175" spans="1:13" x14ac:dyDescent="0.2">
      <c r="A175" s="17"/>
      <c r="B175" s="43" t="s">
        <v>207</v>
      </c>
      <c r="C175" s="17" t="s">
        <v>208</v>
      </c>
      <c r="D175" s="18">
        <v>1000</v>
      </c>
      <c r="E175" s="18">
        <v>1000</v>
      </c>
      <c r="F175" s="18">
        <v>0</v>
      </c>
      <c r="G175" s="18">
        <v>0</v>
      </c>
      <c r="H175" s="18">
        <v>0</v>
      </c>
      <c r="I175" s="18">
        <f t="shared" si="26"/>
        <v>0</v>
      </c>
      <c r="J175" s="18">
        <f t="shared" si="27"/>
        <v>1000</v>
      </c>
      <c r="K175" s="37">
        <f t="shared" si="28"/>
        <v>1</v>
      </c>
      <c r="L175" s="37">
        <f t="shared" si="29"/>
        <v>-1</v>
      </c>
      <c r="M175" s="37">
        <f t="shared" si="30"/>
        <v>-1</v>
      </c>
    </row>
    <row r="176" spans="1:13" x14ac:dyDescent="0.2">
      <c r="A176" s="17"/>
      <c r="B176" s="43" t="s">
        <v>211</v>
      </c>
      <c r="C176" s="17" t="s">
        <v>212</v>
      </c>
      <c r="D176" s="18">
        <v>34700</v>
      </c>
      <c r="E176" s="18">
        <v>41335</v>
      </c>
      <c r="F176" s="18">
        <v>0</v>
      </c>
      <c r="G176" s="18">
        <v>6008</v>
      </c>
      <c r="H176" s="18">
        <v>9525</v>
      </c>
      <c r="I176" s="18">
        <f t="shared" si="26"/>
        <v>15533</v>
      </c>
      <c r="J176" s="18">
        <f t="shared" si="27"/>
        <v>25802</v>
      </c>
      <c r="K176" s="37">
        <f t="shared" si="28"/>
        <v>0.62421676545300597</v>
      </c>
      <c r="L176" s="37">
        <f t="shared" si="29"/>
        <v>-1</v>
      </c>
      <c r="M176" s="37">
        <f t="shared" si="30"/>
        <v>-0.65116245312689003</v>
      </c>
    </row>
    <row r="177" spans="1:13" x14ac:dyDescent="0.2">
      <c r="A177" s="17"/>
      <c r="B177" s="43" t="s">
        <v>213</v>
      </c>
      <c r="C177" s="17" t="s">
        <v>214</v>
      </c>
      <c r="F177" s="18">
        <v>0</v>
      </c>
      <c r="G177" s="18">
        <v>0</v>
      </c>
      <c r="H177" s="18">
        <v>0</v>
      </c>
      <c r="I177" s="18">
        <f t="shared" si="26"/>
        <v>0</v>
      </c>
      <c r="J177" s="18">
        <f t="shared" si="27"/>
        <v>0</v>
      </c>
      <c r="K177" s="37" t="str">
        <f t="shared" si="28"/>
        <v>NA</v>
      </c>
      <c r="L177" s="37" t="str">
        <f t="shared" si="29"/>
        <v>NA</v>
      </c>
      <c r="M177" s="37" t="str">
        <f t="shared" si="30"/>
        <v>NA</v>
      </c>
    </row>
    <row r="178" spans="1:13" x14ac:dyDescent="0.2">
      <c r="A178" s="17"/>
      <c r="B178" s="43" t="s">
        <v>412</v>
      </c>
      <c r="C178" s="17" t="s">
        <v>104</v>
      </c>
      <c r="D178" s="18">
        <v>3000</v>
      </c>
      <c r="E178" s="18">
        <v>0</v>
      </c>
      <c r="F178" s="18">
        <v>0</v>
      </c>
      <c r="G178" s="18">
        <v>0</v>
      </c>
      <c r="H178" s="18">
        <v>0</v>
      </c>
      <c r="I178" s="18">
        <f t="shared" si="26"/>
        <v>0</v>
      </c>
      <c r="J178" s="18">
        <f t="shared" si="27"/>
        <v>0</v>
      </c>
      <c r="K178" s="37" t="str">
        <f t="shared" si="28"/>
        <v>NA</v>
      </c>
      <c r="L178" s="37" t="str">
        <f t="shared" si="29"/>
        <v>NA</v>
      </c>
      <c r="M178" s="37" t="str">
        <f t="shared" si="30"/>
        <v>NA</v>
      </c>
    </row>
    <row r="179" spans="1:13" x14ac:dyDescent="0.2">
      <c r="A179" s="67" t="s">
        <v>253</v>
      </c>
      <c r="B179" s="68"/>
      <c r="C179" s="67"/>
      <c r="D179" s="69">
        <v>28698630.420000002</v>
      </c>
      <c r="E179" s="69">
        <v>3763501.76</v>
      </c>
      <c r="F179" s="69">
        <v>176767.66</v>
      </c>
      <c r="G179" s="69">
        <v>1918472.1700000002</v>
      </c>
      <c r="H179" s="69">
        <v>163437.98000000001</v>
      </c>
      <c r="I179" s="69">
        <f t="shared" si="26"/>
        <v>2081910.1500000001</v>
      </c>
      <c r="J179" s="69">
        <f t="shared" si="27"/>
        <v>1681591.6099999996</v>
      </c>
      <c r="K179" s="70">
        <f t="shared" si="28"/>
        <v>0.44681568316843295</v>
      </c>
      <c r="L179" s="70">
        <f t="shared" si="29"/>
        <v>-0.95303106753429545</v>
      </c>
      <c r="M179" s="70">
        <f t="shared" si="30"/>
        <v>0.22341731228524792</v>
      </c>
    </row>
    <row r="180" spans="1:13" x14ac:dyDescent="0.2">
      <c r="A180" s="17" t="s">
        <v>254</v>
      </c>
      <c r="B180" s="43" t="s">
        <v>110</v>
      </c>
      <c r="C180" s="17" t="s">
        <v>111</v>
      </c>
      <c r="F180" s="18">
        <v>0</v>
      </c>
      <c r="G180" s="18">
        <v>0</v>
      </c>
      <c r="H180" s="18">
        <v>0</v>
      </c>
      <c r="I180" s="18">
        <f t="shared" si="26"/>
        <v>0</v>
      </c>
      <c r="J180" s="18">
        <f t="shared" si="27"/>
        <v>0</v>
      </c>
      <c r="K180" s="37" t="str">
        <f t="shared" si="28"/>
        <v>NA</v>
      </c>
      <c r="L180" s="37" t="str">
        <f t="shared" si="29"/>
        <v>NA</v>
      </c>
      <c r="M180" s="37" t="str">
        <f t="shared" si="30"/>
        <v>NA</v>
      </c>
    </row>
    <row r="181" spans="1:13" x14ac:dyDescent="0.2">
      <c r="A181" s="17"/>
      <c r="B181" s="43" t="s">
        <v>112</v>
      </c>
      <c r="C181" s="17" t="s">
        <v>113</v>
      </c>
      <c r="D181" s="18">
        <v>0</v>
      </c>
      <c r="E181" s="18">
        <v>5000</v>
      </c>
      <c r="F181" s="18">
        <v>720</v>
      </c>
      <c r="G181" s="18">
        <v>5761.88</v>
      </c>
      <c r="H181" s="18">
        <v>0</v>
      </c>
      <c r="I181" s="18">
        <f t="shared" si="26"/>
        <v>5761.88</v>
      </c>
      <c r="J181" s="18">
        <f t="shared" si="27"/>
        <v>-761.88000000000011</v>
      </c>
      <c r="K181" s="37">
        <f t="shared" si="28"/>
        <v>-0.15237600000000001</v>
      </c>
      <c r="L181" s="37">
        <f t="shared" si="29"/>
        <v>-0.85599999999999998</v>
      </c>
      <c r="M181" s="37">
        <f t="shared" si="30"/>
        <v>1.7657023999999999</v>
      </c>
    </row>
    <row r="182" spans="1:13" x14ac:dyDescent="0.2">
      <c r="A182" s="17"/>
      <c r="B182" s="43" t="s">
        <v>114</v>
      </c>
      <c r="C182" s="17" t="s">
        <v>113</v>
      </c>
      <c r="D182" s="18">
        <v>0</v>
      </c>
      <c r="E182" s="18">
        <v>0</v>
      </c>
      <c r="F182" s="18">
        <v>0</v>
      </c>
      <c r="G182" s="18">
        <v>0</v>
      </c>
      <c r="H182" s="18">
        <v>0</v>
      </c>
      <c r="I182" s="18">
        <f t="shared" ref="I182:I210" si="31">SUM(G182:H182)</f>
        <v>0</v>
      </c>
      <c r="J182" s="18">
        <f t="shared" ref="J182:J210" si="32">E182-I182</f>
        <v>0</v>
      </c>
      <c r="K182" s="37" t="str">
        <f t="shared" ref="K182:K210" si="33">IF(E182=0,"NA",J182/E182)</f>
        <v>NA</v>
      </c>
      <c r="L182" s="37" t="str">
        <f t="shared" ref="L182:L210" si="34">IF(E182=0,"NA",(  ( F182 - (E182/$L$6)) / (E182/$L$6)))</f>
        <v>NA</v>
      </c>
      <c r="M182" s="37" t="str">
        <f t="shared" ref="M182:M210" si="35">IF(E182=0,"NA",(  ( G182 - ($M$6*(E182/12))) / ($M$6*(E182/12))))</f>
        <v>NA</v>
      </c>
    </row>
    <row r="183" spans="1:13" x14ac:dyDescent="0.2">
      <c r="A183" s="17"/>
      <c r="B183" s="43" t="s">
        <v>117</v>
      </c>
      <c r="C183" s="17" t="s">
        <v>118</v>
      </c>
      <c r="D183" s="18">
        <v>54226</v>
      </c>
      <c r="E183" s="18">
        <v>3871480</v>
      </c>
      <c r="F183" s="18">
        <v>0</v>
      </c>
      <c r="G183" s="18">
        <v>872338.56</v>
      </c>
      <c r="H183" s="18">
        <v>0</v>
      </c>
      <c r="I183" s="18">
        <f t="shared" si="31"/>
        <v>872338.56</v>
      </c>
      <c r="J183" s="18">
        <f t="shared" si="32"/>
        <v>2999141.44</v>
      </c>
      <c r="K183" s="37">
        <f t="shared" si="33"/>
        <v>0.77467568991703428</v>
      </c>
      <c r="L183" s="37">
        <f t="shared" si="34"/>
        <v>-1</v>
      </c>
      <c r="M183" s="37">
        <f t="shared" si="35"/>
        <v>-0.45922165580088226</v>
      </c>
    </row>
    <row r="184" spans="1:13" x14ac:dyDescent="0.2">
      <c r="A184" s="17"/>
      <c r="B184" s="43" t="s">
        <v>119</v>
      </c>
      <c r="C184" s="17" t="s">
        <v>120</v>
      </c>
      <c r="D184" s="18">
        <v>0</v>
      </c>
      <c r="E184" s="18">
        <v>0</v>
      </c>
      <c r="F184" s="18">
        <v>0</v>
      </c>
      <c r="G184" s="18">
        <v>0</v>
      </c>
      <c r="H184" s="18">
        <v>0</v>
      </c>
      <c r="I184" s="18">
        <f t="shared" si="31"/>
        <v>0</v>
      </c>
      <c r="J184" s="18">
        <f t="shared" si="32"/>
        <v>0</v>
      </c>
      <c r="K184" s="37" t="str">
        <f t="shared" si="33"/>
        <v>NA</v>
      </c>
      <c r="L184" s="37" t="str">
        <f t="shared" si="34"/>
        <v>NA</v>
      </c>
      <c r="M184" s="37" t="str">
        <f t="shared" si="35"/>
        <v>NA</v>
      </c>
    </row>
    <row r="185" spans="1:13" x14ac:dyDescent="0.2">
      <c r="A185" s="17"/>
      <c r="B185" s="43" t="s">
        <v>225</v>
      </c>
      <c r="C185" s="17" t="s">
        <v>226</v>
      </c>
      <c r="F185" s="18">
        <v>0</v>
      </c>
      <c r="G185" s="18">
        <v>0</v>
      </c>
      <c r="H185" s="18">
        <v>0</v>
      </c>
      <c r="I185" s="18">
        <f t="shared" si="31"/>
        <v>0</v>
      </c>
      <c r="J185" s="18">
        <f t="shared" si="32"/>
        <v>0</v>
      </c>
      <c r="K185" s="37" t="str">
        <f t="shared" si="33"/>
        <v>NA</v>
      </c>
      <c r="L185" s="37" t="str">
        <f t="shared" si="34"/>
        <v>NA</v>
      </c>
      <c r="M185" s="37" t="str">
        <f t="shared" si="35"/>
        <v>NA</v>
      </c>
    </row>
    <row r="186" spans="1:13" x14ac:dyDescent="0.2">
      <c r="A186" s="17"/>
      <c r="B186" s="43" t="s">
        <v>141</v>
      </c>
      <c r="C186" s="17" t="s">
        <v>142</v>
      </c>
      <c r="D186" s="18">
        <v>0</v>
      </c>
      <c r="E186" s="18">
        <v>60000</v>
      </c>
      <c r="F186" s="18">
        <v>0</v>
      </c>
      <c r="G186" s="18">
        <v>0</v>
      </c>
      <c r="H186" s="18">
        <v>0</v>
      </c>
      <c r="I186" s="18">
        <f t="shared" si="31"/>
        <v>0</v>
      </c>
      <c r="J186" s="18">
        <f t="shared" si="32"/>
        <v>60000</v>
      </c>
      <c r="K186" s="37">
        <f t="shared" si="33"/>
        <v>1</v>
      </c>
      <c r="L186" s="37">
        <f t="shared" si="34"/>
        <v>-1</v>
      </c>
      <c r="M186" s="37">
        <f t="shared" si="35"/>
        <v>-1</v>
      </c>
    </row>
    <row r="187" spans="1:13" x14ac:dyDescent="0.2">
      <c r="A187" s="17"/>
      <c r="B187" s="43" t="s">
        <v>229</v>
      </c>
      <c r="C187" s="17" t="s">
        <v>230</v>
      </c>
      <c r="D187" s="18">
        <v>2477064</v>
      </c>
      <c r="E187" s="18">
        <v>2755064</v>
      </c>
      <c r="F187" s="18">
        <v>270151.49</v>
      </c>
      <c r="G187" s="18">
        <v>2066280.6599999997</v>
      </c>
      <c r="H187" s="18">
        <v>0</v>
      </c>
      <c r="I187" s="18">
        <f t="shared" si="31"/>
        <v>2066280.6599999997</v>
      </c>
      <c r="J187" s="18">
        <f t="shared" si="32"/>
        <v>688783.34000000032</v>
      </c>
      <c r="K187" s="37">
        <f t="shared" si="33"/>
        <v>0.25000629386467987</v>
      </c>
      <c r="L187" s="37">
        <f t="shared" si="34"/>
        <v>-0.90194366083691691</v>
      </c>
      <c r="M187" s="37">
        <f t="shared" si="35"/>
        <v>0.79998489472476852</v>
      </c>
    </row>
    <row r="188" spans="1:13" x14ac:dyDescent="0.2">
      <c r="A188" s="17"/>
      <c r="B188" s="43" t="s">
        <v>143</v>
      </c>
      <c r="C188" s="17" t="s">
        <v>144</v>
      </c>
      <c r="D188" s="18">
        <v>11394196.76</v>
      </c>
      <c r="E188" s="18">
        <v>12523749.189999999</v>
      </c>
      <c r="F188" s="18">
        <v>844797.20000000019</v>
      </c>
      <c r="G188" s="18">
        <v>1642566.84</v>
      </c>
      <c r="H188" s="18">
        <v>0</v>
      </c>
      <c r="I188" s="18">
        <f t="shared" si="31"/>
        <v>1642566.84</v>
      </c>
      <c r="J188" s="18">
        <f t="shared" si="32"/>
        <v>10881182.35</v>
      </c>
      <c r="K188" s="37">
        <f t="shared" si="33"/>
        <v>0.86884384100317491</v>
      </c>
      <c r="L188" s="37">
        <f t="shared" si="34"/>
        <v>-0.93254438529681216</v>
      </c>
      <c r="M188" s="37">
        <f t="shared" si="35"/>
        <v>-0.68522521840761974</v>
      </c>
    </row>
    <row r="189" spans="1:13" x14ac:dyDescent="0.2">
      <c r="A189" s="17"/>
      <c r="B189" s="43" t="s">
        <v>147</v>
      </c>
      <c r="C189" s="17" t="s">
        <v>148</v>
      </c>
      <c r="D189" s="18">
        <v>0</v>
      </c>
      <c r="E189" s="18">
        <v>0</v>
      </c>
      <c r="F189" s="18">
        <v>0</v>
      </c>
      <c r="G189" s="18">
        <v>0</v>
      </c>
      <c r="H189" s="18">
        <v>0</v>
      </c>
      <c r="I189" s="18">
        <f t="shared" si="31"/>
        <v>0</v>
      </c>
      <c r="J189" s="18">
        <f t="shared" si="32"/>
        <v>0</v>
      </c>
      <c r="K189" s="37" t="str">
        <f t="shared" si="33"/>
        <v>NA</v>
      </c>
      <c r="L189" s="37" t="str">
        <f t="shared" si="34"/>
        <v>NA</v>
      </c>
      <c r="M189" s="37" t="str">
        <f t="shared" si="35"/>
        <v>NA</v>
      </c>
    </row>
    <row r="190" spans="1:13" x14ac:dyDescent="0.2">
      <c r="A190" s="17"/>
      <c r="B190" s="43" t="s">
        <v>149</v>
      </c>
      <c r="C190" s="17" t="s">
        <v>150</v>
      </c>
      <c r="D190" s="18">
        <v>1576260</v>
      </c>
      <c r="E190" s="18">
        <v>1614625.31</v>
      </c>
      <c r="F190" s="18">
        <v>143726.09</v>
      </c>
      <c r="G190" s="18">
        <v>456616.81</v>
      </c>
      <c r="H190" s="18">
        <v>0</v>
      </c>
      <c r="I190" s="18">
        <f t="shared" si="31"/>
        <v>456616.81</v>
      </c>
      <c r="J190" s="18">
        <f t="shared" si="32"/>
        <v>1158008.5</v>
      </c>
      <c r="K190" s="37">
        <f t="shared" si="33"/>
        <v>0.71719952166487466</v>
      </c>
      <c r="L190" s="37">
        <f t="shared" si="34"/>
        <v>-0.91098486496535835</v>
      </c>
      <c r="M190" s="37">
        <f t="shared" si="35"/>
        <v>-0.32127885199569917</v>
      </c>
    </row>
    <row r="191" spans="1:13" x14ac:dyDescent="0.2">
      <c r="A191" s="17"/>
      <c r="B191" s="43" t="s">
        <v>151</v>
      </c>
      <c r="C191" s="17" t="s">
        <v>152</v>
      </c>
      <c r="D191" s="18">
        <v>2420051.1999999997</v>
      </c>
      <c r="E191" s="18">
        <v>2488006.7699999996</v>
      </c>
      <c r="F191" s="18">
        <v>219011.07999999996</v>
      </c>
      <c r="G191" s="18">
        <v>722182.55</v>
      </c>
      <c r="H191" s="18">
        <v>0</v>
      </c>
      <c r="I191" s="18">
        <f t="shared" si="31"/>
        <v>722182.55</v>
      </c>
      <c r="J191" s="18">
        <f t="shared" si="32"/>
        <v>1765824.2199999995</v>
      </c>
      <c r="K191" s="37">
        <f t="shared" si="33"/>
        <v>0.7097344915986703</v>
      </c>
      <c r="L191" s="37">
        <f t="shared" si="34"/>
        <v>-0.91197327811129703</v>
      </c>
      <c r="M191" s="37">
        <f t="shared" si="35"/>
        <v>-0.3033627798368087</v>
      </c>
    </row>
    <row r="192" spans="1:13" x14ac:dyDescent="0.2">
      <c r="A192" s="17"/>
      <c r="B192" s="43" t="s">
        <v>163</v>
      </c>
      <c r="C192" s="17" t="s">
        <v>164</v>
      </c>
      <c r="D192" s="18">
        <v>375254.35000000003</v>
      </c>
      <c r="E192" s="18">
        <v>520551.63000000006</v>
      </c>
      <c r="F192" s="18">
        <v>41580.920000000042</v>
      </c>
      <c r="G192" s="18">
        <v>161871.68999999992</v>
      </c>
      <c r="H192" s="18">
        <v>0</v>
      </c>
      <c r="I192" s="18">
        <f t="shared" si="31"/>
        <v>161871.68999999992</v>
      </c>
      <c r="J192" s="18">
        <f t="shared" si="32"/>
        <v>358679.94000000018</v>
      </c>
      <c r="K192" s="37">
        <f t="shared" si="33"/>
        <v>0.68903816514799909</v>
      </c>
      <c r="L192" s="37">
        <f t="shared" si="34"/>
        <v>-0.92012142964570098</v>
      </c>
      <c r="M192" s="37">
        <f t="shared" si="35"/>
        <v>-0.25369159635519772</v>
      </c>
    </row>
    <row r="193" spans="1:13" x14ac:dyDescent="0.2">
      <c r="A193" s="17"/>
      <c r="B193" s="43" t="s">
        <v>165</v>
      </c>
      <c r="C193" s="17" t="s">
        <v>166</v>
      </c>
      <c r="D193" s="18">
        <v>27412633.43</v>
      </c>
      <c r="E193" s="18">
        <v>4045854.83</v>
      </c>
      <c r="F193" s="18">
        <v>42235.42</v>
      </c>
      <c r="G193" s="18">
        <v>434005.91</v>
      </c>
      <c r="H193" s="18">
        <v>399566.91</v>
      </c>
      <c r="I193" s="18">
        <f t="shared" si="31"/>
        <v>833572.82</v>
      </c>
      <c r="J193" s="18">
        <f t="shared" si="32"/>
        <v>3212282.0100000002</v>
      </c>
      <c r="K193" s="37">
        <f t="shared" si="33"/>
        <v>0.79396867781338565</v>
      </c>
      <c r="L193" s="37">
        <f t="shared" si="34"/>
        <v>-0.98956081674339269</v>
      </c>
      <c r="M193" s="37">
        <f t="shared" si="35"/>
        <v>-0.74254781059457842</v>
      </c>
    </row>
    <row r="194" spans="1:13" x14ac:dyDescent="0.2">
      <c r="A194" s="17"/>
      <c r="B194" s="43" t="s">
        <v>171</v>
      </c>
      <c r="C194" s="17" t="s">
        <v>172</v>
      </c>
      <c r="D194" s="18">
        <v>0</v>
      </c>
      <c r="E194" s="18">
        <v>10183</v>
      </c>
      <c r="F194" s="18">
        <v>0</v>
      </c>
      <c r="G194" s="18">
        <v>0</v>
      </c>
      <c r="H194" s="18">
        <v>0</v>
      </c>
      <c r="I194" s="18">
        <f t="shared" si="31"/>
        <v>0</v>
      </c>
      <c r="J194" s="18">
        <f t="shared" si="32"/>
        <v>10183</v>
      </c>
      <c r="K194" s="37">
        <f t="shared" si="33"/>
        <v>1</v>
      </c>
      <c r="L194" s="37">
        <f t="shared" si="34"/>
        <v>-1</v>
      </c>
      <c r="M194" s="37">
        <f t="shared" si="35"/>
        <v>-1</v>
      </c>
    </row>
    <row r="195" spans="1:13" x14ac:dyDescent="0.2">
      <c r="A195" s="17"/>
      <c r="B195" s="43" t="s">
        <v>413</v>
      </c>
      <c r="C195" s="17" t="s">
        <v>414</v>
      </c>
      <c r="D195" s="18">
        <v>0</v>
      </c>
      <c r="E195" s="18">
        <v>28563</v>
      </c>
      <c r="F195" s="18">
        <v>0</v>
      </c>
      <c r="G195" s="18">
        <v>0</v>
      </c>
      <c r="H195" s="18">
        <v>0</v>
      </c>
      <c r="I195" s="18">
        <f t="shared" si="31"/>
        <v>0</v>
      </c>
      <c r="J195" s="18">
        <f t="shared" si="32"/>
        <v>28563</v>
      </c>
      <c r="K195" s="37">
        <f t="shared" si="33"/>
        <v>1</v>
      </c>
      <c r="L195" s="37">
        <f t="shared" si="34"/>
        <v>-1</v>
      </c>
      <c r="M195" s="37">
        <f t="shared" si="35"/>
        <v>-1</v>
      </c>
    </row>
    <row r="196" spans="1:13" x14ac:dyDescent="0.2">
      <c r="A196" s="17"/>
      <c r="B196" s="43" t="s">
        <v>415</v>
      </c>
      <c r="C196" s="17" t="s">
        <v>416</v>
      </c>
      <c r="D196" s="18">
        <v>0</v>
      </c>
      <c r="E196" s="18">
        <v>0</v>
      </c>
      <c r="F196" s="18">
        <v>0</v>
      </c>
      <c r="G196" s="18">
        <v>0</v>
      </c>
      <c r="H196" s="18">
        <v>0</v>
      </c>
      <c r="I196" s="18">
        <f t="shared" si="31"/>
        <v>0</v>
      </c>
      <c r="J196" s="18">
        <f t="shared" si="32"/>
        <v>0</v>
      </c>
      <c r="K196" s="37" t="str">
        <f t="shared" si="33"/>
        <v>NA</v>
      </c>
      <c r="L196" s="37" t="str">
        <f t="shared" si="34"/>
        <v>NA</v>
      </c>
      <c r="M196" s="37" t="str">
        <f t="shared" si="35"/>
        <v>NA</v>
      </c>
    </row>
    <row r="197" spans="1:13" x14ac:dyDescent="0.2">
      <c r="A197" s="17"/>
      <c r="B197" s="43" t="s">
        <v>181</v>
      </c>
      <c r="C197" s="17" t="s">
        <v>182</v>
      </c>
      <c r="D197" s="18">
        <v>51649</v>
      </c>
      <c r="E197" s="18">
        <v>795924</v>
      </c>
      <c r="F197" s="18">
        <v>0</v>
      </c>
      <c r="G197" s="18">
        <v>691480</v>
      </c>
      <c r="H197" s="18">
        <v>1404</v>
      </c>
      <c r="I197" s="18">
        <f t="shared" si="31"/>
        <v>692884</v>
      </c>
      <c r="J197" s="18">
        <f t="shared" si="32"/>
        <v>103040</v>
      </c>
      <c r="K197" s="37">
        <f t="shared" si="33"/>
        <v>0.12945959664490581</v>
      </c>
      <c r="L197" s="37">
        <f t="shared" si="34"/>
        <v>-1</v>
      </c>
      <c r="M197" s="37">
        <f t="shared" si="35"/>
        <v>1.0850633980128757</v>
      </c>
    </row>
    <row r="198" spans="1:13" x14ac:dyDescent="0.2">
      <c r="A198" s="17"/>
      <c r="B198" s="43" t="s">
        <v>183</v>
      </c>
      <c r="C198" s="17" t="s">
        <v>184</v>
      </c>
      <c r="D198" s="18">
        <v>118573</v>
      </c>
      <c r="E198" s="18">
        <v>188481</v>
      </c>
      <c r="F198" s="18">
        <v>2481</v>
      </c>
      <c r="G198" s="18">
        <v>58802.669999999991</v>
      </c>
      <c r="H198" s="18">
        <v>0</v>
      </c>
      <c r="I198" s="18">
        <f t="shared" si="31"/>
        <v>58802.669999999991</v>
      </c>
      <c r="J198" s="18">
        <f t="shared" si="32"/>
        <v>129678.33000000002</v>
      </c>
      <c r="K198" s="37">
        <f t="shared" si="33"/>
        <v>0.68801804956467771</v>
      </c>
      <c r="L198" s="37">
        <f t="shared" si="34"/>
        <v>-0.98683686949878235</v>
      </c>
      <c r="M198" s="37">
        <f t="shared" si="35"/>
        <v>-0.25124331895522639</v>
      </c>
    </row>
    <row r="199" spans="1:13" x14ac:dyDescent="0.2">
      <c r="A199" s="17"/>
      <c r="B199" s="43" t="s">
        <v>187</v>
      </c>
      <c r="C199" s="17" t="s">
        <v>188</v>
      </c>
      <c r="D199" s="18">
        <v>0</v>
      </c>
      <c r="E199" s="18">
        <v>20299</v>
      </c>
      <c r="F199" s="18">
        <v>0</v>
      </c>
      <c r="G199" s="18">
        <v>0</v>
      </c>
      <c r="H199" s="18">
        <v>0</v>
      </c>
      <c r="I199" s="18">
        <f t="shared" si="31"/>
        <v>0</v>
      </c>
      <c r="J199" s="18">
        <f t="shared" si="32"/>
        <v>20299</v>
      </c>
      <c r="K199" s="37">
        <f t="shared" si="33"/>
        <v>1</v>
      </c>
      <c r="L199" s="37">
        <f t="shared" si="34"/>
        <v>-1</v>
      </c>
      <c r="M199" s="37">
        <f t="shared" si="35"/>
        <v>-1</v>
      </c>
    </row>
    <row r="200" spans="1:13" x14ac:dyDescent="0.2">
      <c r="A200" s="17"/>
      <c r="B200" s="43" t="s">
        <v>189</v>
      </c>
      <c r="C200" s="17" t="s">
        <v>190</v>
      </c>
      <c r="D200" s="18">
        <v>166811.66999999998</v>
      </c>
      <c r="E200" s="18">
        <v>209465.66999999998</v>
      </c>
      <c r="F200" s="18">
        <v>1722.81</v>
      </c>
      <c r="G200" s="18">
        <v>150791.84</v>
      </c>
      <c r="H200" s="18">
        <v>19488.550000000003</v>
      </c>
      <c r="I200" s="18">
        <f t="shared" si="31"/>
        <v>170280.39</v>
      </c>
      <c r="J200" s="18">
        <f t="shared" si="32"/>
        <v>39185.27999999997</v>
      </c>
      <c r="K200" s="37">
        <f t="shared" si="33"/>
        <v>0.18707256420586713</v>
      </c>
      <c r="L200" s="37">
        <f t="shared" si="34"/>
        <v>-0.99177521548041736</v>
      </c>
      <c r="M200" s="37">
        <f t="shared" si="35"/>
        <v>0.72773140343236187</v>
      </c>
    </row>
    <row r="201" spans="1:13" x14ac:dyDescent="0.2">
      <c r="A201" s="17"/>
      <c r="B201" s="43" t="s">
        <v>191</v>
      </c>
      <c r="C201" s="17" t="s">
        <v>192</v>
      </c>
      <c r="D201" s="18">
        <v>36279</v>
      </c>
      <c r="E201" s="18">
        <v>36359</v>
      </c>
      <c r="F201" s="18">
        <v>0</v>
      </c>
      <c r="G201" s="18">
        <v>7920</v>
      </c>
      <c r="H201" s="18">
        <v>0</v>
      </c>
      <c r="I201" s="18">
        <f t="shared" si="31"/>
        <v>7920</v>
      </c>
      <c r="J201" s="18">
        <f t="shared" si="32"/>
        <v>28439</v>
      </c>
      <c r="K201" s="37">
        <f t="shared" si="33"/>
        <v>0.78217222695893729</v>
      </c>
      <c r="L201" s="37">
        <f t="shared" si="34"/>
        <v>-1</v>
      </c>
      <c r="M201" s="37">
        <f t="shared" si="35"/>
        <v>-0.47721334470144938</v>
      </c>
    </row>
    <row r="202" spans="1:13" x14ac:dyDescent="0.2">
      <c r="A202" s="17"/>
      <c r="B202" s="43" t="s">
        <v>193</v>
      </c>
      <c r="C202" s="17" t="s">
        <v>194</v>
      </c>
      <c r="D202" s="18">
        <v>0</v>
      </c>
      <c r="E202" s="18">
        <v>0</v>
      </c>
      <c r="F202" s="18">
        <v>0</v>
      </c>
      <c r="G202" s="18">
        <v>0</v>
      </c>
      <c r="H202" s="18">
        <v>0</v>
      </c>
      <c r="I202" s="18">
        <f t="shared" si="31"/>
        <v>0</v>
      </c>
      <c r="J202" s="18">
        <f t="shared" si="32"/>
        <v>0</v>
      </c>
      <c r="K202" s="37" t="str">
        <f t="shared" si="33"/>
        <v>NA</v>
      </c>
      <c r="L202" s="37" t="str">
        <f t="shared" si="34"/>
        <v>NA</v>
      </c>
      <c r="M202" s="37" t="str">
        <f t="shared" si="35"/>
        <v>NA</v>
      </c>
    </row>
    <row r="203" spans="1:13" x14ac:dyDescent="0.2">
      <c r="A203" s="17"/>
      <c r="B203" s="43" t="s">
        <v>195</v>
      </c>
      <c r="C203" s="17" t="s">
        <v>196</v>
      </c>
      <c r="D203" s="18">
        <v>2400</v>
      </c>
      <c r="E203" s="18">
        <v>5900</v>
      </c>
      <c r="F203" s="18">
        <v>0</v>
      </c>
      <c r="G203" s="18">
        <v>0</v>
      </c>
      <c r="H203" s="18">
        <v>650.4</v>
      </c>
      <c r="I203" s="18">
        <f t="shared" si="31"/>
        <v>650.4</v>
      </c>
      <c r="J203" s="18">
        <f t="shared" si="32"/>
        <v>5249.6</v>
      </c>
      <c r="K203" s="37">
        <f t="shared" si="33"/>
        <v>0.88976271186440681</v>
      </c>
      <c r="L203" s="37">
        <f t="shared" si="34"/>
        <v>-1</v>
      </c>
      <c r="M203" s="37">
        <f t="shared" si="35"/>
        <v>-1</v>
      </c>
    </row>
    <row r="204" spans="1:13" x14ac:dyDescent="0.2">
      <c r="A204" s="17"/>
      <c r="B204" s="43" t="s">
        <v>197</v>
      </c>
      <c r="C204" s="17" t="s">
        <v>198</v>
      </c>
      <c r="D204" s="18">
        <v>96840</v>
      </c>
      <c r="E204" s="18">
        <v>99940</v>
      </c>
      <c r="F204" s="18">
        <v>0</v>
      </c>
      <c r="G204" s="18">
        <v>37920</v>
      </c>
      <c r="H204" s="18">
        <v>0</v>
      </c>
      <c r="I204" s="18">
        <f t="shared" si="31"/>
        <v>37920</v>
      </c>
      <c r="J204" s="18">
        <f t="shared" si="32"/>
        <v>62020</v>
      </c>
      <c r="K204" s="37">
        <f t="shared" si="33"/>
        <v>0.62057234340604361</v>
      </c>
      <c r="L204" s="37">
        <f t="shared" si="34"/>
        <v>-1</v>
      </c>
      <c r="M204" s="37">
        <f t="shared" si="35"/>
        <v>-8.9373624174504812E-2</v>
      </c>
    </row>
    <row r="205" spans="1:13" x14ac:dyDescent="0.2">
      <c r="A205" s="17"/>
      <c r="B205" s="43" t="s">
        <v>199</v>
      </c>
      <c r="C205" s="17" t="s">
        <v>200</v>
      </c>
      <c r="D205" s="18">
        <v>0</v>
      </c>
      <c r="E205" s="18">
        <v>0</v>
      </c>
      <c r="F205" s="18">
        <v>0</v>
      </c>
      <c r="G205" s="18">
        <v>0</v>
      </c>
      <c r="H205" s="18">
        <v>0</v>
      </c>
      <c r="I205" s="18">
        <f t="shared" si="31"/>
        <v>0</v>
      </c>
      <c r="J205" s="18">
        <f t="shared" si="32"/>
        <v>0</v>
      </c>
      <c r="K205" s="37" t="str">
        <f t="shared" si="33"/>
        <v>NA</v>
      </c>
      <c r="L205" s="37" t="str">
        <f t="shared" si="34"/>
        <v>NA</v>
      </c>
      <c r="M205" s="37" t="str">
        <f t="shared" si="35"/>
        <v>NA</v>
      </c>
    </row>
    <row r="206" spans="1:13" x14ac:dyDescent="0.2">
      <c r="A206" s="17"/>
      <c r="B206" s="43" t="s">
        <v>203</v>
      </c>
      <c r="C206" s="17" t="s">
        <v>204</v>
      </c>
      <c r="D206" s="18">
        <v>389276.71</v>
      </c>
      <c r="E206" s="18">
        <v>713550.71000000008</v>
      </c>
      <c r="F206" s="18">
        <v>0</v>
      </c>
      <c r="G206" s="18">
        <v>168356.37</v>
      </c>
      <c r="H206" s="18">
        <v>9520.15</v>
      </c>
      <c r="I206" s="18">
        <f t="shared" si="31"/>
        <v>177876.52</v>
      </c>
      <c r="J206" s="18">
        <f t="shared" si="32"/>
        <v>535674.19000000006</v>
      </c>
      <c r="K206" s="37">
        <f t="shared" si="33"/>
        <v>0.75071635763630595</v>
      </c>
      <c r="L206" s="37">
        <f t="shared" si="34"/>
        <v>-1</v>
      </c>
      <c r="M206" s="37">
        <f t="shared" si="35"/>
        <v>-0.43373991177165261</v>
      </c>
    </row>
    <row r="207" spans="1:13" x14ac:dyDescent="0.2">
      <c r="A207" s="17"/>
      <c r="B207" s="43" t="s">
        <v>207</v>
      </c>
      <c r="C207" s="17" t="s">
        <v>208</v>
      </c>
      <c r="F207" s="18">
        <v>0</v>
      </c>
      <c r="G207" s="18">
        <v>0</v>
      </c>
      <c r="H207" s="18">
        <v>0</v>
      </c>
      <c r="I207" s="18">
        <f t="shared" si="31"/>
        <v>0</v>
      </c>
      <c r="J207" s="18">
        <f t="shared" si="32"/>
        <v>0</v>
      </c>
      <c r="K207" s="37" t="str">
        <f t="shared" si="33"/>
        <v>NA</v>
      </c>
      <c r="L207" s="37" t="str">
        <f t="shared" si="34"/>
        <v>NA</v>
      </c>
      <c r="M207" s="37" t="str">
        <f t="shared" si="35"/>
        <v>NA</v>
      </c>
    </row>
    <row r="208" spans="1:13" x14ac:dyDescent="0.2">
      <c r="A208" s="17"/>
      <c r="B208" s="43" t="s">
        <v>211</v>
      </c>
      <c r="C208" s="17" t="s">
        <v>212</v>
      </c>
      <c r="D208" s="18">
        <v>689149.70000000007</v>
      </c>
      <c r="E208" s="18">
        <v>2162389.5299999998</v>
      </c>
      <c r="F208" s="18">
        <v>2406</v>
      </c>
      <c r="G208" s="18">
        <v>28409</v>
      </c>
      <c r="H208" s="18">
        <v>11512.95</v>
      </c>
      <c r="I208" s="18">
        <f t="shared" si="31"/>
        <v>39921.949999999997</v>
      </c>
      <c r="J208" s="18">
        <f t="shared" si="32"/>
        <v>2122467.5799999996</v>
      </c>
      <c r="K208" s="37">
        <f t="shared" si="33"/>
        <v>0.98153803954091468</v>
      </c>
      <c r="L208" s="37">
        <f t="shared" si="34"/>
        <v>-0.99888734200447227</v>
      </c>
      <c r="M208" s="37">
        <f t="shared" si="35"/>
        <v>-0.968469325690825</v>
      </c>
    </row>
    <row r="209" spans="1:13" x14ac:dyDescent="0.2">
      <c r="A209" s="17"/>
      <c r="B209" s="43" t="s">
        <v>213</v>
      </c>
      <c r="C209" s="17" t="s">
        <v>214</v>
      </c>
      <c r="D209" s="18">
        <v>0</v>
      </c>
      <c r="E209" s="18">
        <v>0</v>
      </c>
      <c r="F209" s="18">
        <v>0</v>
      </c>
      <c r="G209" s="18">
        <v>0</v>
      </c>
      <c r="H209" s="18">
        <v>0</v>
      </c>
      <c r="I209" s="18">
        <f t="shared" si="31"/>
        <v>0</v>
      </c>
      <c r="J209" s="18">
        <f t="shared" si="32"/>
        <v>0</v>
      </c>
      <c r="K209" s="37" t="str">
        <f t="shared" si="33"/>
        <v>NA</v>
      </c>
      <c r="L209" s="37" t="str">
        <f t="shared" si="34"/>
        <v>NA</v>
      </c>
      <c r="M209" s="37" t="str">
        <f t="shared" si="35"/>
        <v>NA</v>
      </c>
    </row>
    <row r="210" spans="1:13" x14ac:dyDescent="0.2">
      <c r="A210" s="67" t="s">
        <v>255</v>
      </c>
      <c r="B210" s="68"/>
      <c r="C210" s="67"/>
      <c r="D210" s="69">
        <v>47260664.820000008</v>
      </c>
      <c r="E210" s="69">
        <v>32155386.640000001</v>
      </c>
      <c r="F210" s="69">
        <v>1568832.0100000002</v>
      </c>
      <c r="G210" s="69">
        <v>7505304.7799999984</v>
      </c>
      <c r="H210" s="69">
        <v>442142.96</v>
      </c>
      <c r="I210" s="69">
        <f t="shared" si="31"/>
        <v>7947447.7399999984</v>
      </c>
      <c r="J210" s="69">
        <f t="shared" si="32"/>
        <v>24207938.900000002</v>
      </c>
      <c r="K210" s="70">
        <f t="shared" si="33"/>
        <v>0.75284241396389573</v>
      </c>
      <c r="L210" s="70">
        <f t="shared" si="34"/>
        <v>-0.95121091132990954</v>
      </c>
      <c r="M210" s="70">
        <f t="shared" si="35"/>
        <v>-0.43982227072359664</v>
      </c>
    </row>
    <row r="211" spans="1:13" x14ac:dyDescent="0.2">
      <c r="A211" s="17" t="s">
        <v>256</v>
      </c>
      <c r="B211" s="43" t="s">
        <v>127</v>
      </c>
      <c r="C211" s="17" t="s">
        <v>128</v>
      </c>
      <c r="D211" s="18">
        <v>0</v>
      </c>
      <c r="E211" s="18">
        <v>0</v>
      </c>
      <c r="F211" s="18">
        <v>2888.2</v>
      </c>
      <c r="G211" s="18">
        <v>6033.3099999999995</v>
      </c>
      <c r="H211" s="18">
        <v>0</v>
      </c>
      <c r="I211" s="18">
        <f t="shared" ref="I211:I247" si="36">SUM(G211:H211)</f>
        <v>6033.3099999999995</v>
      </c>
      <c r="J211" s="18">
        <f t="shared" ref="J211:J247" si="37">E211-I211</f>
        <v>-6033.3099999999995</v>
      </c>
      <c r="K211" s="37" t="str">
        <f t="shared" ref="K211:K247" si="38">IF(E211=0,"NA",J211/E211)</f>
        <v>NA</v>
      </c>
      <c r="L211" s="37" t="str">
        <f t="shared" ref="L211:L247" si="39">IF(E211=0,"NA",(  ( F211 - (E211/$L$6)) / (E211/$L$6)))</f>
        <v>NA</v>
      </c>
      <c r="M211" s="37" t="str">
        <f t="shared" ref="M211:M247" si="40">IF(E211=0,"NA",(  ( G211 - ($M$6*(E211/12))) / ($M$6*(E211/12))))</f>
        <v>NA</v>
      </c>
    </row>
    <row r="212" spans="1:13" x14ac:dyDescent="0.2">
      <c r="A212" s="17"/>
      <c r="B212" s="43" t="s">
        <v>257</v>
      </c>
      <c r="C212" s="17" t="s">
        <v>258</v>
      </c>
      <c r="D212" s="18">
        <v>0</v>
      </c>
      <c r="E212" s="18">
        <v>0</v>
      </c>
      <c r="F212" s="18">
        <v>0</v>
      </c>
      <c r="G212" s="18">
        <v>0</v>
      </c>
      <c r="H212" s="18">
        <v>0</v>
      </c>
      <c r="I212" s="18">
        <f t="shared" si="36"/>
        <v>0</v>
      </c>
      <c r="J212" s="18">
        <f t="shared" si="37"/>
        <v>0</v>
      </c>
      <c r="K212" s="37" t="str">
        <f t="shared" si="38"/>
        <v>NA</v>
      </c>
      <c r="L212" s="37" t="str">
        <f t="shared" si="39"/>
        <v>NA</v>
      </c>
      <c r="M212" s="37" t="str">
        <f t="shared" si="40"/>
        <v>NA</v>
      </c>
    </row>
    <row r="213" spans="1:13" x14ac:dyDescent="0.2">
      <c r="A213" s="17"/>
      <c r="B213" s="43" t="s">
        <v>143</v>
      </c>
      <c r="C213" s="17" t="s">
        <v>144</v>
      </c>
      <c r="D213" s="18">
        <v>2800000</v>
      </c>
      <c r="E213" s="18">
        <v>5600000</v>
      </c>
      <c r="F213" s="18">
        <v>0</v>
      </c>
      <c r="G213" s="18">
        <v>0</v>
      </c>
      <c r="H213" s="18">
        <v>0</v>
      </c>
      <c r="I213" s="18">
        <f t="shared" si="36"/>
        <v>0</v>
      </c>
      <c r="J213" s="18">
        <f t="shared" si="37"/>
        <v>5600000</v>
      </c>
      <c r="K213" s="37">
        <f t="shared" si="38"/>
        <v>1</v>
      </c>
      <c r="L213" s="37">
        <f t="shared" si="39"/>
        <v>-1</v>
      </c>
      <c r="M213" s="37">
        <f t="shared" si="40"/>
        <v>-1</v>
      </c>
    </row>
    <row r="214" spans="1:13" x14ac:dyDescent="0.2">
      <c r="A214" s="17"/>
      <c r="B214" s="43" t="s">
        <v>149</v>
      </c>
      <c r="C214" s="17" t="s">
        <v>150</v>
      </c>
      <c r="D214" s="18">
        <v>0</v>
      </c>
      <c r="E214" s="18">
        <v>0</v>
      </c>
      <c r="F214" s="18">
        <v>0</v>
      </c>
      <c r="G214" s="18">
        <v>0</v>
      </c>
      <c r="H214" s="18">
        <v>0</v>
      </c>
      <c r="I214" s="18">
        <f t="shared" si="36"/>
        <v>0</v>
      </c>
      <c r="J214" s="18">
        <f t="shared" si="37"/>
        <v>0</v>
      </c>
      <c r="K214" s="37" t="str">
        <f t="shared" si="38"/>
        <v>NA</v>
      </c>
      <c r="L214" s="37" t="str">
        <f t="shared" si="39"/>
        <v>NA</v>
      </c>
      <c r="M214" s="37" t="str">
        <f t="shared" si="40"/>
        <v>NA</v>
      </c>
    </row>
    <row r="215" spans="1:13" x14ac:dyDescent="0.2">
      <c r="A215" s="17"/>
      <c r="B215" s="43" t="s">
        <v>151</v>
      </c>
      <c r="C215" s="17" t="s">
        <v>152</v>
      </c>
      <c r="D215" s="18">
        <v>0</v>
      </c>
      <c r="E215" s="18">
        <v>0</v>
      </c>
      <c r="F215" s="18">
        <v>0</v>
      </c>
      <c r="G215" s="18">
        <v>0</v>
      </c>
      <c r="H215" s="18">
        <v>0</v>
      </c>
      <c r="I215" s="18">
        <f t="shared" si="36"/>
        <v>0</v>
      </c>
      <c r="J215" s="18">
        <f t="shared" si="37"/>
        <v>0</v>
      </c>
      <c r="K215" s="37" t="str">
        <f t="shared" si="38"/>
        <v>NA</v>
      </c>
      <c r="L215" s="37" t="str">
        <f t="shared" si="39"/>
        <v>NA</v>
      </c>
      <c r="M215" s="37" t="str">
        <f t="shared" si="40"/>
        <v>NA</v>
      </c>
    </row>
    <row r="216" spans="1:13" x14ac:dyDescent="0.2">
      <c r="A216" s="17"/>
      <c r="B216" s="43" t="s">
        <v>163</v>
      </c>
      <c r="C216" s="17" t="s">
        <v>164</v>
      </c>
      <c r="D216" s="18">
        <v>74200</v>
      </c>
      <c r="E216" s="18">
        <v>148400</v>
      </c>
      <c r="F216" s="18">
        <v>220.94</v>
      </c>
      <c r="G216" s="18">
        <v>461.53999999999996</v>
      </c>
      <c r="H216" s="18">
        <v>0</v>
      </c>
      <c r="I216" s="18">
        <f t="shared" si="36"/>
        <v>461.53999999999996</v>
      </c>
      <c r="J216" s="18">
        <f t="shared" si="37"/>
        <v>147938.46</v>
      </c>
      <c r="K216" s="37">
        <f t="shared" si="38"/>
        <v>0.99688989218328838</v>
      </c>
      <c r="L216" s="37">
        <f t="shared" si="39"/>
        <v>-0.99851118598382749</v>
      </c>
      <c r="M216" s="37">
        <f t="shared" si="40"/>
        <v>-0.99253574123989219</v>
      </c>
    </row>
    <row r="217" spans="1:13" x14ac:dyDescent="0.2">
      <c r="A217" s="17"/>
      <c r="B217" s="43" t="s">
        <v>165</v>
      </c>
      <c r="C217" s="17" t="s">
        <v>166</v>
      </c>
      <c r="D217" s="18">
        <v>0</v>
      </c>
      <c r="E217" s="18">
        <v>215882</v>
      </c>
      <c r="F217" s="18">
        <v>0</v>
      </c>
      <c r="G217" s="18">
        <v>0</v>
      </c>
      <c r="H217" s="18">
        <v>0</v>
      </c>
      <c r="I217" s="18">
        <f t="shared" si="36"/>
        <v>0</v>
      </c>
      <c r="J217" s="18">
        <f t="shared" si="37"/>
        <v>215882</v>
      </c>
      <c r="K217" s="37">
        <f t="shared" si="38"/>
        <v>1</v>
      </c>
      <c r="L217" s="37">
        <f t="shared" si="39"/>
        <v>-1</v>
      </c>
      <c r="M217" s="37">
        <f t="shared" si="40"/>
        <v>-1</v>
      </c>
    </row>
    <row r="218" spans="1:13" x14ac:dyDescent="0.2">
      <c r="A218" s="17"/>
      <c r="B218" s="43" t="s">
        <v>195</v>
      </c>
      <c r="C218" s="17" t="s">
        <v>196</v>
      </c>
      <c r="D218" s="18">
        <v>5000</v>
      </c>
      <c r="E218" s="18">
        <v>5000</v>
      </c>
      <c r="F218" s="18">
        <v>0</v>
      </c>
      <c r="G218" s="18">
        <v>0</v>
      </c>
      <c r="H218" s="18">
        <v>0</v>
      </c>
      <c r="I218" s="18">
        <f t="shared" si="36"/>
        <v>0</v>
      </c>
      <c r="J218" s="18">
        <f t="shared" si="37"/>
        <v>5000</v>
      </c>
      <c r="K218" s="37">
        <f t="shared" si="38"/>
        <v>1</v>
      </c>
      <c r="L218" s="37">
        <f t="shared" si="39"/>
        <v>-1</v>
      </c>
      <c r="M218" s="37">
        <f t="shared" si="40"/>
        <v>-1</v>
      </c>
    </row>
    <row r="219" spans="1:13" x14ac:dyDescent="0.2">
      <c r="A219" s="17"/>
      <c r="B219" s="43" t="s">
        <v>203</v>
      </c>
      <c r="C219" s="17" t="s">
        <v>204</v>
      </c>
      <c r="D219" s="18">
        <v>14375</v>
      </c>
      <c r="E219" s="18">
        <v>14375</v>
      </c>
      <c r="F219" s="18">
        <v>0</v>
      </c>
      <c r="G219" s="18">
        <v>25047.4</v>
      </c>
      <c r="H219" s="18">
        <v>3983.18</v>
      </c>
      <c r="I219" s="18">
        <f t="shared" si="36"/>
        <v>29030.58</v>
      </c>
      <c r="J219" s="18">
        <f t="shared" si="37"/>
        <v>-14655.580000000002</v>
      </c>
      <c r="K219" s="37">
        <f t="shared" si="38"/>
        <v>-1.0195186086956523</v>
      </c>
      <c r="L219" s="37">
        <f t="shared" si="39"/>
        <v>-1</v>
      </c>
      <c r="M219" s="37">
        <f t="shared" si="40"/>
        <v>3.1818267826086952</v>
      </c>
    </row>
    <row r="220" spans="1:13" x14ac:dyDescent="0.2">
      <c r="A220" s="67" t="s">
        <v>259</v>
      </c>
      <c r="B220" s="68"/>
      <c r="C220" s="67"/>
      <c r="D220" s="69">
        <v>2893575</v>
      </c>
      <c r="E220" s="69">
        <v>5983657</v>
      </c>
      <c r="F220" s="69">
        <v>3109.14</v>
      </c>
      <c r="G220" s="69">
        <v>31542.25</v>
      </c>
      <c r="H220" s="69">
        <v>3983.18</v>
      </c>
      <c r="I220" s="69">
        <f t="shared" si="36"/>
        <v>35525.43</v>
      </c>
      <c r="J220" s="69">
        <f t="shared" si="37"/>
        <v>5948131.5700000003</v>
      </c>
      <c r="K220" s="70">
        <f t="shared" si="38"/>
        <v>0.99406292339283486</v>
      </c>
      <c r="L220" s="70">
        <f t="shared" si="39"/>
        <v>-0.9994803946817139</v>
      </c>
      <c r="M220" s="70">
        <f t="shared" si="40"/>
        <v>-0.9873486398033845</v>
      </c>
    </row>
    <row r="221" spans="1:13" x14ac:dyDescent="0.2">
      <c r="A221" s="17" t="s">
        <v>417</v>
      </c>
      <c r="B221" s="43" t="s">
        <v>112</v>
      </c>
      <c r="C221" s="17" t="s">
        <v>113</v>
      </c>
      <c r="F221" s="18">
        <v>0</v>
      </c>
      <c r="G221" s="18">
        <v>0</v>
      </c>
      <c r="H221" s="18">
        <v>0</v>
      </c>
      <c r="I221" s="18">
        <f t="shared" si="36"/>
        <v>0</v>
      </c>
      <c r="J221" s="18">
        <f t="shared" si="37"/>
        <v>0</v>
      </c>
      <c r="K221" s="37" t="str">
        <f t="shared" si="38"/>
        <v>NA</v>
      </c>
      <c r="L221" s="37" t="str">
        <f t="shared" si="39"/>
        <v>NA</v>
      </c>
      <c r="M221" s="37" t="str">
        <f t="shared" si="40"/>
        <v>NA</v>
      </c>
    </row>
    <row r="222" spans="1:13" x14ac:dyDescent="0.2">
      <c r="A222" s="17"/>
      <c r="B222" s="43" t="s">
        <v>114</v>
      </c>
      <c r="C222" s="17" t="s">
        <v>113</v>
      </c>
      <c r="D222" s="18">
        <v>0</v>
      </c>
      <c r="E222" s="18">
        <v>0</v>
      </c>
      <c r="F222" s="18">
        <v>0</v>
      </c>
      <c r="G222" s="18">
        <v>0</v>
      </c>
      <c r="H222" s="18">
        <v>0</v>
      </c>
      <c r="I222" s="18">
        <f t="shared" si="36"/>
        <v>0</v>
      </c>
      <c r="J222" s="18">
        <f t="shared" si="37"/>
        <v>0</v>
      </c>
      <c r="K222" s="37" t="str">
        <f t="shared" si="38"/>
        <v>NA</v>
      </c>
      <c r="L222" s="37" t="str">
        <f t="shared" si="39"/>
        <v>NA</v>
      </c>
      <c r="M222" s="37" t="str">
        <f t="shared" si="40"/>
        <v>NA</v>
      </c>
    </row>
    <row r="223" spans="1:13" x14ac:dyDescent="0.2">
      <c r="A223" s="17"/>
      <c r="B223" s="43" t="s">
        <v>117</v>
      </c>
      <c r="C223" s="17" t="s">
        <v>118</v>
      </c>
      <c r="D223" s="18">
        <v>0</v>
      </c>
      <c r="E223" s="18">
        <v>0</v>
      </c>
      <c r="F223" s="18">
        <v>0</v>
      </c>
      <c r="G223" s="18">
        <v>0</v>
      </c>
      <c r="H223" s="18">
        <v>0</v>
      </c>
      <c r="I223" s="18">
        <f t="shared" si="36"/>
        <v>0</v>
      </c>
      <c r="J223" s="18">
        <f t="shared" si="37"/>
        <v>0</v>
      </c>
      <c r="K223" s="37" t="str">
        <f t="shared" si="38"/>
        <v>NA</v>
      </c>
      <c r="L223" s="37" t="str">
        <f t="shared" si="39"/>
        <v>NA</v>
      </c>
      <c r="M223" s="37" t="str">
        <f t="shared" si="40"/>
        <v>NA</v>
      </c>
    </row>
    <row r="224" spans="1:13" x14ac:dyDescent="0.2">
      <c r="A224" s="17"/>
      <c r="B224" s="43" t="s">
        <v>119</v>
      </c>
      <c r="C224" s="17" t="s">
        <v>120</v>
      </c>
      <c r="F224" s="18">
        <v>0</v>
      </c>
      <c r="G224" s="18">
        <v>0</v>
      </c>
      <c r="H224" s="18">
        <v>0</v>
      </c>
      <c r="I224" s="18">
        <f t="shared" si="36"/>
        <v>0</v>
      </c>
      <c r="J224" s="18">
        <f t="shared" si="37"/>
        <v>0</v>
      </c>
      <c r="K224" s="37" t="str">
        <f t="shared" si="38"/>
        <v>NA</v>
      </c>
      <c r="L224" s="37" t="str">
        <f t="shared" si="39"/>
        <v>NA</v>
      </c>
      <c r="M224" s="37" t="str">
        <f t="shared" si="40"/>
        <v>NA</v>
      </c>
    </row>
    <row r="225" spans="1:13" x14ac:dyDescent="0.2">
      <c r="A225" s="17"/>
      <c r="B225" s="43" t="s">
        <v>418</v>
      </c>
      <c r="C225" s="17" t="s">
        <v>419</v>
      </c>
      <c r="D225" s="18">
        <v>0</v>
      </c>
      <c r="E225" s="18">
        <v>0</v>
      </c>
      <c r="F225" s="18">
        <v>1663.54</v>
      </c>
      <c r="G225" s="18">
        <v>3327.08</v>
      </c>
      <c r="H225" s="18">
        <v>0</v>
      </c>
      <c r="I225" s="18">
        <f t="shared" si="36"/>
        <v>3327.08</v>
      </c>
      <c r="J225" s="18">
        <f t="shared" si="37"/>
        <v>-3327.08</v>
      </c>
      <c r="K225" s="37" t="str">
        <f t="shared" si="38"/>
        <v>NA</v>
      </c>
      <c r="L225" s="37" t="str">
        <f t="shared" si="39"/>
        <v>NA</v>
      </c>
      <c r="M225" s="37" t="str">
        <f t="shared" si="40"/>
        <v>NA</v>
      </c>
    </row>
    <row r="226" spans="1:13" x14ac:dyDescent="0.2">
      <c r="A226" s="17"/>
      <c r="B226" s="43" t="s">
        <v>127</v>
      </c>
      <c r="C226" s="17" t="s">
        <v>128</v>
      </c>
      <c r="D226" s="18">
        <v>18209</v>
      </c>
      <c r="E226" s="18">
        <v>18209</v>
      </c>
      <c r="F226" s="18">
        <v>25336.68</v>
      </c>
      <c r="G226" s="18">
        <v>67596.990000000005</v>
      </c>
      <c r="H226" s="18">
        <v>0</v>
      </c>
      <c r="I226" s="18">
        <f t="shared" si="36"/>
        <v>67596.990000000005</v>
      </c>
      <c r="J226" s="18">
        <f t="shared" si="37"/>
        <v>-49387.990000000005</v>
      </c>
      <c r="K226" s="37">
        <f t="shared" si="38"/>
        <v>-2.7122845845461039</v>
      </c>
      <c r="L226" s="37">
        <f t="shared" si="39"/>
        <v>0.39143720138393107</v>
      </c>
      <c r="M226" s="37">
        <f t="shared" si="40"/>
        <v>7.9094830029106484</v>
      </c>
    </row>
    <row r="227" spans="1:13" x14ac:dyDescent="0.2">
      <c r="A227" s="17"/>
      <c r="B227" s="43" t="s">
        <v>296</v>
      </c>
      <c r="C227" s="17" t="s">
        <v>297</v>
      </c>
      <c r="D227" s="18">
        <v>0</v>
      </c>
      <c r="E227" s="18">
        <v>0</v>
      </c>
      <c r="F227" s="18">
        <v>11580.19</v>
      </c>
      <c r="G227" s="18">
        <v>46320.76</v>
      </c>
      <c r="H227" s="18">
        <v>0</v>
      </c>
      <c r="I227" s="18">
        <f t="shared" si="36"/>
        <v>46320.76</v>
      </c>
      <c r="J227" s="18">
        <f t="shared" si="37"/>
        <v>-46320.76</v>
      </c>
      <c r="K227" s="37" t="str">
        <f t="shared" si="38"/>
        <v>NA</v>
      </c>
      <c r="L227" s="37" t="str">
        <f t="shared" si="39"/>
        <v>NA</v>
      </c>
      <c r="M227" s="37" t="str">
        <f t="shared" si="40"/>
        <v>NA</v>
      </c>
    </row>
    <row r="228" spans="1:13" x14ac:dyDescent="0.2">
      <c r="A228" s="17"/>
      <c r="B228" s="43" t="s">
        <v>225</v>
      </c>
      <c r="C228" s="17" t="s">
        <v>226</v>
      </c>
      <c r="D228" s="18">
        <v>0</v>
      </c>
      <c r="E228" s="18">
        <v>0</v>
      </c>
      <c r="F228" s="18">
        <v>0</v>
      </c>
      <c r="G228" s="18">
        <v>0</v>
      </c>
      <c r="H228" s="18">
        <v>0</v>
      </c>
      <c r="I228" s="18">
        <f t="shared" si="36"/>
        <v>0</v>
      </c>
      <c r="J228" s="18">
        <f t="shared" si="37"/>
        <v>0</v>
      </c>
      <c r="K228" s="37" t="str">
        <f t="shared" si="38"/>
        <v>NA</v>
      </c>
      <c r="L228" s="37" t="str">
        <f t="shared" si="39"/>
        <v>NA</v>
      </c>
      <c r="M228" s="37" t="str">
        <f t="shared" si="40"/>
        <v>NA</v>
      </c>
    </row>
    <row r="229" spans="1:13" x14ac:dyDescent="0.2">
      <c r="A229" s="17"/>
      <c r="B229" s="43" t="s">
        <v>227</v>
      </c>
      <c r="C229" s="17" t="s">
        <v>228</v>
      </c>
      <c r="D229" s="18">
        <v>114614</v>
      </c>
      <c r="E229" s="18">
        <v>114614</v>
      </c>
      <c r="F229" s="18">
        <v>0</v>
      </c>
      <c r="G229" s="18">
        <v>0</v>
      </c>
      <c r="H229" s="18">
        <v>0</v>
      </c>
      <c r="I229" s="18">
        <f t="shared" si="36"/>
        <v>0</v>
      </c>
      <c r="J229" s="18">
        <f t="shared" si="37"/>
        <v>114614</v>
      </c>
      <c r="K229" s="37">
        <f t="shared" si="38"/>
        <v>1</v>
      </c>
      <c r="L229" s="37">
        <f t="shared" si="39"/>
        <v>-1</v>
      </c>
      <c r="M229" s="37">
        <f t="shared" si="40"/>
        <v>-1</v>
      </c>
    </row>
    <row r="230" spans="1:13" x14ac:dyDescent="0.2">
      <c r="A230" s="17"/>
      <c r="B230" s="43" t="s">
        <v>141</v>
      </c>
      <c r="C230" s="17" t="s">
        <v>142</v>
      </c>
      <c r="D230" s="18">
        <v>1801623.9</v>
      </c>
      <c r="E230" s="18">
        <v>1801623.9</v>
      </c>
      <c r="F230" s="18">
        <v>154593.76999999999</v>
      </c>
      <c r="G230" s="18">
        <v>405797.44</v>
      </c>
      <c r="H230" s="18">
        <v>0</v>
      </c>
      <c r="I230" s="18">
        <f t="shared" si="36"/>
        <v>405797.44</v>
      </c>
      <c r="J230" s="18">
        <f t="shared" si="37"/>
        <v>1395826.46</v>
      </c>
      <c r="K230" s="37">
        <f t="shared" si="38"/>
        <v>0.77476018163391369</v>
      </c>
      <c r="L230" s="37">
        <f t="shared" si="39"/>
        <v>-0.9141919853527698</v>
      </c>
      <c r="M230" s="37">
        <f t="shared" si="40"/>
        <v>-0.45942443592139282</v>
      </c>
    </row>
    <row r="231" spans="1:13" x14ac:dyDescent="0.2">
      <c r="A231" s="17"/>
      <c r="B231" s="43" t="s">
        <v>229</v>
      </c>
      <c r="C231" s="17" t="s">
        <v>230</v>
      </c>
      <c r="D231" s="18">
        <v>313385.09999999998</v>
      </c>
      <c r="E231" s="18">
        <v>817397.92</v>
      </c>
      <c r="F231" s="18">
        <v>55355.900000000009</v>
      </c>
      <c r="G231" s="18">
        <v>674227.31</v>
      </c>
      <c r="H231" s="18">
        <v>0</v>
      </c>
      <c r="I231" s="18">
        <f t="shared" si="36"/>
        <v>674227.31</v>
      </c>
      <c r="J231" s="18">
        <f t="shared" si="37"/>
        <v>143170.60999999999</v>
      </c>
      <c r="K231" s="37">
        <f t="shared" si="38"/>
        <v>0.17515411588030463</v>
      </c>
      <c r="L231" s="37">
        <f t="shared" si="39"/>
        <v>-0.93227790449968351</v>
      </c>
      <c r="M231" s="37">
        <f t="shared" si="40"/>
        <v>0.97963012188726895</v>
      </c>
    </row>
    <row r="232" spans="1:13" x14ac:dyDescent="0.2">
      <c r="B232" s="31" t="s">
        <v>143</v>
      </c>
      <c r="C232" s="23" t="s">
        <v>144</v>
      </c>
      <c r="D232" s="18">
        <v>1200000</v>
      </c>
      <c r="E232" s="18">
        <v>2412567</v>
      </c>
      <c r="F232" s="18">
        <v>0</v>
      </c>
      <c r="G232" s="18">
        <v>10000</v>
      </c>
      <c r="H232" s="18">
        <v>0</v>
      </c>
      <c r="I232" s="18">
        <f t="shared" si="36"/>
        <v>10000</v>
      </c>
      <c r="J232" s="18">
        <f t="shared" si="37"/>
        <v>2402567</v>
      </c>
      <c r="K232" s="37">
        <f t="shared" si="38"/>
        <v>0.99585503739378012</v>
      </c>
      <c r="L232" s="37">
        <f t="shared" si="39"/>
        <v>-1</v>
      </c>
      <c r="M232" s="37">
        <f t="shared" si="40"/>
        <v>-0.99005208974507242</v>
      </c>
    </row>
    <row r="233" spans="1:13" x14ac:dyDescent="0.2">
      <c r="B233" s="31" t="s">
        <v>145</v>
      </c>
      <c r="C233" s="23" t="s">
        <v>146</v>
      </c>
      <c r="D233" s="18">
        <v>0</v>
      </c>
      <c r="E233" s="18">
        <v>0</v>
      </c>
      <c r="F233" s="18">
        <v>0</v>
      </c>
      <c r="G233" s="18">
        <v>0</v>
      </c>
      <c r="H233" s="18">
        <v>0</v>
      </c>
      <c r="I233" s="18">
        <f t="shared" si="36"/>
        <v>0</v>
      </c>
      <c r="J233" s="18">
        <f t="shared" si="37"/>
        <v>0</v>
      </c>
      <c r="K233" s="37" t="str">
        <f t="shared" si="38"/>
        <v>NA</v>
      </c>
      <c r="L233" s="37" t="str">
        <f t="shared" si="39"/>
        <v>NA</v>
      </c>
      <c r="M233" s="37" t="str">
        <f t="shared" si="40"/>
        <v>NA</v>
      </c>
    </row>
    <row r="234" spans="1:13" x14ac:dyDescent="0.2">
      <c r="B234" s="31" t="s">
        <v>149</v>
      </c>
      <c r="C234" s="23" t="s">
        <v>150</v>
      </c>
      <c r="D234" s="18">
        <v>246645</v>
      </c>
      <c r="E234" s="18">
        <v>360045</v>
      </c>
      <c r="F234" s="18">
        <v>20081.25</v>
      </c>
      <c r="G234" s="18">
        <v>108427.41</v>
      </c>
      <c r="H234" s="18">
        <v>0</v>
      </c>
      <c r="I234" s="18">
        <f t="shared" si="36"/>
        <v>108427.41</v>
      </c>
      <c r="J234" s="18">
        <f t="shared" si="37"/>
        <v>251617.59</v>
      </c>
      <c r="K234" s="37">
        <f t="shared" si="38"/>
        <v>0.69885039370078739</v>
      </c>
      <c r="L234" s="37">
        <f t="shared" si="39"/>
        <v>-0.94422572178477693</v>
      </c>
      <c r="M234" s="37">
        <f t="shared" si="40"/>
        <v>-0.27724094488188972</v>
      </c>
    </row>
    <row r="235" spans="1:13" x14ac:dyDescent="0.2">
      <c r="B235" s="31" t="s">
        <v>151</v>
      </c>
      <c r="C235" s="23" t="s">
        <v>152</v>
      </c>
      <c r="D235" s="18">
        <v>445295.51</v>
      </c>
      <c r="E235" s="18">
        <v>614202.51</v>
      </c>
      <c r="F235" s="18">
        <v>44252.159999999996</v>
      </c>
      <c r="G235" s="18">
        <v>306334.71999999997</v>
      </c>
      <c r="H235" s="18">
        <v>0</v>
      </c>
      <c r="I235" s="18">
        <f t="shared" si="36"/>
        <v>306334.71999999997</v>
      </c>
      <c r="J235" s="18">
        <f t="shared" si="37"/>
        <v>307867.79000000004</v>
      </c>
      <c r="K235" s="37">
        <f t="shared" si="38"/>
        <v>0.50124801671683172</v>
      </c>
      <c r="L235" s="37">
        <f t="shared" si="39"/>
        <v>-0.92795184116066209</v>
      </c>
      <c r="M235" s="37">
        <f t="shared" si="40"/>
        <v>0.19700475987960367</v>
      </c>
    </row>
    <row r="236" spans="1:13" x14ac:dyDescent="0.2">
      <c r="B236" s="31" t="s">
        <v>163</v>
      </c>
      <c r="C236" s="23" t="s">
        <v>164</v>
      </c>
      <c r="D236" s="18">
        <v>91367.55</v>
      </c>
      <c r="E236" s="18">
        <v>165640.06</v>
      </c>
      <c r="F236" s="18">
        <v>10077.07</v>
      </c>
      <c r="G236" s="18">
        <v>50481.31</v>
      </c>
      <c r="H236" s="18">
        <v>0</v>
      </c>
      <c r="I236" s="18">
        <f t="shared" si="36"/>
        <v>50481.31</v>
      </c>
      <c r="J236" s="18">
        <f t="shared" si="37"/>
        <v>115158.75</v>
      </c>
      <c r="K236" s="37">
        <f t="shared" si="38"/>
        <v>0.69523489667897975</v>
      </c>
      <c r="L236" s="37">
        <f t="shared" si="39"/>
        <v>-0.93916284502674052</v>
      </c>
      <c r="M236" s="37">
        <f t="shared" si="40"/>
        <v>-0.26856375202955135</v>
      </c>
    </row>
    <row r="237" spans="1:13" x14ac:dyDescent="0.2">
      <c r="A237" s="17"/>
      <c r="B237" s="43" t="s">
        <v>165</v>
      </c>
      <c r="C237" s="17" t="s">
        <v>166</v>
      </c>
      <c r="D237" s="18">
        <v>-5635750</v>
      </c>
      <c r="E237" s="18">
        <v>360000</v>
      </c>
      <c r="F237" s="18">
        <v>20190.63</v>
      </c>
      <c r="G237" s="18">
        <v>94514.74</v>
      </c>
      <c r="H237" s="18">
        <v>122837.97</v>
      </c>
      <c r="I237" s="18">
        <f t="shared" si="36"/>
        <v>217352.71000000002</v>
      </c>
      <c r="J237" s="18">
        <f t="shared" si="37"/>
        <v>142647.28999999998</v>
      </c>
      <c r="K237" s="37">
        <f t="shared" si="38"/>
        <v>0.39624247222222214</v>
      </c>
      <c r="L237" s="37">
        <f t="shared" si="39"/>
        <v>-0.9439149166666666</v>
      </c>
      <c r="M237" s="37">
        <f t="shared" si="40"/>
        <v>-0.36990173333333332</v>
      </c>
    </row>
    <row r="238" spans="1:13" x14ac:dyDescent="0.2">
      <c r="A238" s="17"/>
      <c r="B238" s="43" t="s">
        <v>420</v>
      </c>
      <c r="C238" s="17" t="s">
        <v>421</v>
      </c>
      <c r="D238" s="18">
        <v>0</v>
      </c>
      <c r="E238" s="18">
        <v>0</v>
      </c>
      <c r="F238" s="18">
        <v>0</v>
      </c>
      <c r="G238" s="18">
        <v>0</v>
      </c>
      <c r="H238" s="18">
        <v>0</v>
      </c>
      <c r="I238" s="18">
        <f t="shared" si="36"/>
        <v>0</v>
      </c>
      <c r="J238" s="18">
        <f t="shared" si="37"/>
        <v>0</v>
      </c>
      <c r="K238" s="37" t="str">
        <f t="shared" si="38"/>
        <v>NA</v>
      </c>
      <c r="L238" s="37" t="str">
        <f t="shared" si="39"/>
        <v>NA</v>
      </c>
      <c r="M238" s="37" t="str">
        <f t="shared" si="40"/>
        <v>NA</v>
      </c>
    </row>
    <row r="239" spans="1:13" x14ac:dyDescent="0.2">
      <c r="A239" s="17"/>
      <c r="B239" s="43" t="s">
        <v>171</v>
      </c>
      <c r="C239" s="17" t="s">
        <v>172</v>
      </c>
      <c r="D239" s="18">
        <v>0</v>
      </c>
      <c r="E239" s="18">
        <v>0</v>
      </c>
      <c r="F239" s="18">
        <v>0</v>
      </c>
      <c r="G239" s="18">
        <v>0</v>
      </c>
      <c r="H239" s="18">
        <v>0</v>
      </c>
      <c r="I239" s="18">
        <f t="shared" si="36"/>
        <v>0</v>
      </c>
      <c r="J239" s="18">
        <f t="shared" si="37"/>
        <v>0</v>
      </c>
      <c r="K239" s="37" t="str">
        <f t="shared" si="38"/>
        <v>NA</v>
      </c>
      <c r="L239" s="37" t="str">
        <f t="shared" si="39"/>
        <v>NA</v>
      </c>
      <c r="M239" s="37" t="str">
        <f t="shared" si="40"/>
        <v>NA</v>
      </c>
    </row>
    <row r="240" spans="1:13" x14ac:dyDescent="0.2">
      <c r="A240" s="17"/>
      <c r="B240" s="43" t="s">
        <v>268</v>
      </c>
      <c r="C240" s="17" t="s">
        <v>269</v>
      </c>
      <c r="F240" s="18">
        <v>0</v>
      </c>
      <c r="G240" s="18">
        <v>0</v>
      </c>
      <c r="H240" s="18">
        <v>0</v>
      </c>
      <c r="I240" s="18">
        <f t="shared" si="36"/>
        <v>0</v>
      </c>
      <c r="J240" s="18">
        <f t="shared" si="37"/>
        <v>0</v>
      </c>
      <c r="K240" s="37" t="str">
        <f t="shared" si="38"/>
        <v>NA</v>
      </c>
      <c r="L240" s="37" t="str">
        <f t="shared" si="39"/>
        <v>NA</v>
      </c>
      <c r="M240" s="37" t="str">
        <f t="shared" si="40"/>
        <v>NA</v>
      </c>
    </row>
    <row r="241" spans="1:13" x14ac:dyDescent="0.2">
      <c r="A241" s="17"/>
      <c r="B241" s="43" t="s">
        <v>179</v>
      </c>
      <c r="C241" s="17" t="s">
        <v>180</v>
      </c>
      <c r="D241" s="18">
        <v>1575</v>
      </c>
      <c r="E241" s="18">
        <v>1575</v>
      </c>
      <c r="F241" s="18">
        <v>0</v>
      </c>
      <c r="G241" s="18">
        <v>26.39</v>
      </c>
      <c r="H241" s="18">
        <v>0</v>
      </c>
      <c r="I241" s="18">
        <f t="shared" si="36"/>
        <v>26.39</v>
      </c>
      <c r="J241" s="18">
        <f t="shared" si="37"/>
        <v>1548.61</v>
      </c>
      <c r="K241" s="37">
        <f t="shared" si="38"/>
        <v>0.98324444444444437</v>
      </c>
      <c r="L241" s="37">
        <f t="shared" si="39"/>
        <v>-1</v>
      </c>
      <c r="M241" s="37">
        <f t="shared" si="40"/>
        <v>-0.95978666666666668</v>
      </c>
    </row>
    <row r="242" spans="1:13" x14ac:dyDescent="0.2">
      <c r="A242" s="17"/>
      <c r="B242" s="43" t="s">
        <v>181</v>
      </c>
      <c r="C242" s="17" t="s">
        <v>182</v>
      </c>
      <c r="D242" s="18">
        <v>0</v>
      </c>
      <c r="E242" s="18">
        <v>2000</v>
      </c>
      <c r="F242" s="18">
        <v>0</v>
      </c>
      <c r="G242" s="18">
        <v>0</v>
      </c>
      <c r="H242" s="18">
        <v>0</v>
      </c>
      <c r="I242" s="18">
        <f t="shared" si="36"/>
        <v>0</v>
      </c>
      <c r="J242" s="18">
        <f t="shared" si="37"/>
        <v>2000</v>
      </c>
      <c r="K242" s="37">
        <f t="shared" si="38"/>
        <v>1</v>
      </c>
      <c r="L242" s="37">
        <f t="shared" si="39"/>
        <v>-1</v>
      </c>
      <c r="M242" s="37">
        <f t="shared" si="40"/>
        <v>-1</v>
      </c>
    </row>
    <row r="243" spans="1:13" x14ac:dyDescent="0.2">
      <c r="A243" s="17"/>
      <c r="B243" s="43" t="s">
        <v>183</v>
      </c>
      <c r="C243" s="17" t="s">
        <v>184</v>
      </c>
      <c r="D243" s="18">
        <v>7300</v>
      </c>
      <c r="E243" s="18">
        <v>10800</v>
      </c>
      <c r="F243" s="18">
        <v>0</v>
      </c>
      <c r="G243" s="18">
        <v>11038.32</v>
      </c>
      <c r="H243" s="18">
        <v>0</v>
      </c>
      <c r="I243" s="18">
        <f t="shared" si="36"/>
        <v>11038.32</v>
      </c>
      <c r="J243" s="18">
        <f t="shared" si="37"/>
        <v>-238.31999999999971</v>
      </c>
      <c r="K243" s="37">
        <f t="shared" si="38"/>
        <v>-2.2066666666666641E-2</v>
      </c>
      <c r="L243" s="37">
        <f t="shared" si="39"/>
        <v>-1</v>
      </c>
      <c r="M243" s="37">
        <f t="shared" si="40"/>
        <v>1.45296</v>
      </c>
    </row>
    <row r="244" spans="1:13" x14ac:dyDescent="0.2">
      <c r="A244" s="17"/>
      <c r="B244" s="43" t="s">
        <v>189</v>
      </c>
      <c r="C244" s="17" t="s">
        <v>190</v>
      </c>
      <c r="D244" s="18">
        <v>49792</v>
      </c>
      <c r="E244" s="18">
        <v>34813</v>
      </c>
      <c r="F244" s="18">
        <v>0</v>
      </c>
      <c r="G244" s="18">
        <v>597.23</v>
      </c>
      <c r="H244" s="18">
        <v>9729.4399999999987</v>
      </c>
      <c r="I244" s="18">
        <f t="shared" si="36"/>
        <v>10326.669999999998</v>
      </c>
      <c r="J244" s="18">
        <f t="shared" si="37"/>
        <v>24486.33</v>
      </c>
      <c r="K244" s="37">
        <f t="shared" si="38"/>
        <v>0.70336742021658583</v>
      </c>
      <c r="L244" s="37">
        <f t="shared" si="39"/>
        <v>-1</v>
      </c>
      <c r="M244" s="37">
        <f t="shared" si="40"/>
        <v>-0.95882710481716604</v>
      </c>
    </row>
    <row r="245" spans="1:13" x14ac:dyDescent="0.2">
      <c r="A245" s="17"/>
      <c r="B245" s="43" t="s">
        <v>191</v>
      </c>
      <c r="C245" s="17" t="s">
        <v>192</v>
      </c>
      <c r="D245" s="18">
        <v>6950</v>
      </c>
      <c r="E245" s="18">
        <v>2900</v>
      </c>
      <c r="F245" s="18">
        <v>0</v>
      </c>
      <c r="G245" s="18">
        <v>243</v>
      </c>
      <c r="H245" s="18">
        <v>0</v>
      </c>
      <c r="I245" s="18">
        <f t="shared" si="36"/>
        <v>243</v>
      </c>
      <c r="J245" s="18">
        <f t="shared" si="37"/>
        <v>2657</v>
      </c>
      <c r="K245" s="37">
        <f t="shared" si="38"/>
        <v>0.91620689655172416</v>
      </c>
      <c r="L245" s="37">
        <f t="shared" si="39"/>
        <v>-1</v>
      </c>
      <c r="M245" s="37">
        <f t="shared" si="40"/>
        <v>-0.79889655172413787</v>
      </c>
    </row>
    <row r="246" spans="1:13" x14ac:dyDescent="0.2">
      <c r="A246" s="17"/>
      <c r="B246" s="43" t="s">
        <v>193</v>
      </c>
      <c r="C246" s="17" t="s">
        <v>194</v>
      </c>
      <c r="D246" s="18">
        <v>0</v>
      </c>
      <c r="E246" s="18">
        <v>0</v>
      </c>
      <c r="F246" s="18">
        <v>0</v>
      </c>
      <c r="G246" s="18">
        <v>0</v>
      </c>
      <c r="H246" s="18">
        <v>0</v>
      </c>
      <c r="I246" s="18">
        <f t="shared" si="36"/>
        <v>0</v>
      </c>
      <c r="J246" s="18">
        <f t="shared" si="37"/>
        <v>0</v>
      </c>
      <c r="K246" s="37" t="str">
        <f t="shared" si="38"/>
        <v>NA</v>
      </c>
      <c r="L246" s="37" t="str">
        <f t="shared" si="39"/>
        <v>NA</v>
      </c>
      <c r="M246" s="37" t="str">
        <f t="shared" si="40"/>
        <v>NA</v>
      </c>
    </row>
    <row r="247" spans="1:13" x14ac:dyDescent="0.2">
      <c r="A247" s="17"/>
      <c r="B247" s="43" t="s">
        <v>195</v>
      </c>
      <c r="C247" s="17" t="s">
        <v>196</v>
      </c>
      <c r="D247" s="18">
        <v>5000</v>
      </c>
      <c r="E247" s="18">
        <v>7835</v>
      </c>
      <c r="F247" s="18">
        <v>0</v>
      </c>
      <c r="G247" s="18">
        <v>2048.29</v>
      </c>
      <c r="H247" s="18">
        <v>0</v>
      </c>
      <c r="I247" s="18">
        <f t="shared" si="36"/>
        <v>2048.29</v>
      </c>
      <c r="J247" s="18">
        <f t="shared" si="37"/>
        <v>5786.71</v>
      </c>
      <c r="K247" s="37">
        <f t="shared" si="38"/>
        <v>0.73857179323548183</v>
      </c>
      <c r="L247" s="37">
        <f t="shared" si="39"/>
        <v>-1</v>
      </c>
      <c r="M247" s="37">
        <f t="shared" si="40"/>
        <v>-0.37257230376515632</v>
      </c>
    </row>
    <row r="248" spans="1:13" x14ac:dyDescent="0.2">
      <c r="A248" s="17"/>
      <c r="B248" s="43" t="s">
        <v>197</v>
      </c>
      <c r="C248" s="17" t="s">
        <v>198</v>
      </c>
      <c r="D248" s="18">
        <v>12200</v>
      </c>
      <c r="E248" s="18">
        <v>45152</v>
      </c>
      <c r="F248" s="18">
        <v>2238</v>
      </c>
      <c r="G248" s="18">
        <v>77071.98</v>
      </c>
      <c r="H248" s="18">
        <v>7220</v>
      </c>
      <c r="I248" s="18">
        <f t="shared" ref="I248:I473" si="41">SUM(G248:H248)</f>
        <v>84291.98</v>
      </c>
      <c r="J248" s="18">
        <f t="shared" ref="J248:J473" si="42">E248-I248</f>
        <v>-39139.979999999996</v>
      </c>
      <c r="K248" s="37">
        <f t="shared" ref="K248:K473" si="43">IF(E248=0,"NA",J248/E248)</f>
        <v>-0.86684930900070867</v>
      </c>
      <c r="L248" s="37">
        <f t="shared" ref="L248:L473" si="44">IF(E248=0,"NA",(  ( F248 - (E248/$L$6)) / (E248/$L$6)))</f>
        <v>-0.95043408929836992</v>
      </c>
      <c r="M248" s="37">
        <f t="shared" ref="M248:M473" si="45">IF(E248=0,"NA",(  ( G248 - ($M$6*(E248/12))) / ($M$6*(E248/12))))</f>
        <v>3.0966679659815735</v>
      </c>
    </row>
    <row r="249" spans="1:13" x14ac:dyDescent="0.2">
      <c r="A249" s="17"/>
      <c r="B249" s="43" t="s">
        <v>203</v>
      </c>
      <c r="C249" s="17" t="s">
        <v>204</v>
      </c>
      <c r="D249" s="18">
        <v>0</v>
      </c>
      <c r="E249" s="18">
        <v>2000</v>
      </c>
      <c r="F249" s="18">
        <v>0</v>
      </c>
      <c r="G249" s="18">
        <v>0</v>
      </c>
      <c r="H249" s="18">
        <v>0</v>
      </c>
      <c r="I249" s="18">
        <f t="shared" si="41"/>
        <v>0</v>
      </c>
      <c r="J249" s="18">
        <f t="shared" si="42"/>
        <v>2000</v>
      </c>
      <c r="K249" s="37">
        <f t="shared" si="43"/>
        <v>1</v>
      </c>
      <c r="L249" s="37">
        <f t="shared" si="44"/>
        <v>-1</v>
      </c>
      <c r="M249" s="37">
        <f t="shared" si="45"/>
        <v>-1</v>
      </c>
    </row>
    <row r="250" spans="1:13" x14ac:dyDescent="0.2">
      <c r="A250" s="17"/>
      <c r="B250" s="43" t="s">
        <v>211</v>
      </c>
      <c r="C250" s="17" t="s">
        <v>212</v>
      </c>
      <c r="D250" s="18">
        <v>3000</v>
      </c>
      <c r="E250" s="18">
        <v>9000</v>
      </c>
      <c r="F250" s="18">
        <v>0</v>
      </c>
      <c r="G250" s="18">
        <v>4260</v>
      </c>
      <c r="H250" s="18">
        <v>0</v>
      </c>
      <c r="I250" s="18">
        <f t="shared" si="41"/>
        <v>4260</v>
      </c>
      <c r="J250" s="18">
        <f t="shared" si="42"/>
        <v>4740</v>
      </c>
      <c r="K250" s="37">
        <f t="shared" si="43"/>
        <v>0.52666666666666662</v>
      </c>
      <c r="L250" s="37">
        <f t="shared" si="44"/>
        <v>-1</v>
      </c>
      <c r="M250" s="37">
        <f t="shared" si="45"/>
        <v>0.13600000000000001</v>
      </c>
    </row>
    <row r="251" spans="1:13" x14ac:dyDescent="0.2">
      <c r="A251" s="17"/>
      <c r="B251" s="43" t="s">
        <v>422</v>
      </c>
      <c r="C251" s="17" t="s">
        <v>423</v>
      </c>
      <c r="D251" s="18">
        <v>0</v>
      </c>
      <c r="E251" s="18">
        <v>0</v>
      </c>
      <c r="F251" s="18">
        <v>0</v>
      </c>
      <c r="G251" s="18">
        <v>0</v>
      </c>
      <c r="H251" s="18">
        <v>0</v>
      </c>
      <c r="I251" s="18">
        <f t="shared" si="41"/>
        <v>0</v>
      </c>
      <c r="J251" s="18">
        <f t="shared" si="42"/>
        <v>0</v>
      </c>
      <c r="K251" s="37" t="str">
        <f t="shared" si="43"/>
        <v>NA</v>
      </c>
      <c r="L251" s="37" t="str">
        <f t="shared" si="44"/>
        <v>NA</v>
      </c>
      <c r="M251" s="37" t="str">
        <f t="shared" si="45"/>
        <v>NA</v>
      </c>
    </row>
    <row r="252" spans="1:13" x14ac:dyDescent="0.2">
      <c r="A252" s="17"/>
      <c r="B252" s="43" t="s">
        <v>213</v>
      </c>
      <c r="C252" s="17" t="s">
        <v>214</v>
      </c>
      <c r="F252" s="18">
        <v>0</v>
      </c>
      <c r="G252" s="18">
        <v>0</v>
      </c>
      <c r="H252" s="18">
        <v>0</v>
      </c>
      <c r="I252" s="18">
        <f t="shared" si="41"/>
        <v>0</v>
      </c>
      <c r="J252" s="18">
        <f t="shared" si="42"/>
        <v>0</v>
      </c>
      <c r="K252" s="37" t="str">
        <f t="shared" si="43"/>
        <v>NA</v>
      </c>
      <c r="L252" s="37" t="str">
        <f t="shared" si="44"/>
        <v>NA</v>
      </c>
      <c r="M252" s="37" t="str">
        <f t="shared" si="45"/>
        <v>NA</v>
      </c>
    </row>
    <row r="253" spans="1:13" x14ac:dyDescent="0.2">
      <c r="A253" s="67" t="s">
        <v>424</v>
      </c>
      <c r="B253" s="68"/>
      <c r="C253" s="67"/>
      <c r="D253" s="69">
        <v>-1318792.9400000004</v>
      </c>
      <c r="E253" s="69">
        <v>6780374.3899999997</v>
      </c>
      <c r="F253" s="69">
        <v>345369.19</v>
      </c>
      <c r="G253" s="69">
        <v>1862312.97</v>
      </c>
      <c r="H253" s="69">
        <v>139787.41</v>
      </c>
      <c r="I253" s="69">
        <f t="shared" si="41"/>
        <v>2002100.38</v>
      </c>
      <c r="J253" s="69">
        <f t="shared" si="42"/>
        <v>4778274.01</v>
      </c>
      <c r="K253" s="70">
        <f t="shared" si="43"/>
        <v>0.70472126392418866</v>
      </c>
      <c r="L253" s="70">
        <f t="shared" si="44"/>
        <v>-0.94906340415222989</v>
      </c>
      <c r="M253" s="70">
        <f t="shared" si="45"/>
        <v>-0.34081057019625721</v>
      </c>
    </row>
    <row r="254" spans="1:13" x14ac:dyDescent="0.2">
      <c r="A254" s="17" t="s">
        <v>260</v>
      </c>
      <c r="B254" s="43" t="s">
        <v>110</v>
      </c>
      <c r="C254" s="17" t="s">
        <v>111</v>
      </c>
      <c r="F254" s="18">
        <v>0</v>
      </c>
      <c r="G254" s="18">
        <v>0</v>
      </c>
      <c r="H254" s="18">
        <v>0</v>
      </c>
      <c r="I254" s="18">
        <f t="shared" si="41"/>
        <v>0</v>
      </c>
      <c r="J254" s="18">
        <f t="shared" si="42"/>
        <v>0</v>
      </c>
      <c r="K254" s="37" t="str">
        <f t="shared" si="43"/>
        <v>NA</v>
      </c>
      <c r="L254" s="37" t="str">
        <f t="shared" si="44"/>
        <v>NA</v>
      </c>
      <c r="M254" s="37" t="str">
        <f t="shared" si="45"/>
        <v>NA</v>
      </c>
    </row>
    <row r="255" spans="1:13" x14ac:dyDescent="0.2">
      <c r="A255" s="17"/>
      <c r="B255" s="43" t="s">
        <v>261</v>
      </c>
      <c r="C255" s="17" t="s">
        <v>262</v>
      </c>
      <c r="D255" s="18">
        <v>0</v>
      </c>
      <c r="E255" s="18">
        <v>0</v>
      </c>
      <c r="F255" s="18">
        <v>0</v>
      </c>
      <c r="G255" s="18">
        <v>0</v>
      </c>
      <c r="H255" s="18">
        <v>0</v>
      </c>
      <c r="I255" s="18">
        <f t="shared" si="41"/>
        <v>0</v>
      </c>
      <c r="J255" s="18">
        <f t="shared" si="42"/>
        <v>0</v>
      </c>
      <c r="K255" s="37" t="str">
        <f t="shared" si="43"/>
        <v>NA</v>
      </c>
      <c r="L255" s="37" t="str">
        <f t="shared" si="44"/>
        <v>NA</v>
      </c>
      <c r="M255" s="37" t="str">
        <f t="shared" si="45"/>
        <v>NA</v>
      </c>
    </row>
    <row r="256" spans="1:13" x14ac:dyDescent="0.2">
      <c r="A256" s="17"/>
      <c r="B256" s="43" t="s">
        <v>263</v>
      </c>
      <c r="C256" s="17" t="s">
        <v>264</v>
      </c>
      <c r="D256" s="18">
        <v>0</v>
      </c>
      <c r="E256" s="18">
        <v>0</v>
      </c>
      <c r="F256" s="18">
        <v>0</v>
      </c>
      <c r="G256" s="18">
        <v>0</v>
      </c>
      <c r="H256" s="18">
        <v>0</v>
      </c>
      <c r="I256" s="18">
        <f t="shared" si="41"/>
        <v>0</v>
      </c>
      <c r="J256" s="18">
        <f t="shared" si="42"/>
        <v>0</v>
      </c>
      <c r="K256" s="37" t="str">
        <f t="shared" si="43"/>
        <v>NA</v>
      </c>
      <c r="L256" s="37" t="str">
        <f t="shared" si="44"/>
        <v>NA</v>
      </c>
      <c r="M256" s="37" t="str">
        <f t="shared" si="45"/>
        <v>NA</v>
      </c>
    </row>
    <row r="257" spans="1:13" x14ac:dyDescent="0.2">
      <c r="A257" s="17"/>
      <c r="B257" s="43" t="s">
        <v>245</v>
      </c>
      <c r="C257" s="17" t="s">
        <v>246</v>
      </c>
      <c r="D257" s="18">
        <v>0</v>
      </c>
      <c r="E257" s="18">
        <v>0</v>
      </c>
      <c r="F257" s="18">
        <v>0</v>
      </c>
      <c r="G257" s="18">
        <v>0</v>
      </c>
      <c r="H257" s="18">
        <v>0</v>
      </c>
      <c r="I257" s="18">
        <f t="shared" si="41"/>
        <v>0</v>
      </c>
      <c r="J257" s="18">
        <f t="shared" si="42"/>
        <v>0</v>
      </c>
      <c r="K257" s="37" t="str">
        <f t="shared" si="43"/>
        <v>NA</v>
      </c>
      <c r="L257" s="37" t="str">
        <f t="shared" si="44"/>
        <v>NA</v>
      </c>
      <c r="M257" s="37" t="str">
        <f t="shared" si="45"/>
        <v>NA</v>
      </c>
    </row>
    <row r="258" spans="1:13" x14ac:dyDescent="0.2">
      <c r="A258" s="17"/>
      <c r="B258" s="43" t="s">
        <v>127</v>
      </c>
      <c r="C258" s="17" t="s">
        <v>128</v>
      </c>
      <c r="D258" s="18">
        <v>87110</v>
      </c>
      <c r="E258" s="18">
        <v>94365</v>
      </c>
      <c r="F258" s="18">
        <v>4167.5</v>
      </c>
      <c r="G258" s="18">
        <v>34408.660000000003</v>
      </c>
      <c r="H258" s="18">
        <v>0</v>
      </c>
      <c r="I258" s="18">
        <f t="shared" si="41"/>
        <v>34408.660000000003</v>
      </c>
      <c r="J258" s="18">
        <f t="shared" si="42"/>
        <v>59956.34</v>
      </c>
      <c r="K258" s="37">
        <f t="shared" si="43"/>
        <v>0.63536629046786408</v>
      </c>
      <c r="L258" s="37">
        <f t="shared" si="44"/>
        <v>-0.95583638001377624</v>
      </c>
      <c r="M258" s="37">
        <f t="shared" si="45"/>
        <v>-0.12487909712287386</v>
      </c>
    </row>
    <row r="259" spans="1:13" x14ac:dyDescent="0.2">
      <c r="A259" s="17"/>
      <c r="B259" s="43" t="s">
        <v>141</v>
      </c>
      <c r="C259" s="17" t="s">
        <v>142</v>
      </c>
      <c r="D259" s="18">
        <v>0</v>
      </c>
      <c r="E259" s="18">
        <v>431000</v>
      </c>
      <c r="F259" s="18">
        <v>0</v>
      </c>
      <c r="G259" s="18">
        <v>0</v>
      </c>
      <c r="H259" s="18">
        <v>0</v>
      </c>
      <c r="I259" s="18">
        <f t="shared" si="41"/>
        <v>0</v>
      </c>
      <c r="J259" s="18">
        <f t="shared" si="42"/>
        <v>431000</v>
      </c>
      <c r="K259" s="37">
        <f t="shared" si="43"/>
        <v>1</v>
      </c>
      <c r="L259" s="37">
        <f t="shared" si="44"/>
        <v>-1</v>
      </c>
      <c r="M259" s="37">
        <f t="shared" si="45"/>
        <v>-1</v>
      </c>
    </row>
    <row r="260" spans="1:13" x14ac:dyDescent="0.2">
      <c r="A260" s="17"/>
      <c r="B260" s="43" t="s">
        <v>229</v>
      </c>
      <c r="C260" s="17" t="s">
        <v>230</v>
      </c>
      <c r="D260" s="18">
        <v>514189</v>
      </c>
      <c r="E260" s="18">
        <v>505250</v>
      </c>
      <c r="F260" s="18">
        <v>40294.44</v>
      </c>
      <c r="G260" s="18">
        <v>253485.44</v>
      </c>
      <c r="H260" s="18">
        <v>0</v>
      </c>
      <c r="I260" s="18">
        <f t="shared" si="41"/>
        <v>253485.44</v>
      </c>
      <c r="J260" s="18">
        <f t="shared" si="42"/>
        <v>251764.56</v>
      </c>
      <c r="K260" s="37">
        <f t="shared" si="43"/>
        <v>0.49829700148441364</v>
      </c>
      <c r="L260" s="37">
        <f t="shared" si="44"/>
        <v>-0.92024851063829782</v>
      </c>
      <c r="M260" s="37">
        <f t="shared" si="45"/>
        <v>0.20408719643740736</v>
      </c>
    </row>
    <row r="261" spans="1:13" x14ac:dyDescent="0.2">
      <c r="A261" s="17"/>
      <c r="B261" s="43" t="s">
        <v>143</v>
      </c>
      <c r="C261" s="17" t="s">
        <v>144</v>
      </c>
      <c r="D261" s="18">
        <v>1700000</v>
      </c>
      <c r="E261" s="18">
        <v>3400000</v>
      </c>
      <c r="F261" s="18">
        <v>0</v>
      </c>
      <c r="G261" s="18">
        <v>0</v>
      </c>
      <c r="H261" s="18">
        <v>0</v>
      </c>
      <c r="I261" s="18">
        <f t="shared" si="41"/>
        <v>0</v>
      </c>
      <c r="J261" s="18">
        <f t="shared" si="42"/>
        <v>3400000</v>
      </c>
      <c r="K261" s="37">
        <f t="shared" si="43"/>
        <v>1</v>
      </c>
      <c r="L261" s="37">
        <f t="shared" si="44"/>
        <v>-1</v>
      </c>
      <c r="M261" s="37">
        <f t="shared" si="45"/>
        <v>-1</v>
      </c>
    </row>
    <row r="262" spans="1:13" x14ac:dyDescent="0.2">
      <c r="A262" s="17"/>
      <c r="B262" s="43" t="s">
        <v>147</v>
      </c>
      <c r="C262" s="17" t="s">
        <v>148</v>
      </c>
      <c r="D262" s="18">
        <v>0</v>
      </c>
      <c r="E262" s="18">
        <v>0</v>
      </c>
      <c r="F262" s="18">
        <v>0</v>
      </c>
      <c r="G262" s="18">
        <v>0</v>
      </c>
      <c r="H262" s="18">
        <v>0</v>
      </c>
      <c r="I262" s="18">
        <f t="shared" si="41"/>
        <v>0</v>
      </c>
      <c r="J262" s="18">
        <f t="shared" si="42"/>
        <v>0</v>
      </c>
      <c r="K262" s="37" t="str">
        <f t="shared" si="43"/>
        <v>NA</v>
      </c>
      <c r="L262" s="37" t="str">
        <f t="shared" si="44"/>
        <v>NA</v>
      </c>
      <c r="M262" s="37" t="str">
        <f t="shared" si="45"/>
        <v>NA</v>
      </c>
    </row>
    <row r="263" spans="1:13" x14ac:dyDescent="0.2">
      <c r="A263" s="17"/>
      <c r="B263" s="43" t="s">
        <v>149</v>
      </c>
      <c r="C263" s="17" t="s">
        <v>150</v>
      </c>
      <c r="D263" s="18">
        <v>79380</v>
      </c>
      <c r="E263" s="18">
        <v>136080</v>
      </c>
      <c r="F263" s="18">
        <v>10395</v>
      </c>
      <c r="G263" s="18">
        <v>55755</v>
      </c>
      <c r="H263" s="18">
        <v>0</v>
      </c>
      <c r="I263" s="18">
        <f t="shared" si="41"/>
        <v>55755</v>
      </c>
      <c r="J263" s="18">
        <f t="shared" si="42"/>
        <v>80325</v>
      </c>
      <c r="K263" s="37">
        <f t="shared" si="43"/>
        <v>0.59027777777777779</v>
      </c>
      <c r="L263" s="37">
        <f t="shared" si="44"/>
        <v>-0.92361111111111116</v>
      </c>
      <c r="M263" s="37">
        <f t="shared" si="45"/>
        <v>-1.6666666666666666E-2</v>
      </c>
    </row>
    <row r="264" spans="1:13" x14ac:dyDescent="0.2">
      <c r="A264" s="17"/>
      <c r="B264" s="43" t="s">
        <v>151</v>
      </c>
      <c r="C264" s="17" t="s">
        <v>152</v>
      </c>
      <c r="D264" s="18">
        <v>119117.32999999999</v>
      </c>
      <c r="E264" s="18">
        <v>208863</v>
      </c>
      <c r="F264" s="18">
        <v>13510.96</v>
      </c>
      <c r="G264" s="18">
        <v>64444.73</v>
      </c>
      <c r="H264" s="18">
        <v>0</v>
      </c>
      <c r="I264" s="18">
        <f t="shared" si="41"/>
        <v>64444.73</v>
      </c>
      <c r="J264" s="18">
        <f t="shared" si="42"/>
        <v>144418.26999999999</v>
      </c>
      <c r="K264" s="37">
        <f t="shared" si="43"/>
        <v>0.69144975414506149</v>
      </c>
      <c r="L264" s="37">
        <f t="shared" si="44"/>
        <v>-0.93531185513949344</v>
      </c>
      <c r="M264" s="37">
        <f t="shared" si="45"/>
        <v>-0.25947940994814778</v>
      </c>
    </row>
    <row r="265" spans="1:13" x14ac:dyDescent="0.2">
      <c r="A265" s="17"/>
      <c r="B265" s="43" t="s">
        <v>163</v>
      </c>
      <c r="C265" s="17" t="s">
        <v>164</v>
      </c>
      <c r="D265" s="18">
        <v>60984.43</v>
      </c>
      <c r="E265" s="18">
        <v>117413</v>
      </c>
      <c r="F265" s="18">
        <v>2508.48</v>
      </c>
      <c r="G265" s="18">
        <v>13157.740000000002</v>
      </c>
      <c r="H265" s="18">
        <v>0</v>
      </c>
      <c r="I265" s="18">
        <f t="shared" si="41"/>
        <v>13157.740000000002</v>
      </c>
      <c r="J265" s="18">
        <f t="shared" si="42"/>
        <v>104255.26</v>
      </c>
      <c r="K265" s="37">
        <f t="shared" si="43"/>
        <v>0.88793625918765384</v>
      </c>
      <c r="L265" s="37">
        <f t="shared" si="44"/>
        <v>-0.97863541515845776</v>
      </c>
      <c r="M265" s="37">
        <f t="shared" si="45"/>
        <v>-0.73104702205036909</v>
      </c>
    </row>
    <row r="266" spans="1:13" x14ac:dyDescent="0.2">
      <c r="A266" s="17"/>
      <c r="B266" s="43" t="s">
        <v>165</v>
      </c>
      <c r="C266" s="17" t="s">
        <v>166</v>
      </c>
      <c r="D266" s="18">
        <v>26144855</v>
      </c>
      <c r="E266" s="18">
        <v>44500</v>
      </c>
      <c r="F266" s="18">
        <v>0</v>
      </c>
      <c r="G266" s="18">
        <v>0</v>
      </c>
      <c r="H266" s="18">
        <v>0</v>
      </c>
      <c r="I266" s="18">
        <f t="shared" si="41"/>
        <v>0</v>
      </c>
      <c r="J266" s="18">
        <f t="shared" si="42"/>
        <v>44500</v>
      </c>
      <c r="K266" s="37">
        <f t="shared" si="43"/>
        <v>1</v>
      </c>
      <c r="L266" s="37">
        <f t="shared" si="44"/>
        <v>-1</v>
      </c>
      <c r="M266" s="37">
        <f t="shared" si="45"/>
        <v>-1</v>
      </c>
    </row>
    <row r="267" spans="1:13" x14ac:dyDescent="0.2">
      <c r="A267" s="17"/>
      <c r="B267" s="43" t="s">
        <v>420</v>
      </c>
      <c r="C267" s="17" t="s">
        <v>421</v>
      </c>
      <c r="D267" s="18">
        <v>0</v>
      </c>
      <c r="E267" s="18">
        <v>0</v>
      </c>
      <c r="F267" s="18">
        <v>0</v>
      </c>
      <c r="G267" s="18">
        <v>0</v>
      </c>
      <c r="H267" s="18">
        <v>0</v>
      </c>
      <c r="I267" s="18">
        <f t="shared" si="41"/>
        <v>0</v>
      </c>
      <c r="J267" s="18">
        <f t="shared" si="42"/>
        <v>0</v>
      </c>
      <c r="K267" s="37" t="str">
        <f t="shared" si="43"/>
        <v>NA</v>
      </c>
      <c r="L267" s="37" t="str">
        <f t="shared" si="44"/>
        <v>NA</v>
      </c>
      <c r="M267" s="37" t="str">
        <f t="shared" si="45"/>
        <v>NA</v>
      </c>
    </row>
    <row r="268" spans="1:13" x14ac:dyDescent="0.2">
      <c r="A268" s="17"/>
      <c r="B268" s="43" t="s">
        <v>177</v>
      </c>
      <c r="C268" s="17" t="s">
        <v>178</v>
      </c>
      <c r="D268" s="18">
        <v>0</v>
      </c>
      <c r="E268" s="18">
        <v>1650</v>
      </c>
      <c r="F268" s="18">
        <v>0</v>
      </c>
      <c r="G268" s="18">
        <v>0</v>
      </c>
      <c r="H268" s="18">
        <v>1582.92</v>
      </c>
      <c r="I268" s="18">
        <f t="shared" si="41"/>
        <v>1582.92</v>
      </c>
      <c r="J268" s="18">
        <f t="shared" si="42"/>
        <v>67.079999999999927</v>
      </c>
      <c r="K268" s="37">
        <f t="shared" si="43"/>
        <v>4.0654545454545409E-2</v>
      </c>
      <c r="L268" s="37">
        <f t="shared" si="44"/>
        <v>-1</v>
      </c>
      <c r="M268" s="37">
        <f t="shared" si="45"/>
        <v>-1</v>
      </c>
    </row>
    <row r="269" spans="1:13" x14ac:dyDescent="0.2">
      <c r="A269" s="17"/>
      <c r="B269" s="43" t="s">
        <v>181</v>
      </c>
      <c r="C269" s="17" t="s">
        <v>182</v>
      </c>
      <c r="D269" s="18">
        <v>275433</v>
      </c>
      <c r="E269" s="18">
        <v>0</v>
      </c>
      <c r="F269" s="18">
        <v>0</v>
      </c>
      <c r="G269" s="18">
        <v>0</v>
      </c>
      <c r="H269" s="18">
        <v>0</v>
      </c>
      <c r="I269" s="18">
        <f t="shared" si="41"/>
        <v>0</v>
      </c>
      <c r="J269" s="18">
        <f t="shared" si="42"/>
        <v>0</v>
      </c>
      <c r="K269" s="37" t="str">
        <f t="shared" si="43"/>
        <v>NA</v>
      </c>
      <c r="L269" s="37" t="str">
        <f t="shared" si="44"/>
        <v>NA</v>
      </c>
      <c r="M269" s="37" t="str">
        <f t="shared" si="45"/>
        <v>NA</v>
      </c>
    </row>
    <row r="270" spans="1:13" x14ac:dyDescent="0.2">
      <c r="A270" s="17"/>
      <c r="B270" s="43" t="s">
        <v>183</v>
      </c>
      <c r="C270" s="17" t="s">
        <v>184</v>
      </c>
      <c r="D270" s="18">
        <v>0</v>
      </c>
      <c r="E270" s="18">
        <v>0</v>
      </c>
      <c r="F270" s="18">
        <v>0</v>
      </c>
      <c r="G270" s="18">
        <v>-14.5</v>
      </c>
      <c r="H270" s="18">
        <v>0</v>
      </c>
      <c r="I270" s="18">
        <f t="shared" si="41"/>
        <v>-14.5</v>
      </c>
      <c r="J270" s="18">
        <f t="shared" si="42"/>
        <v>14.5</v>
      </c>
      <c r="K270" s="37" t="str">
        <f t="shared" si="43"/>
        <v>NA</v>
      </c>
      <c r="L270" s="37" t="str">
        <f t="shared" si="44"/>
        <v>NA</v>
      </c>
      <c r="M270" s="37" t="str">
        <f t="shared" si="45"/>
        <v>NA</v>
      </c>
    </row>
    <row r="271" spans="1:13" x14ac:dyDescent="0.2">
      <c r="A271" s="17"/>
      <c r="B271" s="43" t="s">
        <v>187</v>
      </c>
      <c r="C271" s="17" t="s">
        <v>188</v>
      </c>
      <c r="D271" s="18">
        <v>0</v>
      </c>
      <c r="E271" s="18">
        <v>0</v>
      </c>
      <c r="F271" s="18">
        <v>0</v>
      </c>
      <c r="G271" s="18">
        <v>0</v>
      </c>
      <c r="H271" s="18">
        <v>0</v>
      </c>
      <c r="I271" s="18">
        <f t="shared" si="41"/>
        <v>0</v>
      </c>
      <c r="J271" s="18">
        <f t="shared" si="42"/>
        <v>0</v>
      </c>
      <c r="K271" s="37" t="str">
        <f t="shared" si="43"/>
        <v>NA</v>
      </c>
      <c r="L271" s="37" t="str">
        <f t="shared" si="44"/>
        <v>NA</v>
      </c>
      <c r="M271" s="37" t="str">
        <f t="shared" si="45"/>
        <v>NA</v>
      </c>
    </row>
    <row r="272" spans="1:13" x14ac:dyDescent="0.2">
      <c r="A272" s="17"/>
      <c r="B272" s="43" t="s">
        <v>189</v>
      </c>
      <c r="C272" s="17" t="s">
        <v>190</v>
      </c>
      <c r="D272" s="18">
        <v>102055.66</v>
      </c>
      <c r="E272" s="18">
        <v>16490.66</v>
      </c>
      <c r="F272" s="18">
        <v>0</v>
      </c>
      <c r="G272" s="18">
        <v>12056.560000000001</v>
      </c>
      <c r="H272" s="18">
        <v>581.86</v>
      </c>
      <c r="I272" s="18">
        <f t="shared" si="41"/>
        <v>12638.420000000002</v>
      </c>
      <c r="J272" s="18">
        <f t="shared" si="42"/>
        <v>3852.239999999998</v>
      </c>
      <c r="K272" s="37">
        <f t="shared" si="43"/>
        <v>0.23360132341580009</v>
      </c>
      <c r="L272" s="37">
        <f t="shared" si="44"/>
        <v>-1</v>
      </c>
      <c r="M272" s="37">
        <f t="shared" si="45"/>
        <v>0.75467470677341031</v>
      </c>
    </row>
    <row r="273" spans="1:13" x14ac:dyDescent="0.2">
      <c r="A273" s="17"/>
      <c r="B273" s="43" t="s">
        <v>191</v>
      </c>
      <c r="C273" s="17" t="s">
        <v>192</v>
      </c>
      <c r="D273" s="18">
        <v>845000</v>
      </c>
      <c r="E273" s="18">
        <v>0</v>
      </c>
      <c r="F273" s="18">
        <v>0</v>
      </c>
      <c r="G273" s="18">
        <v>20509.759999999998</v>
      </c>
      <c r="H273" s="18">
        <v>11.98</v>
      </c>
      <c r="I273" s="18">
        <f t="shared" si="41"/>
        <v>20521.739999999998</v>
      </c>
      <c r="J273" s="18">
        <f t="shared" si="42"/>
        <v>-20521.739999999998</v>
      </c>
      <c r="K273" s="37" t="str">
        <f t="shared" si="43"/>
        <v>NA</v>
      </c>
      <c r="L273" s="37" t="str">
        <f t="shared" si="44"/>
        <v>NA</v>
      </c>
      <c r="M273" s="37" t="str">
        <f t="shared" si="45"/>
        <v>NA</v>
      </c>
    </row>
    <row r="274" spans="1:13" x14ac:dyDescent="0.2">
      <c r="A274" s="17"/>
      <c r="B274" s="43" t="s">
        <v>193</v>
      </c>
      <c r="C274" s="17" t="s">
        <v>194</v>
      </c>
      <c r="D274" s="18">
        <v>1396752.5</v>
      </c>
      <c r="E274" s="18">
        <v>0</v>
      </c>
      <c r="F274" s="18">
        <v>0</v>
      </c>
      <c r="G274" s="18">
        <v>0</v>
      </c>
      <c r="H274" s="18">
        <v>0</v>
      </c>
      <c r="I274" s="18">
        <f t="shared" si="41"/>
        <v>0</v>
      </c>
      <c r="J274" s="18">
        <f t="shared" si="42"/>
        <v>0</v>
      </c>
      <c r="K274" s="37" t="str">
        <f t="shared" si="43"/>
        <v>NA</v>
      </c>
      <c r="L274" s="37" t="str">
        <f t="shared" si="44"/>
        <v>NA</v>
      </c>
      <c r="M274" s="37" t="str">
        <f t="shared" si="45"/>
        <v>NA</v>
      </c>
    </row>
    <row r="275" spans="1:13" x14ac:dyDescent="0.2">
      <c r="A275" s="17"/>
      <c r="B275" s="43" t="s">
        <v>195</v>
      </c>
      <c r="C275" s="17" t="s">
        <v>196</v>
      </c>
      <c r="D275" s="18">
        <v>0</v>
      </c>
      <c r="E275" s="18">
        <v>3620</v>
      </c>
      <c r="F275" s="18">
        <v>0</v>
      </c>
      <c r="G275" s="18">
        <v>2850</v>
      </c>
      <c r="H275" s="18">
        <v>0</v>
      </c>
      <c r="I275" s="18">
        <f t="shared" si="41"/>
        <v>2850</v>
      </c>
      <c r="J275" s="18">
        <f t="shared" si="42"/>
        <v>770</v>
      </c>
      <c r="K275" s="37">
        <f t="shared" si="43"/>
        <v>0.212707182320442</v>
      </c>
      <c r="L275" s="37">
        <f t="shared" si="44"/>
        <v>-1</v>
      </c>
      <c r="M275" s="37">
        <f t="shared" si="45"/>
        <v>0.88950276243093906</v>
      </c>
    </row>
    <row r="276" spans="1:13" x14ac:dyDescent="0.2">
      <c r="A276" s="17"/>
      <c r="B276" s="43" t="s">
        <v>197</v>
      </c>
      <c r="C276" s="17" t="s">
        <v>198</v>
      </c>
      <c r="D276" s="18">
        <v>0</v>
      </c>
      <c r="E276" s="18">
        <v>0</v>
      </c>
      <c r="F276" s="18">
        <v>64694.04</v>
      </c>
      <c r="G276" s="18">
        <v>86331.61</v>
      </c>
      <c r="H276" s="18">
        <v>10554.45</v>
      </c>
      <c r="I276" s="18">
        <f t="shared" si="41"/>
        <v>96886.06</v>
      </c>
      <c r="J276" s="18">
        <f t="shared" si="42"/>
        <v>-96886.06</v>
      </c>
      <c r="K276" s="37" t="str">
        <f t="shared" si="43"/>
        <v>NA</v>
      </c>
      <c r="L276" s="37" t="str">
        <f t="shared" si="44"/>
        <v>NA</v>
      </c>
      <c r="M276" s="37" t="str">
        <f t="shared" si="45"/>
        <v>NA</v>
      </c>
    </row>
    <row r="277" spans="1:13" x14ac:dyDescent="0.2">
      <c r="A277" s="17"/>
      <c r="B277" s="43" t="s">
        <v>211</v>
      </c>
      <c r="C277" s="17" t="s">
        <v>212</v>
      </c>
      <c r="D277" s="18">
        <v>0</v>
      </c>
      <c r="E277" s="18">
        <v>0</v>
      </c>
      <c r="F277" s="18">
        <v>0</v>
      </c>
      <c r="G277" s="18">
        <v>0</v>
      </c>
      <c r="H277" s="18">
        <v>0</v>
      </c>
      <c r="I277" s="18">
        <f t="shared" si="41"/>
        <v>0</v>
      </c>
      <c r="J277" s="18">
        <f t="shared" si="42"/>
        <v>0</v>
      </c>
      <c r="K277" s="37" t="str">
        <f t="shared" si="43"/>
        <v>NA</v>
      </c>
      <c r="L277" s="37" t="str">
        <f t="shared" si="44"/>
        <v>NA</v>
      </c>
      <c r="M277" s="37" t="str">
        <f t="shared" si="45"/>
        <v>NA</v>
      </c>
    </row>
    <row r="278" spans="1:13" x14ac:dyDescent="0.2">
      <c r="A278" s="17"/>
      <c r="B278" s="43" t="s">
        <v>422</v>
      </c>
      <c r="C278" s="17" t="s">
        <v>423</v>
      </c>
      <c r="D278" s="18">
        <v>21085705.280000001</v>
      </c>
      <c r="E278" s="18">
        <v>68140907.280000001</v>
      </c>
      <c r="F278" s="18">
        <v>0</v>
      </c>
      <c r="G278" s="18">
        <v>0</v>
      </c>
      <c r="H278" s="18">
        <v>0</v>
      </c>
      <c r="I278" s="18">
        <f t="shared" si="41"/>
        <v>0</v>
      </c>
      <c r="J278" s="18">
        <f t="shared" si="42"/>
        <v>68140907.280000001</v>
      </c>
      <c r="K278" s="37">
        <f t="shared" si="43"/>
        <v>1</v>
      </c>
      <c r="L278" s="37">
        <f t="shared" si="44"/>
        <v>-1</v>
      </c>
      <c r="M278" s="37">
        <f t="shared" si="45"/>
        <v>-1</v>
      </c>
    </row>
    <row r="279" spans="1:13" x14ac:dyDescent="0.2">
      <c r="A279" s="17"/>
      <c r="B279" s="43" t="s">
        <v>213</v>
      </c>
      <c r="C279" s="17" t="s">
        <v>214</v>
      </c>
      <c r="D279" s="18">
        <v>0</v>
      </c>
      <c r="E279" s="18">
        <v>0</v>
      </c>
      <c r="F279" s="18">
        <v>0</v>
      </c>
      <c r="G279" s="18">
        <v>0</v>
      </c>
      <c r="H279" s="18">
        <v>0</v>
      </c>
      <c r="I279" s="18">
        <f t="shared" si="41"/>
        <v>0</v>
      </c>
      <c r="J279" s="18">
        <f t="shared" si="42"/>
        <v>0</v>
      </c>
      <c r="K279" s="37" t="str">
        <f t="shared" si="43"/>
        <v>NA</v>
      </c>
      <c r="L279" s="37" t="str">
        <f t="shared" si="44"/>
        <v>NA</v>
      </c>
      <c r="M279" s="37" t="str">
        <f t="shared" si="45"/>
        <v>NA</v>
      </c>
    </row>
    <row r="280" spans="1:13" x14ac:dyDescent="0.2">
      <c r="A280" s="67" t="s">
        <v>288</v>
      </c>
      <c r="B280" s="68"/>
      <c r="C280" s="67"/>
      <c r="D280" s="69">
        <v>52410582.200000003</v>
      </c>
      <c r="E280" s="69">
        <v>73100138.939999998</v>
      </c>
      <c r="F280" s="69">
        <v>135570.41999999998</v>
      </c>
      <c r="G280" s="69">
        <v>542985</v>
      </c>
      <c r="H280" s="69">
        <v>12731.210000000001</v>
      </c>
      <c r="I280" s="69">
        <f t="shared" ref="I280:I385" si="46">SUM(G280:H280)</f>
        <v>555716.21</v>
      </c>
      <c r="J280" s="69">
        <f t="shared" ref="J280:J385" si="47">E280-I280</f>
        <v>72544422.730000004</v>
      </c>
      <c r="K280" s="70">
        <f t="shared" ref="K280:K385" si="48">IF(E280=0,"NA",J280/E280)</f>
        <v>0.99239787751352815</v>
      </c>
      <c r="L280" s="70">
        <f t="shared" ref="L280:L385" si="49">IF(E280=0,"NA",(  ( F280 - (E280/$L$6)) / (E280/$L$6)))</f>
        <v>-0.998145415016088</v>
      </c>
      <c r="M280" s="70">
        <f t="shared" ref="M280:M385" si="50">IF(E280=0,"NA",(  ( G280 - ($M$6*(E280/12))) / ($M$6*(E280/12))))</f>
        <v>-0.98217289298082422</v>
      </c>
    </row>
    <row r="281" spans="1:13" x14ac:dyDescent="0.2">
      <c r="A281" s="17" t="s">
        <v>289</v>
      </c>
      <c r="B281" s="43" t="s">
        <v>114</v>
      </c>
      <c r="C281" s="17" t="s">
        <v>113</v>
      </c>
      <c r="D281" s="18">
        <v>0</v>
      </c>
      <c r="E281" s="18">
        <v>0</v>
      </c>
      <c r="F281" s="18">
        <v>0</v>
      </c>
      <c r="G281" s="18">
        <v>910.04</v>
      </c>
      <c r="H281" s="18">
        <v>0</v>
      </c>
      <c r="I281" s="18">
        <f t="shared" si="46"/>
        <v>910.04</v>
      </c>
      <c r="J281" s="18">
        <f t="shared" si="47"/>
        <v>-910.04</v>
      </c>
      <c r="K281" s="37" t="str">
        <f t="shared" si="48"/>
        <v>NA</v>
      </c>
      <c r="L281" s="37" t="str">
        <f t="shared" si="49"/>
        <v>NA</v>
      </c>
      <c r="M281" s="37" t="str">
        <f t="shared" si="50"/>
        <v>NA</v>
      </c>
    </row>
    <row r="282" spans="1:13" x14ac:dyDescent="0.2">
      <c r="A282" s="17"/>
      <c r="B282" s="43" t="s">
        <v>123</v>
      </c>
      <c r="C282" s="17" t="s">
        <v>124</v>
      </c>
      <c r="D282" s="18">
        <v>0</v>
      </c>
      <c r="E282" s="18">
        <v>0</v>
      </c>
      <c r="F282" s="18">
        <v>0</v>
      </c>
      <c r="G282" s="18">
        <v>0</v>
      </c>
      <c r="H282" s="18">
        <v>0</v>
      </c>
      <c r="I282" s="18">
        <f t="shared" si="46"/>
        <v>0</v>
      </c>
      <c r="J282" s="18">
        <f t="shared" si="47"/>
        <v>0</v>
      </c>
      <c r="K282" s="37" t="str">
        <f t="shared" si="48"/>
        <v>NA</v>
      </c>
      <c r="L282" s="37" t="str">
        <f t="shared" si="49"/>
        <v>NA</v>
      </c>
      <c r="M282" s="37" t="str">
        <f t="shared" si="50"/>
        <v>NA</v>
      </c>
    </row>
    <row r="283" spans="1:13" x14ac:dyDescent="0.2">
      <c r="A283" s="17"/>
      <c r="B283" s="43" t="s">
        <v>290</v>
      </c>
      <c r="C283" s="17" t="s">
        <v>291</v>
      </c>
      <c r="D283" s="18">
        <v>0</v>
      </c>
      <c r="E283" s="18">
        <v>0</v>
      </c>
      <c r="F283" s="18">
        <v>0</v>
      </c>
      <c r="G283" s="18">
        <v>0</v>
      </c>
      <c r="H283" s="18">
        <v>0</v>
      </c>
      <c r="I283" s="18">
        <f t="shared" si="46"/>
        <v>0</v>
      </c>
      <c r="J283" s="18">
        <f t="shared" si="47"/>
        <v>0</v>
      </c>
      <c r="K283" s="37" t="str">
        <f t="shared" si="48"/>
        <v>NA</v>
      </c>
      <c r="L283" s="37" t="str">
        <f t="shared" si="49"/>
        <v>NA</v>
      </c>
      <c r="M283" s="37" t="str">
        <f t="shared" si="50"/>
        <v>NA</v>
      </c>
    </row>
    <row r="284" spans="1:13" x14ac:dyDescent="0.2">
      <c r="A284" s="17"/>
      <c r="B284" s="43" t="s">
        <v>127</v>
      </c>
      <c r="C284" s="17" t="s">
        <v>128</v>
      </c>
      <c r="D284" s="18">
        <v>155324.10999999999</v>
      </c>
      <c r="E284" s="18">
        <v>139079</v>
      </c>
      <c r="F284" s="18">
        <v>12756.62</v>
      </c>
      <c r="G284" s="18">
        <v>60026.710000000006</v>
      </c>
      <c r="H284" s="18">
        <v>0</v>
      </c>
      <c r="I284" s="18">
        <f t="shared" si="46"/>
        <v>60026.710000000006</v>
      </c>
      <c r="J284" s="18">
        <f t="shared" si="47"/>
        <v>79052.289999999994</v>
      </c>
      <c r="K284" s="37">
        <f t="shared" si="48"/>
        <v>0.56839846418222728</v>
      </c>
      <c r="L284" s="37">
        <f t="shared" si="49"/>
        <v>-0.9082778852306963</v>
      </c>
      <c r="M284" s="37">
        <f t="shared" si="50"/>
        <v>3.5843685962654519E-2</v>
      </c>
    </row>
    <row r="285" spans="1:13" x14ac:dyDescent="0.2">
      <c r="A285" s="17"/>
      <c r="B285" s="43" t="s">
        <v>296</v>
      </c>
      <c r="C285" s="17" t="s">
        <v>297</v>
      </c>
      <c r="D285" s="18">
        <v>0</v>
      </c>
      <c r="E285" s="18">
        <v>0</v>
      </c>
      <c r="F285" s="18">
        <v>0</v>
      </c>
      <c r="G285" s="18">
        <v>0</v>
      </c>
      <c r="H285" s="18">
        <v>0</v>
      </c>
      <c r="I285" s="18">
        <f t="shared" si="46"/>
        <v>0</v>
      </c>
      <c r="J285" s="18">
        <f t="shared" si="47"/>
        <v>0</v>
      </c>
      <c r="K285" s="37" t="str">
        <f t="shared" si="48"/>
        <v>NA</v>
      </c>
      <c r="L285" s="37" t="str">
        <f t="shared" si="49"/>
        <v>NA</v>
      </c>
      <c r="M285" s="37" t="str">
        <f t="shared" si="50"/>
        <v>NA</v>
      </c>
    </row>
    <row r="286" spans="1:13" x14ac:dyDescent="0.2">
      <c r="A286" s="17"/>
      <c r="B286" s="43" t="s">
        <v>141</v>
      </c>
      <c r="C286" s="17" t="s">
        <v>142</v>
      </c>
      <c r="D286" s="18">
        <v>0</v>
      </c>
      <c r="E286" s="18">
        <v>0</v>
      </c>
      <c r="F286" s="18">
        <v>0</v>
      </c>
      <c r="G286" s="18">
        <v>0</v>
      </c>
      <c r="H286" s="18">
        <v>0</v>
      </c>
      <c r="I286" s="18">
        <f t="shared" si="46"/>
        <v>0</v>
      </c>
      <c r="J286" s="18">
        <f t="shared" si="47"/>
        <v>0</v>
      </c>
      <c r="K286" s="37" t="str">
        <f t="shared" si="48"/>
        <v>NA</v>
      </c>
      <c r="L286" s="37" t="str">
        <f t="shared" si="49"/>
        <v>NA</v>
      </c>
      <c r="M286" s="37" t="str">
        <f t="shared" si="50"/>
        <v>NA</v>
      </c>
    </row>
    <row r="287" spans="1:13" x14ac:dyDescent="0.2">
      <c r="A287" s="17"/>
      <c r="B287" s="43" t="s">
        <v>143</v>
      </c>
      <c r="C287" s="17" t="s">
        <v>144</v>
      </c>
      <c r="D287" s="18">
        <v>1500000</v>
      </c>
      <c r="E287" s="18">
        <v>3000000</v>
      </c>
      <c r="F287" s="18">
        <v>0</v>
      </c>
      <c r="G287" s="18">
        <v>40025</v>
      </c>
      <c r="H287" s="18">
        <v>0</v>
      </c>
      <c r="I287" s="18">
        <f t="shared" si="46"/>
        <v>40025</v>
      </c>
      <c r="J287" s="18">
        <f t="shared" si="47"/>
        <v>2959975</v>
      </c>
      <c r="K287" s="37">
        <f t="shared" si="48"/>
        <v>0.9866583333333333</v>
      </c>
      <c r="L287" s="37">
        <f t="shared" si="49"/>
        <v>-1</v>
      </c>
      <c r="M287" s="37">
        <f t="shared" si="50"/>
        <v>-0.96797999999999995</v>
      </c>
    </row>
    <row r="288" spans="1:13" x14ac:dyDescent="0.2">
      <c r="A288" s="17"/>
      <c r="B288" s="43" t="s">
        <v>149</v>
      </c>
      <c r="C288" s="17" t="s">
        <v>150</v>
      </c>
      <c r="D288" s="18">
        <v>45360</v>
      </c>
      <c r="E288" s="18">
        <v>34020</v>
      </c>
      <c r="F288" s="18">
        <v>2835</v>
      </c>
      <c r="G288" s="18">
        <v>12285</v>
      </c>
      <c r="H288" s="18">
        <v>0</v>
      </c>
      <c r="I288" s="18">
        <f t="shared" si="46"/>
        <v>12285</v>
      </c>
      <c r="J288" s="18">
        <f t="shared" si="47"/>
        <v>21735</v>
      </c>
      <c r="K288" s="37">
        <f t="shared" si="48"/>
        <v>0.63888888888888884</v>
      </c>
      <c r="L288" s="37">
        <f t="shared" si="49"/>
        <v>-0.91666666666666663</v>
      </c>
      <c r="M288" s="37">
        <f t="shared" si="50"/>
        <v>-0.13333333333333333</v>
      </c>
    </row>
    <row r="289" spans="1:13" x14ac:dyDescent="0.2">
      <c r="A289" s="17"/>
      <c r="B289" s="43" t="s">
        <v>151</v>
      </c>
      <c r="C289" s="17" t="s">
        <v>152</v>
      </c>
      <c r="D289" s="18">
        <v>30769.7</v>
      </c>
      <c r="E289" s="18">
        <v>27552</v>
      </c>
      <c r="F289" s="18">
        <v>2548.7800000000002</v>
      </c>
      <c r="G289" s="18">
        <v>10306.780000000001</v>
      </c>
      <c r="H289" s="18">
        <v>0</v>
      </c>
      <c r="I289" s="18">
        <f t="shared" si="46"/>
        <v>10306.780000000001</v>
      </c>
      <c r="J289" s="18">
        <f t="shared" si="47"/>
        <v>17245.22</v>
      </c>
      <c r="K289" s="37">
        <f t="shared" si="48"/>
        <v>0.62591536004645765</v>
      </c>
      <c r="L289" s="37">
        <f t="shared" si="49"/>
        <v>-0.90749201509872246</v>
      </c>
      <c r="M289" s="37">
        <f t="shared" si="50"/>
        <v>-0.1021968641114982</v>
      </c>
    </row>
    <row r="290" spans="1:13" x14ac:dyDescent="0.2">
      <c r="A290" s="17"/>
      <c r="B290" s="43" t="s">
        <v>163</v>
      </c>
      <c r="C290" s="17" t="s">
        <v>164</v>
      </c>
      <c r="D290" s="18">
        <v>45364.17</v>
      </c>
      <c r="E290" s="18">
        <v>82850</v>
      </c>
      <c r="F290" s="18">
        <v>569.84</v>
      </c>
      <c r="G290" s="18">
        <v>3684</v>
      </c>
      <c r="H290" s="18">
        <v>0</v>
      </c>
      <c r="I290" s="18">
        <f t="shared" si="46"/>
        <v>3684</v>
      </c>
      <c r="J290" s="18">
        <f t="shared" si="47"/>
        <v>79166</v>
      </c>
      <c r="K290" s="37">
        <f t="shared" si="48"/>
        <v>0.9555340977670489</v>
      </c>
      <c r="L290" s="37">
        <f t="shared" si="49"/>
        <v>-0.99312202776101388</v>
      </c>
      <c r="M290" s="37">
        <f t="shared" si="50"/>
        <v>-0.89328183464091737</v>
      </c>
    </row>
    <row r="291" spans="1:13" x14ac:dyDescent="0.2">
      <c r="A291" s="17"/>
      <c r="B291" s="43" t="s">
        <v>165</v>
      </c>
      <c r="C291" s="17" t="s">
        <v>166</v>
      </c>
      <c r="D291" s="18">
        <v>26237645</v>
      </c>
      <c r="E291" s="18">
        <v>513221.27</v>
      </c>
      <c r="F291" s="18">
        <v>0</v>
      </c>
      <c r="G291" s="18">
        <v>0</v>
      </c>
      <c r="H291" s="18">
        <v>0</v>
      </c>
      <c r="I291" s="18">
        <f t="shared" si="46"/>
        <v>0</v>
      </c>
      <c r="J291" s="18">
        <f t="shared" si="47"/>
        <v>513221.27</v>
      </c>
      <c r="K291" s="37">
        <f t="shared" si="48"/>
        <v>1</v>
      </c>
      <c r="L291" s="37">
        <f t="shared" si="49"/>
        <v>-1</v>
      </c>
      <c r="M291" s="37">
        <f t="shared" si="50"/>
        <v>-1</v>
      </c>
    </row>
    <row r="292" spans="1:13" x14ac:dyDescent="0.2">
      <c r="A292" s="17"/>
      <c r="B292" s="43" t="s">
        <v>179</v>
      </c>
      <c r="C292" s="17" t="s">
        <v>180</v>
      </c>
      <c r="D292" s="18">
        <v>2000</v>
      </c>
      <c r="E292" s="18">
        <v>0</v>
      </c>
      <c r="F292" s="18">
        <v>31.35</v>
      </c>
      <c r="G292" s="18">
        <v>56.44</v>
      </c>
      <c r="H292" s="18">
        <v>0</v>
      </c>
      <c r="I292" s="18">
        <f t="shared" si="46"/>
        <v>56.44</v>
      </c>
      <c r="J292" s="18">
        <f t="shared" si="47"/>
        <v>-56.44</v>
      </c>
      <c r="K292" s="37" t="str">
        <f t="shared" si="48"/>
        <v>NA</v>
      </c>
      <c r="L292" s="37" t="str">
        <f t="shared" si="49"/>
        <v>NA</v>
      </c>
      <c r="M292" s="37" t="str">
        <f t="shared" si="50"/>
        <v>NA</v>
      </c>
    </row>
    <row r="293" spans="1:13" x14ac:dyDescent="0.2">
      <c r="A293" s="17"/>
      <c r="B293" s="43" t="s">
        <v>183</v>
      </c>
      <c r="C293" s="17" t="s">
        <v>184</v>
      </c>
      <c r="D293" s="18">
        <v>0</v>
      </c>
      <c r="E293" s="18">
        <v>0</v>
      </c>
      <c r="F293" s="18">
        <v>0</v>
      </c>
      <c r="G293" s="18">
        <v>0</v>
      </c>
      <c r="H293" s="18">
        <v>0</v>
      </c>
      <c r="I293" s="18">
        <f t="shared" si="46"/>
        <v>0</v>
      </c>
      <c r="J293" s="18">
        <f t="shared" si="47"/>
        <v>0</v>
      </c>
      <c r="K293" s="37" t="str">
        <f t="shared" si="48"/>
        <v>NA</v>
      </c>
      <c r="L293" s="37" t="str">
        <f t="shared" si="49"/>
        <v>NA</v>
      </c>
      <c r="M293" s="37" t="str">
        <f t="shared" si="50"/>
        <v>NA</v>
      </c>
    </row>
    <row r="294" spans="1:13" x14ac:dyDescent="0.2">
      <c r="A294" s="17"/>
      <c r="B294" s="43" t="s">
        <v>187</v>
      </c>
      <c r="C294" s="17" t="s">
        <v>188</v>
      </c>
      <c r="D294" s="18">
        <v>0</v>
      </c>
      <c r="E294" s="18">
        <v>0</v>
      </c>
      <c r="F294" s="18">
        <v>0</v>
      </c>
      <c r="G294" s="18">
        <v>0</v>
      </c>
      <c r="H294" s="18">
        <v>0</v>
      </c>
      <c r="I294" s="18">
        <f t="shared" si="46"/>
        <v>0</v>
      </c>
      <c r="J294" s="18">
        <f t="shared" si="47"/>
        <v>0</v>
      </c>
      <c r="K294" s="37" t="str">
        <f t="shared" si="48"/>
        <v>NA</v>
      </c>
      <c r="L294" s="37" t="str">
        <f t="shared" si="49"/>
        <v>NA</v>
      </c>
      <c r="M294" s="37" t="str">
        <f t="shared" si="50"/>
        <v>NA</v>
      </c>
    </row>
    <row r="295" spans="1:13" x14ac:dyDescent="0.2">
      <c r="A295" s="17"/>
      <c r="B295" s="43" t="s">
        <v>189</v>
      </c>
      <c r="C295" s="17" t="s">
        <v>190</v>
      </c>
      <c r="D295" s="18">
        <v>0</v>
      </c>
      <c r="E295" s="18">
        <v>0</v>
      </c>
      <c r="F295" s="18">
        <v>0</v>
      </c>
      <c r="G295" s="18">
        <v>0</v>
      </c>
      <c r="H295" s="18">
        <v>0</v>
      </c>
      <c r="I295" s="18">
        <f t="shared" si="46"/>
        <v>0</v>
      </c>
      <c r="J295" s="18">
        <f t="shared" si="47"/>
        <v>0</v>
      </c>
      <c r="K295" s="37" t="str">
        <f t="shared" si="48"/>
        <v>NA</v>
      </c>
      <c r="L295" s="37" t="str">
        <f t="shared" si="49"/>
        <v>NA</v>
      </c>
      <c r="M295" s="37" t="str">
        <f t="shared" si="50"/>
        <v>NA</v>
      </c>
    </row>
    <row r="296" spans="1:13" x14ac:dyDescent="0.2">
      <c r="A296" s="17"/>
      <c r="B296" s="43" t="s">
        <v>193</v>
      </c>
      <c r="C296" s="17" t="s">
        <v>194</v>
      </c>
      <c r="D296" s="18">
        <v>15250</v>
      </c>
      <c r="E296" s="18">
        <v>15250</v>
      </c>
      <c r="F296" s="18">
        <v>0</v>
      </c>
      <c r="G296" s="18">
        <v>0</v>
      </c>
      <c r="H296" s="18">
        <v>0</v>
      </c>
      <c r="I296" s="18">
        <f t="shared" si="46"/>
        <v>0</v>
      </c>
      <c r="J296" s="18">
        <f t="shared" si="47"/>
        <v>15250</v>
      </c>
      <c r="K296" s="37">
        <f t="shared" si="48"/>
        <v>1</v>
      </c>
      <c r="L296" s="37">
        <f t="shared" si="49"/>
        <v>-1</v>
      </c>
      <c r="M296" s="37">
        <f t="shared" si="50"/>
        <v>-1</v>
      </c>
    </row>
    <row r="297" spans="1:13" x14ac:dyDescent="0.2">
      <c r="A297" s="17"/>
      <c r="B297" s="43" t="s">
        <v>195</v>
      </c>
      <c r="C297" s="17" t="s">
        <v>196</v>
      </c>
      <c r="D297" s="18">
        <v>0</v>
      </c>
      <c r="E297" s="18">
        <v>0</v>
      </c>
      <c r="F297" s="18">
        <v>0</v>
      </c>
      <c r="G297" s="18">
        <v>0</v>
      </c>
      <c r="H297" s="18">
        <v>0</v>
      </c>
      <c r="I297" s="18">
        <f t="shared" si="46"/>
        <v>0</v>
      </c>
      <c r="J297" s="18">
        <f t="shared" si="47"/>
        <v>0</v>
      </c>
      <c r="K297" s="37" t="str">
        <f t="shared" si="48"/>
        <v>NA</v>
      </c>
      <c r="L297" s="37" t="str">
        <f t="shared" si="49"/>
        <v>NA</v>
      </c>
      <c r="M297" s="37" t="str">
        <f t="shared" si="50"/>
        <v>NA</v>
      </c>
    </row>
    <row r="298" spans="1:13" x14ac:dyDescent="0.2">
      <c r="A298" s="17"/>
      <c r="B298" s="43" t="s">
        <v>207</v>
      </c>
      <c r="C298" s="17" t="s">
        <v>208</v>
      </c>
      <c r="D298" s="18">
        <v>0</v>
      </c>
      <c r="E298" s="18">
        <v>0</v>
      </c>
      <c r="F298" s="18">
        <v>0</v>
      </c>
      <c r="G298" s="18">
        <v>0</v>
      </c>
      <c r="H298" s="18">
        <v>0</v>
      </c>
      <c r="I298" s="18">
        <f t="shared" si="46"/>
        <v>0</v>
      </c>
      <c r="J298" s="18">
        <f t="shared" si="47"/>
        <v>0</v>
      </c>
      <c r="K298" s="37" t="str">
        <f t="shared" si="48"/>
        <v>NA</v>
      </c>
      <c r="L298" s="37" t="str">
        <f t="shared" si="49"/>
        <v>NA</v>
      </c>
      <c r="M298" s="37" t="str">
        <f t="shared" si="50"/>
        <v>NA</v>
      </c>
    </row>
    <row r="299" spans="1:13" x14ac:dyDescent="0.2">
      <c r="A299" s="67" t="s">
        <v>294</v>
      </c>
      <c r="B299" s="68"/>
      <c r="C299" s="67"/>
      <c r="D299" s="69">
        <v>28031712.98</v>
      </c>
      <c r="E299" s="69">
        <v>3811972.27</v>
      </c>
      <c r="F299" s="69">
        <v>18741.59</v>
      </c>
      <c r="G299" s="69">
        <v>127293.97</v>
      </c>
      <c r="H299" s="69">
        <v>0</v>
      </c>
      <c r="I299" s="69">
        <f t="shared" si="46"/>
        <v>127293.97</v>
      </c>
      <c r="J299" s="69">
        <f t="shared" si="47"/>
        <v>3684678.3</v>
      </c>
      <c r="K299" s="70">
        <f t="shared" si="48"/>
        <v>0.9666067953846893</v>
      </c>
      <c r="L299" s="70">
        <f t="shared" si="49"/>
        <v>-0.99508349256695938</v>
      </c>
      <c r="M299" s="70">
        <f t="shared" si="50"/>
        <v>-0.91985630892325465</v>
      </c>
    </row>
    <row r="300" spans="1:13" x14ac:dyDescent="0.2">
      <c r="A300" s="17" t="s">
        <v>295</v>
      </c>
      <c r="B300" s="43" t="s">
        <v>127</v>
      </c>
      <c r="C300" s="17" t="s">
        <v>128</v>
      </c>
      <c r="D300" s="18">
        <v>0</v>
      </c>
      <c r="E300" s="18">
        <v>0</v>
      </c>
      <c r="F300" s="18">
        <v>0</v>
      </c>
      <c r="G300" s="18">
        <v>0</v>
      </c>
      <c r="H300" s="18">
        <v>0</v>
      </c>
      <c r="I300" s="18">
        <f t="shared" si="46"/>
        <v>0</v>
      </c>
      <c r="J300" s="18">
        <f t="shared" si="47"/>
        <v>0</v>
      </c>
      <c r="K300" s="37" t="str">
        <f t="shared" si="48"/>
        <v>NA</v>
      </c>
      <c r="L300" s="37" t="str">
        <f t="shared" si="49"/>
        <v>NA</v>
      </c>
      <c r="M300" s="37" t="str">
        <f t="shared" si="50"/>
        <v>NA</v>
      </c>
    </row>
    <row r="301" spans="1:13" x14ac:dyDescent="0.2">
      <c r="A301" s="17"/>
      <c r="B301" s="43" t="s">
        <v>296</v>
      </c>
      <c r="C301" s="17" t="s">
        <v>297</v>
      </c>
      <c r="D301" s="18">
        <v>135111</v>
      </c>
      <c r="E301" s="18">
        <v>135111</v>
      </c>
      <c r="F301" s="18">
        <v>6991.7</v>
      </c>
      <c r="G301" s="18">
        <v>57904.09</v>
      </c>
      <c r="H301" s="18">
        <v>0</v>
      </c>
      <c r="I301" s="18">
        <f t="shared" si="46"/>
        <v>57904.09</v>
      </c>
      <c r="J301" s="18">
        <f t="shared" si="47"/>
        <v>77206.91</v>
      </c>
      <c r="K301" s="37">
        <f t="shared" si="48"/>
        <v>0.57143319196808551</v>
      </c>
      <c r="L301" s="37">
        <f t="shared" si="49"/>
        <v>-0.9482521778389621</v>
      </c>
      <c r="M301" s="37">
        <f t="shared" si="50"/>
        <v>2.8560339276594737E-2</v>
      </c>
    </row>
    <row r="302" spans="1:13" x14ac:dyDescent="0.2">
      <c r="A302" s="17"/>
      <c r="B302" s="43" t="s">
        <v>298</v>
      </c>
      <c r="C302" s="17" t="s">
        <v>299</v>
      </c>
      <c r="D302" s="18">
        <v>0</v>
      </c>
      <c r="E302" s="18">
        <v>0</v>
      </c>
      <c r="F302" s="18">
        <v>0</v>
      </c>
      <c r="G302" s="18">
        <v>0</v>
      </c>
      <c r="H302" s="18">
        <v>0</v>
      </c>
      <c r="I302" s="18">
        <f t="shared" si="46"/>
        <v>0</v>
      </c>
      <c r="J302" s="18">
        <f t="shared" si="47"/>
        <v>0</v>
      </c>
      <c r="K302" s="37" t="str">
        <f t="shared" si="48"/>
        <v>NA</v>
      </c>
      <c r="L302" s="37" t="str">
        <f t="shared" si="49"/>
        <v>NA</v>
      </c>
      <c r="M302" s="37" t="str">
        <f t="shared" si="50"/>
        <v>NA</v>
      </c>
    </row>
    <row r="303" spans="1:13" x14ac:dyDescent="0.2">
      <c r="A303" s="17"/>
      <c r="B303" s="43" t="s">
        <v>141</v>
      </c>
      <c r="C303" s="17" t="s">
        <v>142</v>
      </c>
      <c r="D303" s="18">
        <v>0</v>
      </c>
      <c r="E303" s="18">
        <v>0</v>
      </c>
      <c r="F303" s="18">
        <v>0</v>
      </c>
      <c r="G303" s="18">
        <v>0</v>
      </c>
      <c r="H303" s="18">
        <v>0</v>
      </c>
      <c r="I303" s="18">
        <f t="shared" si="46"/>
        <v>0</v>
      </c>
      <c r="J303" s="18">
        <f t="shared" si="47"/>
        <v>0</v>
      </c>
      <c r="K303" s="37" t="str">
        <f t="shared" si="48"/>
        <v>NA</v>
      </c>
      <c r="L303" s="37" t="str">
        <f t="shared" si="49"/>
        <v>NA</v>
      </c>
      <c r="M303" s="37" t="str">
        <f t="shared" si="50"/>
        <v>NA</v>
      </c>
    </row>
    <row r="304" spans="1:13" x14ac:dyDescent="0.2">
      <c r="A304" s="17"/>
      <c r="B304" s="43" t="s">
        <v>229</v>
      </c>
      <c r="C304" s="17" t="s">
        <v>230</v>
      </c>
      <c r="D304" s="18">
        <v>0</v>
      </c>
      <c r="E304" s="18">
        <v>0</v>
      </c>
      <c r="F304" s="18">
        <v>0</v>
      </c>
      <c r="G304" s="18">
        <v>0</v>
      </c>
      <c r="H304" s="18">
        <v>0</v>
      </c>
      <c r="I304" s="18">
        <f t="shared" si="46"/>
        <v>0</v>
      </c>
      <c r="J304" s="18">
        <f t="shared" si="47"/>
        <v>0</v>
      </c>
      <c r="K304" s="37" t="str">
        <f t="shared" si="48"/>
        <v>NA</v>
      </c>
      <c r="L304" s="37" t="str">
        <f t="shared" si="49"/>
        <v>NA</v>
      </c>
      <c r="M304" s="37" t="str">
        <f t="shared" si="50"/>
        <v>NA</v>
      </c>
    </row>
    <row r="305" spans="1:13" x14ac:dyDescent="0.2">
      <c r="A305" s="17"/>
      <c r="B305" s="43" t="s">
        <v>143</v>
      </c>
      <c r="C305" s="17" t="s">
        <v>144</v>
      </c>
      <c r="D305" s="18">
        <v>0</v>
      </c>
      <c r="E305" s="18">
        <v>0</v>
      </c>
      <c r="F305" s="18">
        <v>0</v>
      </c>
      <c r="G305" s="18">
        <v>0</v>
      </c>
      <c r="H305" s="18">
        <v>0</v>
      </c>
      <c r="I305" s="18">
        <f t="shared" si="46"/>
        <v>0</v>
      </c>
      <c r="J305" s="18">
        <f t="shared" si="47"/>
        <v>0</v>
      </c>
      <c r="K305" s="37" t="str">
        <f t="shared" si="48"/>
        <v>NA</v>
      </c>
      <c r="L305" s="37" t="str">
        <f t="shared" si="49"/>
        <v>NA</v>
      </c>
      <c r="M305" s="37" t="str">
        <f t="shared" si="50"/>
        <v>NA</v>
      </c>
    </row>
    <row r="306" spans="1:13" x14ac:dyDescent="0.2">
      <c r="A306" s="17"/>
      <c r="B306" s="43" t="s">
        <v>149</v>
      </c>
      <c r="C306" s="17" t="s">
        <v>150</v>
      </c>
      <c r="D306" s="18">
        <v>0</v>
      </c>
      <c r="E306" s="18">
        <v>0</v>
      </c>
      <c r="F306" s="18">
        <v>0</v>
      </c>
      <c r="G306" s="18">
        <v>0</v>
      </c>
      <c r="H306" s="18">
        <v>0</v>
      </c>
      <c r="I306" s="18">
        <f t="shared" si="46"/>
        <v>0</v>
      </c>
      <c r="J306" s="18">
        <f t="shared" si="47"/>
        <v>0</v>
      </c>
      <c r="K306" s="37" t="str">
        <f t="shared" si="48"/>
        <v>NA</v>
      </c>
      <c r="L306" s="37" t="str">
        <f t="shared" si="49"/>
        <v>NA</v>
      </c>
      <c r="M306" s="37" t="str">
        <f t="shared" si="50"/>
        <v>NA</v>
      </c>
    </row>
    <row r="307" spans="1:13" x14ac:dyDescent="0.2">
      <c r="A307" s="17"/>
      <c r="B307" s="43" t="s">
        <v>151</v>
      </c>
      <c r="C307" s="17" t="s">
        <v>152</v>
      </c>
      <c r="D307" s="18">
        <v>15599.19</v>
      </c>
      <c r="E307" s="18">
        <v>15599.19</v>
      </c>
      <c r="F307" s="18">
        <v>0</v>
      </c>
      <c r="G307" s="18">
        <v>0</v>
      </c>
      <c r="H307" s="18">
        <v>0</v>
      </c>
      <c r="I307" s="18">
        <f t="shared" si="46"/>
        <v>0</v>
      </c>
      <c r="J307" s="18">
        <f t="shared" si="47"/>
        <v>15599.19</v>
      </c>
      <c r="K307" s="37">
        <f t="shared" si="48"/>
        <v>1</v>
      </c>
      <c r="L307" s="37">
        <f t="shared" si="49"/>
        <v>-1</v>
      </c>
      <c r="M307" s="37">
        <f t="shared" si="50"/>
        <v>-1</v>
      </c>
    </row>
    <row r="308" spans="1:13" x14ac:dyDescent="0.2">
      <c r="A308" s="17"/>
      <c r="B308" s="43" t="s">
        <v>163</v>
      </c>
      <c r="C308" s="17" t="s">
        <v>164</v>
      </c>
      <c r="D308" s="18">
        <v>2086.7199999999998</v>
      </c>
      <c r="E308" s="18">
        <v>2086.7199999999998</v>
      </c>
      <c r="F308" s="18">
        <v>0</v>
      </c>
      <c r="G308" s="18">
        <v>0</v>
      </c>
      <c r="H308" s="18">
        <v>0</v>
      </c>
      <c r="I308" s="18">
        <f t="shared" si="46"/>
        <v>0</v>
      </c>
      <c r="J308" s="18">
        <f t="shared" si="47"/>
        <v>2086.7199999999998</v>
      </c>
      <c r="K308" s="37">
        <f t="shared" si="48"/>
        <v>1</v>
      </c>
      <c r="L308" s="37">
        <f t="shared" si="49"/>
        <v>-1</v>
      </c>
      <c r="M308" s="37">
        <f t="shared" si="50"/>
        <v>-1</v>
      </c>
    </row>
    <row r="309" spans="1:13" x14ac:dyDescent="0.2">
      <c r="A309" s="17"/>
      <c r="B309" s="43" t="s">
        <v>165</v>
      </c>
      <c r="C309" s="17" t="s">
        <v>166</v>
      </c>
      <c r="D309" s="18">
        <v>26102645</v>
      </c>
      <c r="E309" s="18">
        <v>0</v>
      </c>
      <c r="F309" s="18">
        <v>0</v>
      </c>
      <c r="G309" s="18">
        <v>0</v>
      </c>
      <c r="H309" s="18">
        <v>0</v>
      </c>
      <c r="I309" s="18">
        <f t="shared" si="46"/>
        <v>0</v>
      </c>
      <c r="J309" s="18">
        <f t="shared" si="47"/>
        <v>0</v>
      </c>
      <c r="K309" s="37" t="str">
        <f t="shared" si="48"/>
        <v>NA</v>
      </c>
      <c r="L309" s="37" t="str">
        <f t="shared" si="49"/>
        <v>NA</v>
      </c>
      <c r="M309" s="37" t="str">
        <f t="shared" si="50"/>
        <v>NA</v>
      </c>
    </row>
    <row r="310" spans="1:13" x14ac:dyDescent="0.2">
      <c r="A310" s="17"/>
      <c r="B310" s="43" t="s">
        <v>187</v>
      </c>
      <c r="C310" s="17" t="s">
        <v>188</v>
      </c>
      <c r="F310" s="18">
        <v>0</v>
      </c>
      <c r="G310" s="18">
        <v>0</v>
      </c>
      <c r="H310" s="18">
        <v>0</v>
      </c>
      <c r="I310" s="18">
        <f t="shared" si="46"/>
        <v>0</v>
      </c>
      <c r="J310" s="18">
        <f t="shared" si="47"/>
        <v>0</v>
      </c>
      <c r="K310" s="37" t="str">
        <f t="shared" si="48"/>
        <v>NA</v>
      </c>
      <c r="L310" s="37" t="str">
        <f t="shared" si="49"/>
        <v>NA</v>
      </c>
      <c r="M310" s="37" t="str">
        <f t="shared" si="50"/>
        <v>NA</v>
      </c>
    </row>
    <row r="311" spans="1:13" x14ac:dyDescent="0.2">
      <c r="A311" s="17"/>
      <c r="B311" s="43" t="s">
        <v>189</v>
      </c>
      <c r="C311" s="17" t="s">
        <v>190</v>
      </c>
      <c r="D311" s="18">
        <v>0</v>
      </c>
      <c r="E311" s="18">
        <v>10000</v>
      </c>
      <c r="F311" s="18">
        <v>-45.99</v>
      </c>
      <c r="G311" s="18">
        <v>5621.24</v>
      </c>
      <c r="H311" s="18">
        <v>279.41000000000003</v>
      </c>
      <c r="I311" s="18">
        <f t="shared" si="46"/>
        <v>5900.65</v>
      </c>
      <c r="J311" s="18">
        <f t="shared" si="47"/>
        <v>4099.3500000000004</v>
      </c>
      <c r="K311" s="37">
        <f t="shared" si="48"/>
        <v>0.40993500000000005</v>
      </c>
      <c r="L311" s="37">
        <f t="shared" si="49"/>
        <v>-1.004599</v>
      </c>
      <c r="M311" s="37">
        <f t="shared" si="50"/>
        <v>0.34909759999999984</v>
      </c>
    </row>
    <row r="312" spans="1:13" x14ac:dyDescent="0.2">
      <c r="A312" s="17"/>
      <c r="B312" s="43" t="s">
        <v>191</v>
      </c>
      <c r="C312" s="17" t="s">
        <v>192</v>
      </c>
      <c r="D312" s="18">
        <v>0</v>
      </c>
      <c r="E312" s="18">
        <v>15000</v>
      </c>
      <c r="F312" s="18">
        <v>0</v>
      </c>
      <c r="G312" s="18">
        <v>208.26</v>
      </c>
      <c r="H312" s="18">
        <v>0</v>
      </c>
      <c r="I312" s="18">
        <f t="shared" si="46"/>
        <v>208.26</v>
      </c>
      <c r="J312" s="18">
        <f t="shared" si="47"/>
        <v>14791.74</v>
      </c>
      <c r="K312" s="37">
        <f t="shared" si="48"/>
        <v>0.98611599999999999</v>
      </c>
      <c r="L312" s="37">
        <f t="shared" si="49"/>
        <v>-1</v>
      </c>
      <c r="M312" s="37">
        <f t="shared" si="50"/>
        <v>-0.96667839999999994</v>
      </c>
    </row>
    <row r="313" spans="1:13" x14ac:dyDescent="0.2">
      <c r="A313" s="17"/>
      <c r="B313" s="43" t="s">
        <v>195</v>
      </c>
      <c r="C313" s="17" t="s">
        <v>196</v>
      </c>
      <c r="D313" s="18">
        <v>0</v>
      </c>
      <c r="E313" s="18">
        <v>35000</v>
      </c>
      <c r="F313" s="18">
        <v>3110.52</v>
      </c>
      <c r="G313" s="18">
        <v>17860.18</v>
      </c>
      <c r="H313" s="18">
        <v>1848.98</v>
      </c>
      <c r="I313" s="18">
        <f t="shared" si="46"/>
        <v>19709.16</v>
      </c>
      <c r="J313" s="18">
        <f t="shared" si="47"/>
        <v>15290.84</v>
      </c>
      <c r="K313" s="37">
        <f t="shared" si="48"/>
        <v>0.43688114285714286</v>
      </c>
      <c r="L313" s="37">
        <f t="shared" si="49"/>
        <v>-0.91112799999999994</v>
      </c>
      <c r="M313" s="37">
        <f t="shared" si="50"/>
        <v>0.22469805714285726</v>
      </c>
    </row>
    <row r="314" spans="1:13" x14ac:dyDescent="0.2">
      <c r="A314" s="17"/>
      <c r="B314" s="43" t="s">
        <v>197</v>
      </c>
      <c r="C314" s="17" t="s">
        <v>198</v>
      </c>
      <c r="D314" s="18">
        <v>0</v>
      </c>
      <c r="E314" s="18">
        <v>85000</v>
      </c>
      <c r="F314" s="18">
        <v>0</v>
      </c>
      <c r="G314" s="18">
        <v>0</v>
      </c>
      <c r="H314" s="18">
        <v>2420.91</v>
      </c>
      <c r="I314" s="18">
        <f t="shared" si="46"/>
        <v>2420.91</v>
      </c>
      <c r="J314" s="18">
        <f t="shared" si="47"/>
        <v>82579.09</v>
      </c>
      <c r="K314" s="37">
        <f t="shared" si="48"/>
        <v>0.9715187058823529</v>
      </c>
      <c r="L314" s="37">
        <f t="shared" si="49"/>
        <v>-1</v>
      </c>
      <c r="M314" s="37">
        <f t="shared" si="50"/>
        <v>-1</v>
      </c>
    </row>
    <row r="315" spans="1:13" x14ac:dyDescent="0.2">
      <c r="A315" s="17"/>
      <c r="B315" s="43" t="s">
        <v>203</v>
      </c>
      <c r="C315" s="17" t="s">
        <v>204</v>
      </c>
      <c r="D315" s="18">
        <v>0</v>
      </c>
      <c r="E315" s="18">
        <v>5000</v>
      </c>
      <c r="F315" s="18">
        <v>0</v>
      </c>
      <c r="G315" s="18">
        <v>0</v>
      </c>
      <c r="H315" s="18">
        <v>0</v>
      </c>
      <c r="I315" s="18">
        <f t="shared" si="46"/>
        <v>0</v>
      </c>
      <c r="J315" s="18">
        <f t="shared" si="47"/>
        <v>5000</v>
      </c>
      <c r="K315" s="37">
        <f t="shared" si="48"/>
        <v>1</v>
      </c>
      <c r="L315" s="37">
        <f t="shared" si="49"/>
        <v>-1</v>
      </c>
      <c r="M315" s="37">
        <f t="shared" si="50"/>
        <v>-1</v>
      </c>
    </row>
    <row r="316" spans="1:13" x14ac:dyDescent="0.2">
      <c r="A316" s="67" t="s">
        <v>302</v>
      </c>
      <c r="B316" s="68"/>
      <c r="C316" s="67"/>
      <c r="D316" s="69">
        <v>26255441.91</v>
      </c>
      <c r="E316" s="69">
        <v>302796.91000000003</v>
      </c>
      <c r="F316" s="69">
        <v>10056.23</v>
      </c>
      <c r="G316" s="69">
        <v>81593.76999999999</v>
      </c>
      <c r="H316" s="69">
        <v>4549.2999999999993</v>
      </c>
      <c r="I316" s="69">
        <f t="shared" si="46"/>
        <v>86143.069999999992</v>
      </c>
      <c r="J316" s="69">
        <f t="shared" si="47"/>
        <v>216653.84000000003</v>
      </c>
      <c r="K316" s="70">
        <f t="shared" si="48"/>
        <v>0.7155087546963409</v>
      </c>
      <c r="L316" s="70">
        <f t="shared" si="49"/>
        <v>-0.96678886188105428</v>
      </c>
      <c r="M316" s="70">
        <f t="shared" si="50"/>
        <v>-0.35327923921020216</v>
      </c>
    </row>
    <row r="317" spans="1:13" x14ac:dyDescent="0.2">
      <c r="A317" s="17" t="s">
        <v>303</v>
      </c>
      <c r="B317" s="43" t="s">
        <v>368</v>
      </c>
      <c r="C317" s="17" t="s">
        <v>369</v>
      </c>
      <c r="D317" s="18">
        <v>0</v>
      </c>
      <c r="E317" s="18">
        <v>0</v>
      </c>
      <c r="F317" s="18">
        <v>474.77</v>
      </c>
      <c r="G317" s="18">
        <v>474.77</v>
      </c>
      <c r="H317" s="18">
        <v>0</v>
      </c>
      <c r="I317" s="18">
        <f t="shared" si="46"/>
        <v>474.77</v>
      </c>
      <c r="J317" s="18">
        <f t="shared" si="47"/>
        <v>-474.77</v>
      </c>
      <c r="K317" s="37" t="str">
        <f t="shared" si="48"/>
        <v>NA</v>
      </c>
      <c r="L317" s="37" t="str">
        <f t="shared" si="49"/>
        <v>NA</v>
      </c>
      <c r="M317" s="37" t="str">
        <f t="shared" si="50"/>
        <v>NA</v>
      </c>
    </row>
    <row r="318" spans="1:13" x14ac:dyDescent="0.2">
      <c r="A318" s="17"/>
      <c r="B318" s="43" t="s">
        <v>298</v>
      </c>
      <c r="C318" s="17" t="s">
        <v>299</v>
      </c>
      <c r="D318" s="18">
        <v>0</v>
      </c>
      <c r="E318" s="18">
        <v>0</v>
      </c>
      <c r="F318" s="18">
        <v>0</v>
      </c>
      <c r="G318" s="18">
        <v>0</v>
      </c>
      <c r="H318" s="18">
        <v>0</v>
      </c>
      <c r="I318" s="18">
        <f t="shared" si="46"/>
        <v>0</v>
      </c>
      <c r="J318" s="18">
        <f t="shared" si="47"/>
        <v>0</v>
      </c>
      <c r="K318" s="37" t="str">
        <f t="shared" si="48"/>
        <v>NA</v>
      </c>
      <c r="L318" s="37" t="str">
        <f t="shared" si="49"/>
        <v>NA</v>
      </c>
      <c r="M318" s="37" t="str">
        <f t="shared" si="50"/>
        <v>NA</v>
      </c>
    </row>
    <row r="319" spans="1:13" x14ac:dyDescent="0.2">
      <c r="A319" s="17"/>
      <c r="B319" s="43" t="s">
        <v>292</v>
      </c>
      <c r="C319" s="17" t="s">
        <v>293</v>
      </c>
      <c r="D319" s="18">
        <v>0</v>
      </c>
      <c r="E319" s="18">
        <v>0</v>
      </c>
      <c r="F319" s="18">
        <v>195.42</v>
      </c>
      <c r="G319" s="18">
        <v>195.42</v>
      </c>
      <c r="H319" s="18">
        <v>0</v>
      </c>
      <c r="I319" s="18">
        <f t="shared" si="46"/>
        <v>195.42</v>
      </c>
      <c r="J319" s="18">
        <f t="shared" si="47"/>
        <v>-195.42</v>
      </c>
      <c r="K319" s="37" t="str">
        <f t="shared" si="48"/>
        <v>NA</v>
      </c>
      <c r="L319" s="37" t="str">
        <f t="shared" si="49"/>
        <v>NA</v>
      </c>
      <c r="M319" s="37" t="str">
        <f t="shared" si="50"/>
        <v>NA</v>
      </c>
    </row>
    <row r="320" spans="1:13" x14ac:dyDescent="0.2">
      <c r="A320" s="17"/>
      <c r="B320" s="43" t="s">
        <v>141</v>
      </c>
      <c r="C320" s="17" t="s">
        <v>142</v>
      </c>
      <c r="D320" s="18">
        <v>0</v>
      </c>
      <c r="E320" s="18">
        <v>0</v>
      </c>
      <c r="F320" s="18">
        <v>0</v>
      </c>
      <c r="G320" s="18">
        <v>0</v>
      </c>
      <c r="H320" s="18">
        <v>0</v>
      </c>
      <c r="I320" s="18">
        <f t="shared" si="46"/>
        <v>0</v>
      </c>
      <c r="J320" s="18">
        <f t="shared" si="47"/>
        <v>0</v>
      </c>
      <c r="K320" s="37" t="str">
        <f t="shared" si="48"/>
        <v>NA</v>
      </c>
      <c r="L320" s="37" t="str">
        <f t="shared" si="49"/>
        <v>NA</v>
      </c>
      <c r="M320" s="37" t="str">
        <f t="shared" si="50"/>
        <v>NA</v>
      </c>
    </row>
    <row r="321" spans="1:13" x14ac:dyDescent="0.2">
      <c r="A321" s="17"/>
      <c r="B321" s="43" t="s">
        <v>229</v>
      </c>
      <c r="C321" s="17" t="s">
        <v>230</v>
      </c>
      <c r="D321" s="18">
        <v>0</v>
      </c>
      <c r="E321" s="18">
        <v>0</v>
      </c>
      <c r="F321" s="18">
        <v>0</v>
      </c>
      <c r="G321" s="18">
        <v>0</v>
      </c>
      <c r="H321" s="18">
        <v>0</v>
      </c>
      <c r="I321" s="18">
        <f t="shared" si="46"/>
        <v>0</v>
      </c>
      <c r="J321" s="18">
        <f t="shared" si="47"/>
        <v>0</v>
      </c>
      <c r="K321" s="37" t="str">
        <f t="shared" si="48"/>
        <v>NA</v>
      </c>
      <c r="L321" s="37" t="str">
        <f t="shared" si="49"/>
        <v>NA</v>
      </c>
      <c r="M321" s="37" t="str">
        <f t="shared" si="50"/>
        <v>NA</v>
      </c>
    </row>
    <row r="322" spans="1:13" x14ac:dyDescent="0.2">
      <c r="A322" s="17"/>
      <c r="B322" s="43" t="s">
        <v>143</v>
      </c>
      <c r="C322" s="17" t="s">
        <v>144</v>
      </c>
      <c r="D322" s="18">
        <v>2444000</v>
      </c>
      <c r="E322" s="18">
        <v>4888000</v>
      </c>
      <c r="F322" s="18">
        <v>0</v>
      </c>
      <c r="G322" s="18">
        <v>1412.43</v>
      </c>
      <c r="H322" s="18">
        <v>0</v>
      </c>
      <c r="I322" s="18">
        <f t="shared" si="46"/>
        <v>1412.43</v>
      </c>
      <c r="J322" s="18">
        <f t="shared" si="47"/>
        <v>4886587.57</v>
      </c>
      <c r="K322" s="37">
        <f t="shared" si="48"/>
        <v>0.99971104132569566</v>
      </c>
      <c r="L322" s="37">
        <f t="shared" si="49"/>
        <v>-1</v>
      </c>
      <c r="M322" s="37">
        <f t="shared" si="50"/>
        <v>-0.99930649918166947</v>
      </c>
    </row>
    <row r="323" spans="1:13" x14ac:dyDescent="0.2">
      <c r="A323" s="17"/>
      <c r="B323" s="43" t="s">
        <v>149</v>
      </c>
      <c r="C323" s="17" t="s">
        <v>150</v>
      </c>
      <c r="D323" s="18">
        <v>0</v>
      </c>
      <c r="E323" s="18">
        <v>0</v>
      </c>
      <c r="F323" s="18">
        <v>0</v>
      </c>
      <c r="G323" s="18">
        <v>0</v>
      </c>
      <c r="H323" s="18">
        <v>0</v>
      </c>
      <c r="I323" s="18">
        <f t="shared" si="46"/>
        <v>0</v>
      </c>
      <c r="J323" s="18">
        <f t="shared" si="47"/>
        <v>0</v>
      </c>
      <c r="K323" s="37" t="str">
        <f t="shared" si="48"/>
        <v>NA</v>
      </c>
      <c r="L323" s="37" t="str">
        <f t="shared" si="49"/>
        <v>NA</v>
      </c>
      <c r="M323" s="37" t="str">
        <f t="shared" si="50"/>
        <v>NA</v>
      </c>
    </row>
    <row r="324" spans="1:13" x14ac:dyDescent="0.2">
      <c r="A324" s="17"/>
      <c r="B324" s="43" t="s">
        <v>151</v>
      </c>
      <c r="C324" s="17" t="s">
        <v>152</v>
      </c>
      <c r="D324" s="18">
        <v>0</v>
      </c>
      <c r="E324" s="18">
        <v>0</v>
      </c>
      <c r="F324" s="18">
        <v>0</v>
      </c>
      <c r="G324" s="18">
        <v>0</v>
      </c>
      <c r="H324" s="18">
        <v>0</v>
      </c>
      <c r="I324" s="18">
        <f t="shared" si="46"/>
        <v>0</v>
      </c>
      <c r="J324" s="18">
        <f t="shared" si="47"/>
        <v>0</v>
      </c>
      <c r="K324" s="37" t="str">
        <f t="shared" si="48"/>
        <v>NA</v>
      </c>
      <c r="L324" s="37" t="str">
        <f t="shared" si="49"/>
        <v>NA</v>
      </c>
      <c r="M324" s="37" t="str">
        <f t="shared" si="50"/>
        <v>NA</v>
      </c>
    </row>
    <row r="325" spans="1:13" x14ac:dyDescent="0.2">
      <c r="A325" s="17"/>
      <c r="B325" s="43" t="s">
        <v>163</v>
      </c>
      <c r="C325" s="17" t="s">
        <v>164</v>
      </c>
      <c r="D325" s="18">
        <v>64766</v>
      </c>
      <c r="E325" s="18">
        <v>142096</v>
      </c>
      <c r="F325" s="18">
        <v>51.269999999999996</v>
      </c>
      <c r="G325" s="18">
        <v>88.699999999999989</v>
      </c>
      <c r="H325" s="18">
        <v>0</v>
      </c>
      <c r="I325" s="18">
        <f t="shared" si="46"/>
        <v>88.699999999999989</v>
      </c>
      <c r="J325" s="18">
        <f t="shared" si="47"/>
        <v>142007.29999999999</v>
      </c>
      <c r="K325" s="37">
        <f t="shared" si="48"/>
        <v>0.99937577412453549</v>
      </c>
      <c r="L325" s="37">
        <f t="shared" si="49"/>
        <v>-0.99963918759148751</v>
      </c>
      <c r="M325" s="37">
        <f t="shared" si="50"/>
        <v>-0.99850185789888535</v>
      </c>
    </row>
    <row r="326" spans="1:13" x14ac:dyDescent="0.2">
      <c r="A326" s="17"/>
      <c r="B326" s="43" t="s">
        <v>165</v>
      </c>
      <c r="C326" s="17" t="s">
        <v>166</v>
      </c>
      <c r="D326" s="18">
        <v>27373820.289999999</v>
      </c>
      <c r="E326" s="18">
        <v>3810670.7199999997</v>
      </c>
      <c r="F326" s="18">
        <v>945</v>
      </c>
      <c r="G326" s="18">
        <v>236728.2</v>
      </c>
      <c r="H326" s="18">
        <v>0</v>
      </c>
      <c r="I326" s="18">
        <f t="shared" si="46"/>
        <v>236728.2</v>
      </c>
      <c r="J326" s="18">
        <f t="shared" si="47"/>
        <v>3573942.5199999996</v>
      </c>
      <c r="K326" s="37">
        <f t="shared" si="48"/>
        <v>0.93787755033318643</v>
      </c>
      <c r="L326" s="37">
        <f t="shared" si="49"/>
        <v>-0.99975201216021103</v>
      </c>
      <c r="M326" s="37">
        <f t="shared" si="50"/>
        <v>-0.85090612079964756</v>
      </c>
    </row>
    <row r="327" spans="1:13" x14ac:dyDescent="0.2">
      <c r="A327" s="17"/>
      <c r="B327" s="43" t="s">
        <v>314</v>
      </c>
      <c r="C327" s="17" t="s">
        <v>315</v>
      </c>
      <c r="D327" s="18">
        <v>50000</v>
      </c>
      <c r="E327" s="18">
        <v>50000</v>
      </c>
      <c r="F327" s="18">
        <v>3300</v>
      </c>
      <c r="G327" s="18">
        <v>51938.75</v>
      </c>
      <c r="H327" s="18">
        <v>2450</v>
      </c>
      <c r="I327" s="18">
        <f t="shared" si="46"/>
        <v>54388.75</v>
      </c>
      <c r="J327" s="18">
        <f t="shared" si="47"/>
        <v>-4388.75</v>
      </c>
      <c r="K327" s="37">
        <f t="shared" si="48"/>
        <v>-8.7775000000000006E-2</v>
      </c>
      <c r="L327" s="37">
        <f t="shared" si="49"/>
        <v>-0.93400000000000005</v>
      </c>
      <c r="M327" s="37">
        <f t="shared" si="50"/>
        <v>1.4930599999999996</v>
      </c>
    </row>
    <row r="328" spans="1:13" x14ac:dyDescent="0.2">
      <c r="A328" s="17"/>
      <c r="B328" s="43" t="s">
        <v>173</v>
      </c>
      <c r="C328" s="17" t="s">
        <v>174</v>
      </c>
      <c r="D328" s="18">
        <v>7945000</v>
      </c>
      <c r="E328" s="18">
        <v>6945000</v>
      </c>
      <c r="F328" s="18">
        <v>5705.44</v>
      </c>
      <c r="G328" s="18">
        <v>-43391.56</v>
      </c>
      <c r="H328" s="18">
        <v>8789.25</v>
      </c>
      <c r="I328" s="18">
        <f t="shared" si="46"/>
        <v>-34602.31</v>
      </c>
      <c r="J328" s="18">
        <f t="shared" si="47"/>
        <v>6979602.3099999996</v>
      </c>
      <c r="K328" s="37">
        <f t="shared" si="48"/>
        <v>1.0049823340532757</v>
      </c>
      <c r="L328" s="37">
        <f t="shared" si="49"/>
        <v>-0.99917848236141105</v>
      </c>
      <c r="M328" s="37">
        <f t="shared" si="50"/>
        <v>-1.0149949235421167</v>
      </c>
    </row>
    <row r="329" spans="1:13" x14ac:dyDescent="0.2">
      <c r="A329" s="17"/>
      <c r="B329" s="43" t="s">
        <v>320</v>
      </c>
      <c r="C329" s="17" t="s">
        <v>321</v>
      </c>
      <c r="D329" s="18">
        <v>0</v>
      </c>
      <c r="E329" s="18">
        <v>0</v>
      </c>
      <c r="F329" s="18">
        <v>0</v>
      </c>
      <c r="G329" s="18">
        <v>0</v>
      </c>
      <c r="H329" s="18">
        <v>0</v>
      </c>
      <c r="I329" s="18">
        <f t="shared" si="46"/>
        <v>0</v>
      </c>
      <c r="J329" s="18">
        <f t="shared" si="47"/>
        <v>0</v>
      </c>
      <c r="K329" s="37" t="str">
        <f t="shared" si="48"/>
        <v>NA</v>
      </c>
      <c r="L329" s="37" t="str">
        <f t="shared" si="49"/>
        <v>NA</v>
      </c>
      <c r="M329" s="37" t="str">
        <f t="shared" si="50"/>
        <v>NA</v>
      </c>
    </row>
    <row r="330" spans="1:13" x14ac:dyDescent="0.2">
      <c r="A330" s="17"/>
      <c r="B330" s="43" t="s">
        <v>328</v>
      </c>
      <c r="C330" s="17" t="s">
        <v>329</v>
      </c>
      <c r="D330" s="18">
        <v>0</v>
      </c>
      <c r="E330" s="18">
        <v>0</v>
      </c>
      <c r="F330" s="18">
        <v>0</v>
      </c>
      <c r="G330" s="18">
        <v>0</v>
      </c>
      <c r="H330" s="18">
        <v>0</v>
      </c>
      <c r="I330" s="18">
        <f t="shared" si="46"/>
        <v>0</v>
      </c>
      <c r="J330" s="18">
        <f t="shared" si="47"/>
        <v>0</v>
      </c>
      <c r="K330" s="37" t="str">
        <f t="shared" si="48"/>
        <v>NA</v>
      </c>
      <c r="L330" s="37" t="str">
        <f t="shared" si="49"/>
        <v>NA</v>
      </c>
      <c r="M330" s="37" t="str">
        <f t="shared" si="50"/>
        <v>NA</v>
      </c>
    </row>
    <row r="331" spans="1:13" x14ac:dyDescent="0.2">
      <c r="A331" s="17"/>
      <c r="B331" s="43" t="s">
        <v>344</v>
      </c>
      <c r="C331" s="17" t="s">
        <v>345</v>
      </c>
      <c r="D331" s="18">
        <v>0</v>
      </c>
      <c r="E331" s="18">
        <v>0</v>
      </c>
      <c r="F331" s="18">
        <v>0</v>
      </c>
      <c r="G331" s="18">
        <v>0</v>
      </c>
      <c r="H331" s="18">
        <v>0</v>
      </c>
      <c r="I331" s="18">
        <f t="shared" si="46"/>
        <v>0</v>
      </c>
      <c r="J331" s="18">
        <f t="shared" si="47"/>
        <v>0</v>
      </c>
      <c r="K331" s="37" t="str">
        <f t="shared" si="48"/>
        <v>NA</v>
      </c>
      <c r="L331" s="37" t="str">
        <f t="shared" si="49"/>
        <v>NA</v>
      </c>
      <c r="M331" s="37" t="str">
        <f t="shared" si="50"/>
        <v>NA</v>
      </c>
    </row>
    <row r="332" spans="1:13" x14ac:dyDescent="0.2">
      <c r="A332" s="17"/>
      <c r="B332" s="43" t="s">
        <v>237</v>
      </c>
      <c r="C332" s="17" t="s">
        <v>238</v>
      </c>
      <c r="D332" s="18">
        <v>3750000</v>
      </c>
      <c r="E332" s="18">
        <v>3750000</v>
      </c>
      <c r="F332" s="18">
        <v>0</v>
      </c>
      <c r="G332" s="18">
        <v>0</v>
      </c>
      <c r="H332" s="18">
        <v>0</v>
      </c>
      <c r="I332" s="18">
        <f t="shared" si="46"/>
        <v>0</v>
      </c>
      <c r="J332" s="18">
        <f t="shared" si="47"/>
        <v>3750000</v>
      </c>
      <c r="K332" s="37">
        <f t="shared" si="48"/>
        <v>1</v>
      </c>
      <c r="L332" s="37">
        <f t="shared" si="49"/>
        <v>-1</v>
      </c>
      <c r="M332" s="37">
        <f t="shared" si="50"/>
        <v>-1</v>
      </c>
    </row>
    <row r="333" spans="1:13" x14ac:dyDescent="0.2">
      <c r="A333" s="17"/>
      <c r="B333" s="43" t="s">
        <v>189</v>
      </c>
      <c r="C333" s="17" t="s">
        <v>190</v>
      </c>
      <c r="D333" s="18">
        <v>26815394.460000001</v>
      </c>
      <c r="E333" s="18">
        <v>36603027.179999992</v>
      </c>
      <c r="F333" s="18">
        <v>9775.9600000000009</v>
      </c>
      <c r="G333" s="18">
        <v>85722.340000000011</v>
      </c>
      <c r="H333" s="18">
        <v>170113.76</v>
      </c>
      <c r="I333" s="18">
        <f t="shared" si="46"/>
        <v>255836.10000000003</v>
      </c>
      <c r="J333" s="18">
        <f t="shared" si="47"/>
        <v>36347191.079999991</v>
      </c>
      <c r="K333" s="37">
        <f t="shared" si="48"/>
        <v>0.99301052072163609</v>
      </c>
      <c r="L333" s="37">
        <f t="shared" si="49"/>
        <v>-0.99973291935795561</v>
      </c>
      <c r="M333" s="37">
        <f t="shared" si="50"/>
        <v>-0.99437932783569294</v>
      </c>
    </row>
    <row r="334" spans="1:13" x14ac:dyDescent="0.2">
      <c r="A334" s="17"/>
      <c r="B334" s="43" t="s">
        <v>191</v>
      </c>
      <c r="C334" s="17" t="s">
        <v>192</v>
      </c>
      <c r="D334" s="18">
        <v>0</v>
      </c>
      <c r="E334" s="18">
        <v>75</v>
      </c>
      <c r="F334" s="18">
        <v>0</v>
      </c>
      <c r="G334" s="18">
        <v>0</v>
      </c>
      <c r="H334" s="18">
        <v>0</v>
      </c>
      <c r="I334" s="18">
        <f t="shared" si="46"/>
        <v>0</v>
      </c>
      <c r="J334" s="18">
        <f t="shared" si="47"/>
        <v>75</v>
      </c>
      <c r="K334" s="37">
        <f t="shared" si="48"/>
        <v>1</v>
      </c>
      <c r="L334" s="37">
        <f t="shared" si="49"/>
        <v>-1</v>
      </c>
      <c r="M334" s="37">
        <f t="shared" si="50"/>
        <v>-1</v>
      </c>
    </row>
    <row r="335" spans="1:13" x14ac:dyDescent="0.2">
      <c r="A335" s="17"/>
      <c r="B335" s="43" t="s">
        <v>195</v>
      </c>
      <c r="C335" s="17" t="s">
        <v>196</v>
      </c>
      <c r="D335" s="18">
        <v>3054552.17</v>
      </c>
      <c r="E335" s="18">
        <v>3334467.52</v>
      </c>
      <c r="F335" s="18">
        <v>4903.34</v>
      </c>
      <c r="G335" s="18">
        <v>23320.52</v>
      </c>
      <c r="H335" s="18">
        <v>59147.829999999994</v>
      </c>
      <c r="I335" s="18">
        <f t="shared" si="46"/>
        <v>82468.349999999991</v>
      </c>
      <c r="J335" s="18">
        <f t="shared" si="47"/>
        <v>3251999.17</v>
      </c>
      <c r="K335" s="37">
        <f t="shared" si="48"/>
        <v>0.97526791024193271</v>
      </c>
      <c r="L335" s="37">
        <f t="shared" si="49"/>
        <v>-0.99852949834701044</v>
      </c>
      <c r="M335" s="37">
        <f t="shared" si="50"/>
        <v>-0.98321493681845784</v>
      </c>
    </row>
    <row r="336" spans="1:13" x14ac:dyDescent="0.2">
      <c r="A336" s="17"/>
      <c r="B336" s="43" t="s">
        <v>197</v>
      </c>
      <c r="C336" s="17" t="s">
        <v>198</v>
      </c>
      <c r="D336" s="18">
        <v>0</v>
      </c>
      <c r="E336" s="18">
        <v>0</v>
      </c>
      <c r="F336" s="18">
        <v>0</v>
      </c>
      <c r="G336" s="18">
        <v>0</v>
      </c>
      <c r="H336" s="18">
        <v>0</v>
      </c>
      <c r="I336" s="18">
        <f t="shared" si="46"/>
        <v>0</v>
      </c>
      <c r="J336" s="18">
        <f t="shared" si="47"/>
        <v>0</v>
      </c>
      <c r="K336" s="37" t="str">
        <f t="shared" si="48"/>
        <v>NA</v>
      </c>
      <c r="L336" s="37" t="str">
        <f t="shared" si="49"/>
        <v>NA</v>
      </c>
      <c r="M336" s="37" t="str">
        <f t="shared" si="50"/>
        <v>NA</v>
      </c>
    </row>
    <row r="337" spans="1:13" x14ac:dyDescent="0.2">
      <c r="A337" s="17"/>
      <c r="B337" s="43" t="s">
        <v>354</v>
      </c>
      <c r="C337" s="17" t="s">
        <v>355</v>
      </c>
      <c r="D337" s="18">
        <v>7204</v>
      </c>
      <c r="E337" s="18">
        <v>0</v>
      </c>
      <c r="F337" s="18">
        <v>0</v>
      </c>
      <c r="G337" s="18">
        <v>0</v>
      </c>
      <c r="H337" s="18">
        <v>0</v>
      </c>
      <c r="I337" s="18">
        <f t="shared" si="46"/>
        <v>0</v>
      </c>
      <c r="J337" s="18">
        <f t="shared" si="47"/>
        <v>0</v>
      </c>
      <c r="K337" s="37" t="str">
        <f t="shared" si="48"/>
        <v>NA</v>
      </c>
      <c r="L337" s="37" t="str">
        <f t="shared" si="49"/>
        <v>NA</v>
      </c>
      <c r="M337" s="37" t="str">
        <f t="shared" si="50"/>
        <v>NA</v>
      </c>
    </row>
    <row r="338" spans="1:13" x14ac:dyDescent="0.2">
      <c r="A338" s="17"/>
      <c r="B338" s="43" t="s">
        <v>205</v>
      </c>
      <c r="C338" s="17" t="s">
        <v>206</v>
      </c>
      <c r="D338" s="18">
        <v>0</v>
      </c>
      <c r="E338" s="18">
        <v>0</v>
      </c>
      <c r="F338" s="18">
        <v>0</v>
      </c>
      <c r="G338" s="18">
        <v>0</v>
      </c>
      <c r="H338" s="18">
        <v>0</v>
      </c>
      <c r="I338" s="18">
        <f t="shared" si="46"/>
        <v>0</v>
      </c>
      <c r="J338" s="18">
        <f t="shared" si="47"/>
        <v>0</v>
      </c>
      <c r="K338" s="37" t="str">
        <f t="shared" si="48"/>
        <v>NA</v>
      </c>
      <c r="L338" s="37" t="str">
        <f t="shared" si="49"/>
        <v>NA</v>
      </c>
      <c r="M338" s="37" t="str">
        <f t="shared" si="50"/>
        <v>NA</v>
      </c>
    </row>
    <row r="339" spans="1:13" x14ac:dyDescent="0.2">
      <c r="A339" s="17"/>
      <c r="B339" s="43" t="s">
        <v>207</v>
      </c>
      <c r="C339" s="17" t="s">
        <v>208</v>
      </c>
      <c r="D339" s="18">
        <v>3750000</v>
      </c>
      <c r="E339" s="18">
        <v>0</v>
      </c>
      <c r="F339" s="18">
        <v>0</v>
      </c>
      <c r="G339" s="18">
        <v>0</v>
      </c>
      <c r="H339" s="18">
        <v>91606.400000000009</v>
      </c>
      <c r="I339" s="18">
        <f t="shared" si="46"/>
        <v>91606.400000000009</v>
      </c>
      <c r="J339" s="18">
        <f t="shared" si="47"/>
        <v>-91606.400000000009</v>
      </c>
      <c r="K339" s="37" t="str">
        <f t="shared" si="48"/>
        <v>NA</v>
      </c>
      <c r="L339" s="37" t="str">
        <f t="shared" si="49"/>
        <v>NA</v>
      </c>
      <c r="M339" s="37" t="str">
        <f t="shared" si="50"/>
        <v>NA</v>
      </c>
    </row>
    <row r="340" spans="1:13" x14ac:dyDescent="0.2">
      <c r="A340" s="17"/>
      <c r="B340" s="43" t="s">
        <v>209</v>
      </c>
      <c r="C340" s="17" t="s">
        <v>210</v>
      </c>
      <c r="D340" s="18">
        <v>-55995</v>
      </c>
      <c r="E340" s="18">
        <v>0</v>
      </c>
      <c r="F340" s="18">
        <v>0</v>
      </c>
      <c r="G340" s="18">
        <v>0</v>
      </c>
      <c r="H340" s="18">
        <v>1760</v>
      </c>
      <c r="I340" s="18">
        <f t="shared" si="46"/>
        <v>1760</v>
      </c>
      <c r="J340" s="18">
        <f t="shared" si="47"/>
        <v>-1760</v>
      </c>
      <c r="K340" s="37" t="str">
        <f t="shared" si="48"/>
        <v>NA</v>
      </c>
      <c r="L340" s="37" t="str">
        <f t="shared" si="49"/>
        <v>NA</v>
      </c>
      <c r="M340" s="37" t="str">
        <f t="shared" si="50"/>
        <v>NA</v>
      </c>
    </row>
    <row r="341" spans="1:13" x14ac:dyDescent="0.2">
      <c r="A341" s="17"/>
      <c r="B341" s="43" t="s">
        <v>211</v>
      </c>
      <c r="C341" s="17" t="s">
        <v>212</v>
      </c>
      <c r="D341" s="18">
        <v>0</v>
      </c>
      <c r="E341" s="18">
        <v>0</v>
      </c>
      <c r="F341" s="18">
        <v>0</v>
      </c>
      <c r="G341" s="18">
        <v>0</v>
      </c>
      <c r="H341" s="18">
        <v>0</v>
      </c>
      <c r="I341" s="18">
        <f t="shared" si="46"/>
        <v>0</v>
      </c>
      <c r="J341" s="18">
        <f t="shared" si="47"/>
        <v>0</v>
      </c>
      <c r="K341" s="37" t="str">
        <f t="shared" si="48"/>
        <v>NA</v>
      </c>
      <c r="L341" s="37" t="str">
        <f t="shared" si="49"/>
        <v>NA</v>
      </c>
      <c r="M341" s="37" t="str">
        <f t="shared" si="50"/>
        <v>NA</v>
      </c>
    </row>
    <row r="342" spans="1:13" x14ac:dyDescent="0.2">
      <c r="A342" s="67" t="s">
        <v>366</v>
      </c>
      <c r="B342" s="68"/>
      <c r="C342" s="67"/>
      <c r="D342" s="69">
        <v>75198741.920000002</v>
      </c>
      <c r="E342" s="69">
        <v>59523336.419999994</v>
      </c>
      <c r="F342" s="69">
        <v>25351.200000000001</v>
      </c>
      <c r="G342" s="69">
        <v>356489.57000000007</v>
      </c>
      <c r="H342" s="69">
        <v>333867.24</v>
      </c>
      <c r="I342" s="69">
        <f t="shared" si="46"/>
        <v>690356.81</v>
      </c>
      <c r="J342" s="69">
        <f t="shared" si="47"/>
        <v>58832979.609999992</v>
      </c>
      <c r="K342" s="70">
        <f t="shared" si="48"/>
        <v>0.98840191340873762</v>
      </c>
      <c r="L342" s="70">
        <f t="shared" si="49"/>
        <v>-0.99957409645485729</v>
      </c>
      <c r="M342" s="70">
        <f t="shared" si="50"/>
        <v>-0.98562622629277674</v>
      </c>
    </row>
    <row r="343" spans="1:13" x14ac:dyDescent="0.2">
      <c r="A343" s="17" t="s">
        <v>367</v>
      </c>
      <c r="B343" s="43" t="s">
        <v>117</v>
      </c>
      <c r="C343" s="17" t="s">
        <v>118</v>
      </c>
      <c r="D343" s="18">
        <v>0</v>
      </c>
      <c r="E343" s="18">
        <v>0</v>
      </c>
      <c r="F343" s="18">
        <v>0</v>
      </c>
      <c r="G343" s="18">
        <v>0</v>
      </c>
      <c r="H343" s="18">
        <v>0</v>
      </c>
      <c r="I343" s="18">
        <f t="shared" si="46"/>
        <v>0</v>
      </c>
      <c r="J343" s="18">
        <f t="shared" si="47"/>
        <v>0</v>
      </c>
      <c r="K343" s="37" t="str">
        <f t="shared" si="48"/>
        <v>NA</v>
      </c>
      <c r="L343" s="37" t="str">
        <f t="shared" si="49"/>
        <v>NA</v>
      </c>
      <c r="M343" s="37" t="str">
        <f t="shared" si="50"/>
        <v>NA</v>
      </c>
    </row>
    <row r="344" spans="1:13" x14ac:dyDescent="0.2">
      <c r="A344" s="17"/>
      <c r="B344" s="43" t="s">
        <v>368</v>
      </c>
      <c r="C344" s="17" t="s">
        <v>369</v>
      </c>
      <c r="D344" s="18">
        <v>0</v>
      </c>
      <c r="E344" s="18">
        <v>20012.5</v>
      </c>
      <c r="F344" s="18">
        <v>0</v>
      </c>
      <c r="G344" s="18">
        <v>253521.55</v>
      </c>
      <c r="H344" s="18">
        <v>0</v>
      </c>
      <c r="I344" s="18">
        <f t="shared" si="46"/>
        <v>253521.55</v>
      </c>
      <c r="J344" s="18">
        <f t="shared" si="47"/>
        <v>-233509.05</v>
      </c>
      <c r="K344" s="37">
        <f t="shared" si="48"/>
        <v>-11.668159900062461</v>
      </c>
      <c r="L344" s="37">
        <f t="shared" si="49"/>
        <v>-1</v>
      </c>
      <c r="M344" s="37">
        <f t="shared" si="50"/>
        <v>29.403583760149907</v>
      </c>
    </row>
    <row r="345" spans="1:13" x14ac:dyDescent="0.2">
      <c r="A345" s="17"/>
      <c r="B345" s="43" t="s">
        <v>298</v>
      </c>
      <c r="C345" s="17" t="s">
        <v>299</v>
      </c>
      <c r="D345" s="18">
        <v>0</v>
      </c>
      <c r="E345" s="18">
        <v>0</v>
      </c>
      <c r="F345" s="18">
        <v>0</v>
      </c>
      <c r="G345" s="18">
        <v>0</v>
      </c>
      <c r="H345" s="18">
        <v>0</v>
      </c>
      <c r="I345" s="18">
        <f t="shared" si="46"/>
        <v>0</v>
      </c>
      <c r="J345" s="18">
        <f t="shared" si="47"/>
        <v>0</v>
      </c>
      <c r="K345" s="37" t="str">
        <f t="shared" si="48"/>
        <v>NA</v>
      </c>
      <c r="L345" s="37" t="str">
        <f t="shared" si="49"/>
        <v>NA</v>
      </c>
      <c r="M345" s="37" t="str">
        <f t="shared" si="50"/>
        <v>NA</v>
      </c>
    </row>
    <row r="346" spans="1:13" x14ac:dyDescent="0.2">
      <c r="A346" s="17"/>
      <c r="B346" s="43" t="s">
        <v>292</v>
      </c>
      <c r="C346" s="17" t="s">
        <v>293</v>
      </c>
      <c r="F346" s="18">
        <v>0</v>
      </c>
      <c r="G346" s="18">
        <v>0</v>
      </c>
      <c r="H346" s="18">
        <v>0</v>
      </c>
      <c r="I346" s="18">
        <f t="shared" si="46"/>
        <v>0</v>
      </c>
      <c r="J346" s="18">
        <f t="shared" si="47"/>
        <v>0</v>
      </c>
      <c r="K346" s="37" t="str">
        <f t="shared" si="48"/>
        <v>NA</v>
      </c>
      <c r="L346" s="37" t="str">
        <f t="shared" si="49"/>
        <v>NA</v>
      </c>
      <c r="M346" s="37" t="str">
        <f t="shared" si="50"/>
        <v>NA</v>
      </c>
    </row>
    <row r="347" spans="1:13" x14ac:dyDescent="0.2">
      <c r="A347" s="17"/>
      <c r="B347" s="43" t="s">
        <v>141</v>
      </c>
      <c r="C347" s="17" t="s">
        <v>142</v>
      </c>
      <c r="D347" s="18">
        <v>0</v>
      </c>
      <c r="E347" s="18">
        <v>0</v>
      </c>
      <c r="F347" s="18">
        <v>0</v>
      </c>
      <c r="G347" s="18">
        <v>0</v>
      </c>
      <c r="H347" s="18">
        <v>0</v>
      </c>
      <c r="I347" s="18">
        <f t="shared" si="46"/>
        <v>0</v>
      </c>
      <c r="J347" s="18">
        <f t="shared" si="47"/>
        <v>0</v>
      </c>
      <c r="K347" s="37" t="str">
        <f t="shared" si="48"/>
        <v>NA</v>
      </c>
      <c r="L347" s="37" t="str">
        <f t="shared" si="49"/>
        <v>NA</v>
      </c>
      <c r="M347" s="37" t="str">
        <f t="shared" si="50"/>
        <v>NA</v>
      </c>
    </row>
    <row r="348" spans="1:13" x14ac:dyDescent="0.2">
      <c r="A348" s="17"/>
      <c r="B348" s="43" t="s">
        <v>229</v>
      </c>
      <c r="C348" s="17" t="s">
        <v>230</v>
      </c>
      <c r="D348" s="18">
        <v>0</v>
      </c>
      <c r="E348" s="18">
        <v>0</v>
      </c>
      <c r="F348" s="18">
        <v>0</v>
      </c>
      <c r="G348" s="18">
        <v>0</v>
      </c>
      <c r="H348" s="18">
        <v>0</v>
      </c>
      <c r="I348" s="18">
        <f t="shared" si="46"/>
        <v>0</v>
      </c>
      <c r="J348" s="18">
        <f t="shared" si="47"/>
        <v>0</v>
      </c>
      <c r="K348" s="37" t="str">
        <f t="shared" si="48"/>
        <v>NA</v>
      </c>
      <c r="L348" s="37" t="str">
        <f t="shared" si="49"/>
        <v>NA</v>
      </c>
      <c r="M348" s="37" t="str">
        <f t="shared" si="50"/>
        <v>NA</v>
      </c>
    </row>
    <row r="349" spans="1:13" x14ac:dyDescent="0.2">
      <c r="A349" s="17"/>
      <c r="B349" s="43" t="s">
        <v>143</v>
      </c>
      <c r="C349" s="17" t="s">
        <v>144</v>
      </c>
      <c r="D349" s="18">
        <v>1300000</v>
      </c>
      <c r="E349" s="18">
        <v>2600000</v>
      </c>
      <c r="F349" s="18">
        <v>0</v>
      </c>
      <c r="G349" s="18">
        <v>1587.32</v>
      </c>
      <c r="H349" s="18">
        <v>0</v>
      </c>
      <c r="I349" s="18">
        <f t="shared" si="46"/>
        <v>1587.32</v>
      </c>
      <c r="J349" s="18">
        <f t="shared" si="47"/>
        <v>2598412.6800000002</v>
      </c>
      <c r="K349" s="37">
        <f t="shared" si="48"/>
        <v>0.99938949230769236</v>
      </c>
      <c r="L349" s="37">
        <f t="shared" si="49"/>
        <v>-1</v>
      </c>
      <c r="M349" s="37">
        <f t="shared" si="50"/>
        <v>-0.99853478153846142</v>
      </c>
    </row>
    <row r="350" spans="1:13" x14ac:dyDescent="0.2">
      <c r="A350" s="17"/>
      <c r="B350" s="43" t="s">
        <v>149</v>
      </c>
      <c r="C350" s="17" t="s">
        <v>150</v>
      </c>
      <c r="D350" s="18">
        <v>0</v>
      </c>
      <c r="E350" s="18">
        <v>0</v>
      </c>
      <c r="F350" s="18">
        <v>0</v>
      </c>
      <c r="G350" s="18">
        <v>0</v>
      </c>
      <c r="H350" s="18">
        <v>0</v>
      </c>
      <c r="I350" s="18">
        <f t="shared" si="46"/>
        <v>0</v>
      </c>
      <c r="J350" s="18">
        <f t="shared" si="47"/>
        <v>0</v>
      </c>
      <c r="K350" s="37" t="str">
        <f t="shared" si="48"/>
        <v>NA</v>
      </c>
      <c r="L350" s="37" t="str">
        <f t="shared" si="49"/>
        <v>NA</v>
      </c>
      <c r="M350" s="37" t="str">
        <f t="shared" si="50"/>
        <v>NA</v>
      </c>
    </row>
    <row r="351" spans="1:13" x14ac:dyDescent="0.2">
      <c r="A351" s="17"/>
      <c r="B351" s="43" t="s">
        <v>151</v>
      </c>
      <c r="C351" s="17" t="s">
        <v>152</v>
      </c>
      <c r="D351" s="18">
        <v>0</v>
      </c>
      <c r="E351" s="18">
        <v>0</v>
      </c>
      <c r="F351" s="18">
        <v>0</v>
      </c>
      <c r="G351" s="18">
        <v>0</v>
      </c>
      <c r="H351" s="18">
        <v>0</v>
      </c>
      <c r="I351" s="18">
        <f t="shared" si="46"/>
        <v>0</v>
      </c>
      <c r="J351" s="18">
        <f t="shared" si="47"/>
        <v>0</v>
      </c>
      <c r="K351" s="37" t="str">
        <f t="shared" si="48"/>
        <v>NA</v>
      </c>
      <c r="L351" s="37" t="str">
        <f t="shared" si="49"/>
        <v>NA</v>
      </c>
      <c r="M351" s="37" t="str">
        <f t="shared" si="50"/>
        <v>NA</v>
      </c>
    </row>
    <row r="352" spans="1:13" x14ac:dyDescent="0.2">
      <c r="A352" s="17"/>
      <c r="B352" s="43" t="s">
        <v>163</v>
      </c>
      <c r="C352" s="17" t="s">
        <v>164</v>
      </c>
      <c r="D352" s="18">
        <v>34450</v>
      </c>
      <c r="E352" s="18">
        <v>69205</v>
      </c>
      <c r="F352" s="18">
        <v>0</v>
      </c>
      <c r="G352" s="18">
        <v>42.06</v>
      </c>
      <c r="H352" s="18">
        <v>0</v>
      </c>
      <c r="I352" s="18">
        <f t="shared" si="46"/>
        <v>42.06</v>
      </c>
      <c r="J352" s="18">
        <f t="shared" si="47"/>
        <v>69162.94</v>
      </c>
      <c r="K352" s="37">
        <f t="shared" si="48"/>
        <v>0.99939224044505459</v>
      </c>
      <c r="L352" s="37">
        <f t="shared" si="49"/>
        <v>-1</v>
      </c>
      <c r="M352" s="37">
        <f t="shared" si="50"/>
        <v>-0.99854137706813084</v>
      </c>
    </row>
    <row r="353" spans="1:13" x14ac:dyDescent="0.2">
      <c r="A353" s="17"/>
      <c r="B353" s="43" t="s">
        <v>165</v>
      </c>
      <c r="C353" s="17" t="s">
        <v>166</v>
      </c>
      <c r="D353" s="18">
        <v>26125645</v>
      </c>
      <c r="E353" s="18">
        <v>23000</v>
      </c>
      <c r="F353" s="18">
        <v>0</v>
      </c>
      <c r="G353" s="18">
        <v>0</v>
      </c>
      <c r="H353" s="18">
        <v>450.95</v>
      </c>
      <c r="I353" s="18">
        <f t="shared" si="46"/>
        <v>450.95</v>
      </c>
      <c r="J353" s="18">
        <f t="shared" si="47"/>
        <v>22549.05</v>
      </c>
      <c r="K353" s="37">
        <f t="shared" si="48"/>
        <v>0.98039347826086953</v>
      </c>
      <c r="L353" s="37">
        <f t="shared" si="49"/>
        <v>-1</v>
      </c>
      <c r="M353" s="37">
        <f t="shared" si="50"/>
        <v>-1</v>
      </c>
    </row>
    <row r="354" spans="1:13" x14ac:dyDescent="0.2">
      <c r="A354" s="17"/>
      <c r="B354" s="43" t="s">
        <v>173</v>
      </c>
      <c r="C354" s="17" t="s">
        <v>174</v>
      </c>
      <c r="D354" s="18">
        <v>0</v>
      </c>
      <c r="E354" s="18">
        <v>0</v>
      </c>
      <c r="F354" s="18">
        <v>0</v>
      </c>
      <c r="G354" s="18">
        <v>0</v>
      </c>
      <c r="H354" s="18">
        <v>0</v>
      </c>
      <c r="I354" s="18">
        <f t="shared" si="46"/>
        <v>0</v>
      </c>
      <c r="J354" s="18">
        <f t="shared" si="47"/>
        <v>0</v>
      </c>
      <c r="K354" s="37" t="str">
        <f t="shared" si="48"/>
        <v>NA</v>
      </c>
      <c r="L354" s="37" t="str">
        <f t="shared" si="49"/>
        <v>NA</v>
      </c>
      <c r="M354" s="37" t="str">
        <f t="shared" si="50"/>
        <v>NA</v>
      </c>
    </row>
    <row r="355" spans="1:13" x14ac:dyDescent="0.2">
      <c r="A355" s="17"/>
      <c r="B355" s="43" t="s">
        <v>370</v>
      </c>
      <c r="C355" s="17" t="s">
        <v>371</v>
      </c>
      <c r="D355" s="18">
        <v>0</v>
      </c>
      <c r="E355" s="18">
        <v>54000</v>
      </c>
      <c r="F355" s="18">
        <v>0</v>
      </c>
      <c r="G355" s="18">
        <v>360</v>
      </c>
      <c r="H355" s="18">
        <v>3640</v>
      </c>
      <c r="I355" s="18">
        <f t="shared" si="46"/>
        <v>4000</v>
      </c>
      <c r="J355" s="18">
        <f t="shared" si="47"/>
        <v>50000</v>
      </c>
      <c r="K355" s="37">
        <f t="shared" si="48"/>
        <v>0.92592592592592593</v>
      </c>
      <c r="L355" s="37">
        <f t="shared" si="49"/>
        <v>-1</v>
      </c>
      <c r="M355" s="37">
        <f t="shared" si="50"/>
        <v>-0.98399999999999999</v>
      </c>
    </row>
    <row r="356" spans="1:13" x14ac:dyDescent="0.2">
      <c r="A356" s="17"/>
      <c r="B356" s="43" t="s">
        <v>183</v>
      </c>
      <c r="C356" s="17" t="s">
        <v>184</v>
      </c>
      <c r="D356" s="18">
        <v>0</v>
      </c>
      <c r="E356" s="18">
        <v>0</v>
      </c>
      <c r="F356" s="18">
        <v>0</v>
      </c>
      <c r="G356" s="18">
        <v>0</v>
      </c>
      <c r="H356" s="18">
        <v>0</v>
      </c>
      <c r="I356" s="18">
        <f t="shared" si="46"/>
        <v>0</v>
      </c>
      <c r="J356" s="18">
        <f t="shared" si="47"/>
        <v>0</v>
      </c>
      <c r="K356" s="37" t="str">
        <f t="shared" si="48"/>
        <v>NA</v>
      </c>
      <c r="L356" s="37" t="str">
        <f t="shared" si="49"/>
        <v>NA</v>
      </c>
      <c r="M356" s="37" t="str">
        <f t="shared" si="50"/>
        <v>NA</v>
      </c>
    </row>
    <row r="357" spans="1:13" x14ac:dyDescent="0.2">
      <c r="A357" s="17"/>
      <c r="B357" s="43" t="s">
        <v>187</v>
      </c>
      <c r="C357" s="17" t="s">
        <v>188</v>
      </c>
      <c r="D357" s="18">
        <v>61839</v>
      </c>
      <c r="E357" s="18">
        <v>57802</v>
      </c>
      <c r="F357" s="18">
        <v>0</v>
      </c>
      <c r="G357" s="18">
        <v>0</v>
      </c>
      <c r="H357" s="18">
        <v>0</v>
      </c>
      <c r="I357" s="18">
        <f t="shared" si="46"/>
        <v>0</v>
      </c>
      <c r="J357" s="18">
        <f t="shared" si="47"/>
        <v>57802</v>
      </c>
      <c r="K357" s="37">
        <f t="shared" si="48"/>
        <v>1</v>
      </c>
      <c r="L357" s="37">
        <f t="shared" si="49"/>
        <v>-1</v>
      </c>
      <c r="M357" s="37">
        <f t="shared" si="50"/>
        <v>-1</v>
      </c>
    </row>
    <row r="358" spans="1:13" x14ac:dyDescent="0.2">
      <c r="A358" s="17"/>
      <c r="B358" s="43" t="s">
        <v>189</v>
      </c>
      <c r="C358" s="17" t="s">
        <v>190</v>
      </c>
      <c r="D358" s="18">
        <v>0</v>
      </c>
      <c r="E358" s="18">
        <v>0</v>
      </c>
      <c r="F358" s="18">
        <v>0</v>
      </c>
      <c r="G358" s="18">
        <v>0</v>
      </c>
      <c r="H358" s="18">
        <v>0</v>
      </c>
      <c r="I358" s="18">
        <f t="shared" si="46"/>
        <v>0</v>
      </c>
      <c r="J358" s="18">
        <f t="shared" si="47"/>
        <v>0</v>
      </c>
      <c r="K358" s="37" t="str">
        <f t="shared" si="48"/>
        <v>NA</v>
      </c>
      <c r="L358" s="37" t="str">
        <f t="shared" si="49"/>
        <v>NA</v>
      </c>
      <c r="M358" s="37" t="str">
        <f t="shared" si="50"/>
        <v>NA</v>
      </c>
    </row>
    <row r="359" spans="1:13" x14ac:dyDescent="0.2">
      <c r="A359" s="17"/>
      <c r="B359" s="43" t="s">
        <v>354</v>
      </c>
      <c r="C359" s="17" t="s">
        <v>355</v>
      </c>
      <c r="D359" s="18">
        <v>128851.01000000001</v>
      </c>
      <c r="E359" s="18">
        <v>124881.51000000001</v>
      </c>
      <c r="F359" s="18">
        <v>0</v>
      </c>
      <c r="G359" s="18">
        <v>68008.7</v>
      </c>
      <c r="H359" s="18">
        <v>30.75</v>
      </c>
      <c r="I359" s="18">
        <f t="shared" si="46"/>
        <v>68039.45</v>
      </c>
      <c r="J359" s="18">
        <f t="shared" si="47"/>
        <v>56842.060000000012</v>
      </c>
      <c r="K359" s="37">
        <f t="shared" si="48"/>
        <v>0.45516794279633555</v>
      </c>
      <c r="L359" s="37">
        <f t="shared" si="49"/>
        <v>-1</v>
      </c>
      <c r="M359" s="37">
        <f t="shared" si="50"/>
        <v>0.3070059771058179</v>
      </c>
    </row>
    <row r="360" spans="1:13" x14ac:dyDescent="0.2">
      <c r="A360" s="17"/>
      <c r="B360" s="43" t="s">
        <v>374</v>
      </c>
      <c r="C360" s="17" t="s">
        <v>375</v>
      </c>
      <c r="F360" s="18">
        <v>0</v>
      </c>
      <c r="G360" s="18">
        <v>0</v>
      </c>
      <c r="H360" s="18">
        <v>0</v>
      </c>
      <c r="I360" s="18">
        <f t="shared" si="46"/>
        <v>0</v>
      </c>
      <c r="J360" s="18">
        <f t="shared" si="47"/>
        <v>0</v>
      </c>
      <c r="K360" s="37" t="str">
        <f t="shared" si="48"/>
        <v>NA</v>
      </c>
      <c r="L360" s="37" t="str">
        <f t="shared" si="49"/>
        <v>NA</v>
      </c>
      <c r="M360" s="37" t="str">
        <f t="shared" si="50"/>
        <v>NA</v>
      </c>
    </row>
    <row r="361" spans="1:13" x14ac:dyDescent="0.2">
      <c r="A361" s="17"/>
      <c r="B361" s="43" t="s">
        <v>211</v>
      </c>
      <c r="C361" s="17" t="s">
        <v>212</v>
      </c>
      <c r="F361" s="18">
        <v>0</v>
      </c>
      <c r="G361" s="18">
        <v>0</v>
      </c>
      <c r="H361" s="18">
        <v>0</v>
      </c>
      <c r="I361" s="18">
        <f t="shared" si="46"/>
        <v>0</v>
      </c>
      <c r="J361" s="18">
        <f t="shared" si="47"/>
        <v>0</v>
      </c>
      <c r="K361" s="37" t="str">
        <f t="shared" si="48"/>
        <v>NA</v>
      </c>
      <c r="L361" s="37" t="str">
        <f t="shared" si="49"/>
        <v>NA</v>
      </c>
      <c r="M361" s="37" t="str">
        <f t="shared" si="50"/>
        <v>NA</v>
      </c>
    </row>
    <row r="362" spans="1:13" x14ac:dyDescent="0.2">
      <c r="A362" s="17"/>
      <c r="B362" s="43" t="s">
        <v>412</v>
      </c>
      <c r="C362" s="17" t="s">
        <v>104</v>
      </c>
      <c r="D362" s="18">
        <v>0</v>
      </c>
      <c r="E362" s="18">
        <v>0</v>
      </c>
      <c r="F362" s="18">
        <v>0</v>
      </c>
      <c r="G362" s="18">
        <v>0</v>
      </c>
      <c r="H362" s="18">
        <v>0</v>
      </c>
      <c r="I362" s="18">
        <f t="shared" si="46"/>
        <v>0</v>
      </c>
      <c r="J362" s="18">
        <f t="shared" si="47"/>
        <v>0</v>
      </c>
      <c r="K362" s="37" t="str">
        <f t="shared" si="48"/>
        <v>NA</v>
      </c>
      <c r="L362" s="37" t="str">
        <f t="shared" si="49"/>
        <v>NA</v>
      </c>
      <c r="M362" s="37" t="str">
        <f t="shared" si="50"/>
        <v>NA</v>
      </c>
    </row>
    <row r="363" spans="1:13" x14ac:dyDescent="0.2">
      <c r="A363" s="67" t="s">
        <v>378</v>
      </c>
      <c r="B363" s="68"/>
      <c r="C363" s="67"/>
      <c r="D363" s="69">
        <v>27650785.010000002</v>
      </c>
      <c r="E363" s="69">
        <v>2948901.01</v>
      </c>
      <c r="F363" s="69">
        <v>0</v>
      </c>
      <c r="G363" s="69">
        <v>323519.63</v>
      </c>
      <c r="H363" s="69">
        <v>4121.7</v>
      </c>
      <c r="I363" s="69">
        <f t="shared" si="46"/>
        <v>327641.33</v>
      </c>
      <c r="J363" s="69">
        <f t="shared" si="47"/>
        <v>2621259.6799999997</v>
      </c>
      <c r="K363" s="70">
        <f t="shared" si="48"/>
        <v>0.88889375096385481</v>
      </c>
      <c r="L363" s="70">
        <f t="shared" si="49"/>
        <v>-1</v>
      </c>
      <c r="M363" s="70">
        <f t="shared" si="50"/>
        <v>-0.73669949945183133</v>
      </c>
    </row>
    <row r="364" spans="1:13" x14ac:dyDescent="0.2">
      <c r="A364" s="17" t="s">
        <v>379</v>
      </c>
      <c r="B364" s="43" t="s">
        <v>117</v>
      </c>
      <c r="C364" s="17" t="s">
        <v>118</v>
      </c>
      <c r="D364" s="18">
        <v>0</v>
      </c>
      <c r="E364" s="18">
        <v>0</v>
      </c>
      <c r="F364" s="18">
        <v>0</v>
      </c>
      <c r="G364" s="18">
        <v>0</v>
      </c>
      <c r="H364" s="18">
        <v>0</v>
      </c>
      <c r="I364" s="18">
        <f t="shared" si="46"/>
        <v>0</v>
      </c>
      <c r="J364" s="18">
        <f t="shared" si="47"/>
        <v>0</v>
      </c>
      <c r="K364" s="37" t="str">
        <f t="shared" si="48"/>
        <v>NA</v>
      </c>
      <c r="L364" s="37" t="str">
        <f t="shared" si="49"/>
        <v>NA</v>
      </c>
      <c r="M364" s="37" t="str">
        <f t="shared" si="50"/>
        <v>NA</v>
      </c>
    </row>
    <row r="365" spans="1:13" x14ac:dyDescent="0.2">
      <c r="A365" s="17"/>
      <c r="B365" s="43" t="s">
        <v>245</v>
      </c>
      <c r="C365" s="17" t="s">
        <v>246</v>
      </c>
      <c r="D365" s="18">
        <v>0</v>
      </c>
      <c r="E365" s="18">
        <v>0</v>
      </c>
      <c r="F365" s="18">
        <v>0</v>
      </c>
      <c r="G365" s="18">
        <v>0</v>
      </c>
      <c r="H365" s="18">
        <v>0</v>
      </c>
      <c r="I365" s="18">
        <f t="shared" si="46"/>
        <v>0</v>
      </c>
      <c r="J365" s="18">
        <f t="shared" si="47"/>
        <v>0</v>
      </c>
      <c r="K365" s="37" t="str">
        <f t="shared" si="48"/>
        <v>NA</v>
      </c>
      <c r="L365" s="37" t="str">
        <f t="shared" si="49"/>
        <v>NA</v>
      </c>
      <c r="M365" s="37" t="str">
        <f t="shared" si="50"/>
        <v>NA</v>
      </c>
    </row>
    <row r="366" spans="1:13" x14ac:dyDescent="0.2">
      <c r="A366" s="17"/>
      <c r="B366" s="43" t="s">
        <v>127</v>
      </c>
      <c r="C366" s="17" t="s">
        <v>128</v>
      </c>
      <c r="D366" s="18">
        <v>0</v>
      </c>
      <c r="E366" s="18">
        <v>0</v>
      </c>
      <c r="F366" s="18">
        <v>0</v>
      </c>
      <c r="G366" s="18">
        <v>0</v>
      </c>
      <c r="H366" s="18">
        <v>0</v>
      </c>
      <c r="I366" s="18">
        <f t="shared" si="46"/>
        <v>0</v>
      </c>
      <c r="J366" s="18">
        <f t="shared" si="47"/>
        <v>0</v>
      </c>
      <c r="K366" s="37" t="str">
        <f t="shared" si="48"/>
        <v>NA</v>
      </c>
      <c r="L366" s="37" t="str">
        <f t="shared" si="49"/>
        <v>NA</v>
      </c>
      <c r="M366" s="37" t="str">
        <f t="shared" si="50"/>
        <v>NA</v>
      </c>
    </row>
    <row r="367" spans="1:13" x14ac:dyDescent="0.2">
      <c r="A367" s="17"/>
      <c r="B367" s="43" t="s">
        <v>380</v>
      </c>
      <c r="C367" s="17" t="s">
        <v>381</v>
      </c>
      <c r="D367" s="18">
        <v>0</v>
      </c>
      <c r="E367" s="18">
        <v>0</v>
      </c>
      <c r="F367" s="18">
        <v>0</v>
      </c>
      <c r="G367" s="18">
        <v>0</v>
      </c>
      <c r="H367" s="18">
        <v>0</v>
      </c>
      <c r="I367" s="18">
        <f t="shared" si="46"/>
        <v>0</v>
      </c>
      <c r="J367" s="18">
        <f t="shared" si="47"/>
        <v>0</v>
      </c>
      <c r="K367" s="37" t="str">
        <f t="shared" si="48"/>
        <v>NA</v>
      </c>
      <c r="L367" s="37" t="str">
        <f t="shared" si="49"/>
        <v>NA</v>
      </c>
      <c r="M367" s="37" t="str">
        <f t="shared" si="50"/>
        <v>NA</v>
      </c>
    </row>
    <row r="368" spans="1:13" x14ac:dyDescent="0.2">
      <c r="A368" s="17"/>
      <c r="B368" s="43" t="s">
        <v>141</v>
      </c>
      <c r="C368" s="17" t="s">
        <v>142</v>
      </c>
      <c r="D368" s="18">
        <v>0</v>
      </c>
      <c r="E368" s="18">
        <v>0</v>
      </c>
      <c r="F368" s="18">
        <v>0</v>
      </c>
      <c r="G368" s="18">
        <v>0</v>
      </c>
      <c r="H368" s="18">
        <v>0</v>
      </c>
      <c r="I368" s="18">
        <f t="shared" si="46"/>
        <v>0</v>
      </c>
      <c r="J368" s="18">
        <f t="shared" si="47"/>
        <v>0</v>
      </c>
      <c r="K368" s="37" t="str">
        <f t="shared" si="48"/>
        <v>NA</v>
      </c>
      <c r="L368" s="37" t="str">
        <f t="shared" si="49"/>
        <v>NA</v>
      </c>
      <c r="M368" s="37" t="str">
        <f t="shared" si="50"/>
        <v>NA</v>
      </c>
    </row>
    <row r="369" spans="1:13" x14ac:dyDescent="0.2">
      <c r="A369" s="17"/>
      <c r="B369" s="43" t="s">
        <v>229</v>
      </c>
      <c r="C369" s="17" t="s">
        <v>230</v>
      </c>
      <c r="D369" s="18">
        <v>198170</v>
      </c>
      <c r="E369" s="18">
        <v>198170</v>
      </c>
      <c r="F369" s="18">
        <v>17636.260000000002</v>
      </c>
      <c r="G369" s="18">
        <v>87620.260000000009</v>
      </c>
      <c r="H369" s="18">
        <v>0</v>
      </c>
      <c r="I369" s="18">
        <f t="shared" si="46"/>
        <v>87620.260000000009</v>
      </c>
      <c r="J369" s="18">
        <f t="shared" si="47"/>
        <v>110549.73999999999</v>
      </c>
      <c r="K369" s="37">
        <f t="shared" si="48"/>
        <v>0.55785305545743546</v>
      </c>
      <c r="L369" s="37">
        <f t="shared" si="49"/>
        <v>-0.91100439017005597</v>
      </c>
      <c r="M369" s="37">
        <f t="shared" si="50"/>
        <v>6.1152666902154706E-2</v>
      </c>
    </row>
    <row r="370" spans="1:13" x14ac:dyDescent="0.2">
      <c r="A370" s="17"/>
      <c r="B370" s="43" t="s">
        <v>143</v>
      </c>
      <c r="C370" s="17" t="s">
        <v>144</v>
      </c>
      <c r="D370" s="18">
        <v>42239798.5</v>
      </c>
      <c r="E370" s="18">
        <v>0</v>
      </c>
      <c r="F370" s="18">
        <v>15765</v>
      </c>
      <c r="G370" s="18">
        <v>1146543.75</v>
      </c>
      <c r="H370" s="18">
        <v>0</v>
      </c>
      <c r="I370" s="18">
        <f t="shared" si="46"/>
        <v>1146543.75</v>
      </c>
      <c r="J370" s="18">
        <f t="shared" si="47"/>
        <v>-1146543.75</v>
      </c>
      <c r="K370" s="37" t="str">
        <f t="shared" si="48"/>
        <v>NA</v>
      </c>
      <c r="L370" s="37" t="str">
        <f t="shared" si="49"/>
        <v>NA</v>
      </c>
      <c r="M370" s="37" t="str">
        <f t="shared" si="50"/>
        <v>NA</v>
      </c>
    </row>
    <row r="371" spans="1:13" x14ac:dyDescent="0.2">
      <c r="A371" s="17"/>
      <c r="B371" s="43" t="s">
        <v>149</v>
      </c>
      <c r="C371" s="17" t="s">
        <v>150</v>
      </c>
      <c r="D371" s="18">
        <v>25515</v>
      </c>
      <c r="E371" s="18">
        <v>25515</v>
      </c>
      <c r="F371" s="18">
        <v>945</v>
      </c>
      <c r="G371" s="18">
        <v>4725</v>
      </c>
      <c r="H371" s="18">
        <v>0</v>
      </c>
      <c r="I371" s="18">
        <f t="shared" si="46"/>
        <v>4725</v>
      </c>
      <c r="J371" s="18">
        <f t="shared" si="47"/>
        <v>20790</v>
      </c>
      <c r="K371" s="37">
        <f t="shared" si="48"/>
        <v>0.81481481481481477</v>
      </c>
      <c r="L371" s="37">
        <f t="shared" si="49"/>
        <v>-0.96296296296296291</v>
      </c>
      <c r="M371" s="37">
        <f t="shared" si="50"/>
        <v>-0.55555555555555558</v>
      </c>
    </row>
    <row r="372" spans="1:13" x14ac:dyDescent="0.2">
      <c r="A372" s="17"/>
      <c r="B372" s="43" t="s">
        <v>151</v>
      </c>
      <c r="C372" s="17" t="s">
        <v>152</v>
      </c>
      <c r="D372" s="18">
        <v>50423.78</v>
      </c>
      <c r="E372" s="18">
        <v>50423.78</v>
      </c>
      <c r="F372" s="18">
        <v>4290.88</v>
      </c>
      <c r="G372" s="18">
        <v>21323.730000000003</v>
      </c>
      <c r="H372" s="18">
        <v>0</v>
      </c>
      <c r="I372" s="18">
        <f t="shared" si="46"/>
        <v>21323.730000000003</v>
      </c>
      <c r="J372" s="18">
        <f t="shared" si="47"/>
        <v>29100.049999999996</v>
      </c>
      <c r="K372" s="37">
        <f t="shared" si="48"/>
        <v>0.57710964945507848</v>
      </c>
      <c r="L372" s="37">
        <f t="shared" si="49"/>
        <v>-0.91490364268605018</v>
      </c>
      <c r="M372" s="37">
        <f t="shared" si="50"/>
        <v>1.4936841307811689E-2</v>
      </c>
    </row>
    <row r="373" spans="1:13" x14ac:dyDescent="0.2">
      <c r="A373" s="17"/>
      <c r="B373" s="43" t="s">
        <v>163</v>
      </c>
      <c r="C373" s="17" t="s">
        <v>164</v>
      </c>
      <c r="D373" s="18">
        <v>6745.24</v>
      </c>
      <c r="E373" s="18">
        <v>6745.24</v>
      </c>
      <c r="F373" s="18">
        <v>1632.54</v>
      </c>
      <c r="G373" s="18">
        <v>36215.5</v>
      </c>
      <c r="H373" s="18">
        <v>0</v>
      </c>
      <c r="I373" s="18">
        <f t="shared" si="46"/>
        <v>36215.5</v>
      </c>
      <c r="J373" s="18">
        <f t="shared" si="47"/>
        <v>-29470.260000000002</v>
      </c>
      <c r="K373" s="37">
        <f t="shared" si="48"/>
        <v>-4.3690454305554738</v>
      </c>
      <c r="L373" s="37">
        <f t="shared" si="49"/>
        <v>-0.7579715473430152</v>
      </c>
      <c r="M373" s="37">
        <f t="shared" si="50"/>
        <v>11.885709033333134</v>
      </c>
    </row>
    <row r="374" spans="1:13" x14ac:dyDescent="0.2">
      <c r="A374" s="17"/>
      <c r="B374" s="43" t="s">
        <v>165</v>
      </c>
      <c r="C374" s="17" t="s">
        <v>166</v>
      </c>
      <c r="D374" s="18">
        <v>26298445</v>
      </c>
      <c r="E374" s="18">
        <v>2966862</v>
      </c>
      <c r="F374" s="18">
        <v>0</v>
      </c>
      <c r="G374" s="18">
        <v>1059619.68</v>
      </c>
      <c r="H374" s="18">
        <v>1150582.3500000001</v>
      </c>
      <c r="I374" s="18">
        <f t="shared" si="46"/>
        <v>2210202.0300000003</v>
      </c>
      <c r="J374" s="18">
        <f t="shared" si="47"/>
        <v>756659.96999999974</v>
      </c>
      <c r="K374" s="37">
        <f t="shared" si="48"/>
        <v>0.25503713013952106</v>
      </c>
      <c r="L374" s="37">
        <f t="shared" si="49"/>
        <v>-1</v>
      </c>
      <c r="M374" s="37">
        <f t="shared" si="50"/>
        <v>-0.14283602270681958</v>
      </c>
    </row>
    <row r="375" spans="1:13" x14ac:dyDescent="0.2">
      <c r="A375" s="17"/>
      <c r="B375" s="43" t="s">
        <v>237</v>
      </c>
      <c r="C375" s="17" t="s">
        <v>238</v>
      </c>
      <c r="D375" s="18">
        <v>0</v>
      </c>
      <c r="E375" s="18">
        <v>0</v>
      </c>
      <c r="F375" s="18">
        <v>0</v>
      </c>
      <c r="G375" s="18">
        <v>151077.5</v>
      </c>
      <c r="H375" s="18">
        <v>71148.67</v>
      </c>
      <c r="I375" s="18">
        <f t="shared" si="46"/>
        <v>222226.16999999998</v>
      </c>
      <c r="J375" s="18">
        <f t="shared" si="47"/>
        <v>-222226.16999999998</v>
      </c>
      <c r="K375" s="37" t="str">
        <f t="shared" si="48"/>
        <v>NA</v>
      </c>
      <c r="L375" s="37" t="str">
        <f t="shared" si="49"/>
        <v>NA</v>
      </c>
      <c r="M375" s="37" t="str">
        <f t="shared" si="50"/>
        <v>NA</v>
      </c>
    </row>
    <row r="376" spans="1:13" x14ac:dyDescent="0.2">
      <c r="A376" s="17"/>
      <c r="B376" s="43" t="s">
        <v>179</v>
      </c>
      <c r="C376" s="17" t="s">
        <v>180</v>
      </c>
      <c r="D376" s="18">
        <v>8335</v>
      </c>
      <c r="E376" s="18">
        <v>8335</v>
      </c>
      <c r="F376" s="18">
        <v>42625.08</v>
      </c>
      <c r="G376" s="18">
        <v>110001.81</v>
      </c>
      <c r="H376" s="18">
        <v>677420.95</v>
      </c>
      <c r="I376" s="18">
        <f t="shared" si="46"/>
        <v>787422.76</v>
      </c>
      <c r="J376" s="18">
        <f t="shared" si="47"/>
        <v>-779087.76</v>
      </c>
      <c r="K376" s="37">
        <f t="shared" si="48"/>
        <v>-93.471836832633471</v>
      </c>
      <c r="L376" s="37">
        <f t="shared" si="49"/>
        <v>4.1139868026394719</v>
      </c>
      <c r="M376" s="37">
        <f t="shared" si="50"/>
        <v>30.674186442711452</v>
      </c>
    </row>
    <row r="377" spans="1:13" x14ac:dyDescent="0.2">
      <c r="A377" s="17"/>
      <c r="B377" s="43" t="s">
        <v>181</v>
      </c>
      <c r="C377" s="17" t="s">
        <v>182</v>
      </c>
      <c r="D377" s="18">
        <v>27900</v>
      </c>
      <c r="E377" s="18">
        <v>365940</v>
      </c>
      <c r="F377" s="18">
        <v>0</v>
      </c>
      <c r="G377" s="18">
        <v>0</v>
      </c>
      <c r="H377" s="18">
        <v>0</v>
      </c>
      <c r="I377" s="18">
        <f t="shared" si="46"/>
        <v>0</v>
      </c>
      <c r="J377" s="18">
        <f t="shared" si="47"/>
        <v>365940</v>
      </c>
      <c r="K377" s="37">
        <f t="shared" si="48"/>
        <v>1</v>
      </c>
      <c r="L377" s="37">
        <f t="shared" si="49"/>
        <v>-1</v>
      </c>
      <c r="M377" s="37">
        <f t="shared" si="50"/>
        <v>-1</v>
      </c>
    </row>
    <row r="378" spans="1:13" x14ac:dyDescent="0.2">
      <c r="A378" s="17"/>
      <c r="B378" s="43" t="s">
        <v>183</v>
      </c>
      <c r="C378" s="17" t="s">
        <v>184</v>
      </c>
      <c r="D378" s="18">
        <v>42500</v>
      </c>
      <c r="E378" s="18">
        <v>42500</v>
      </c>
      <c r="F378" s="18">
        <v>0</v>
      </c>
      <c r="G378" s="18">
        <v>316.70999999999998</v>
      </c>
      <c r="H378" s="18">
        <v>0</v>
      </c>
      <c r="I378" s="18">
        <f t="shared" si="46"/>
        <v>316.70999999999998</v>
      </c>
      <c r="J378" s="18">
        <f t="shared" si="47"/>
        <v>42183.29</v>
      </c>
      <c r="K378" s="37">
        <f t="shared" si="48"/>
        <v>0.99254799999999999</v>
      </c>
      <c r="L378" s="37">
        <f t="shared" si="49"/>
        <v>-1</v>
      </c>
      <c r="M378" s="37">
        <f t="shared" si="50"/>
        <v>-0.98211520000000008</v>
      </c>
    </row>
    <row r="379" spans="1:13" x14ac:dyDescent="0.2">
      <c r="A379" s="17"/>
      <c r="B379" s="43" t="s">
        <v>189</v>
      </c>
      <c r="C379" s="17" t="s">
        <v>190</v>
      </c>
      <c r="D379" s="18">
        <v>209500</v>
      </c>
      <c r="E379" s="18">
        <v>209500</v>
      </c>
      <c r="F379" s="18">
        <v>0</v>
      </c>
      <c r="G379" s="18">
        <v>1588.78</v>
      </c>
      <c r="H379" s="18">
        <v>1161.93</v>
      </c>
      <c r="I379" s="18">
        <f t="shared" si="46"/>
        <v>2750.71</v>
      </c>
      <c r="J379" s="18">
        <f t="shared" si="47"/>
        <v>206749.29</v>
      </c>
      <c r="K379" s="37">
        <f t="shared" si="48"/>
        <v>0.98687011933174229</v>
      </c>
      <c r="L379" s="37">
        <f t="shared" si="49"/>
        <v>-1</v>
      </c>
      <c r="M379" s="37">
        <f t="shared" si="50"/>
        <v>-0.98179917899761338</v>
      </c>
    </row>
    <row r="380" spans="1:13" x14ac:dyDescent="0.2">
      <c r="A380" s="17"/>
      <c r="B380" s="43" t="s">
        <v>191</v>
      </c>
      <c r="C380" s="17" t="s">
        <v>192</v>
      </c>
      <c r="D380" s="18">
        <v>0</v>
      </c>
      <c r="E380" s="18">
        <v>2100</v>
      </c>
      <c r="F380" s="18">
        <v>0</v>
      </c>
      <c r="G380" s="18">
        <v>0</v>
      </c>
      <c r="H380" s="18">
        <v>0</v>
      </c>
      <c r="I380" s="18">
        <f t="shared" si="46"/>
        <v>0</v>
      </c>
      <c r="J380" s="18">
        <f t="shared" si="47"/>
        <v>2100</v>
      </c>
      <c r="K380" s="37">
        <f t="shared" si="48"/>
        <v>1</v>
      </c>
      <c r="L380" s="37">
        <f t="shared" si="49"/>
        <v>-1</v>
      </c>
      <c r="M380" s="37">
        <f t="shared" si="50"/>
        <v>-1</v>
      </c>
    </row>
    <row r="381" spans="1:13" x14ac:dyDescent="0.2">
      <c r="A381" s="17"/>
      <c r="B381" s="43" t="s">
        <v>195</v>
      </c>
      <c r="C381" s="17" t="s">
        <v>196</v>
      </c>
      <c r="D381" s="18">
        <v>95000</v>
      </c>
      <c r="E381" s="18">
        <v>101055</v>
      </c>
      <c r="F381" s="18">
        <v>0</v>
      </c>
      <c r="G381" s="18">
        <v>799.9</v>
      </c>
      <c r="H381" s="18">
        <v>4092.82</v>
      </c>
      <c r="I381" s="18">
        <f t="shared" si="46"/>
        <v>4892.72</v>
      </c>
      <c r="J381" s="18">
        <f t="shared" si="47"/>
        <v>96162.28</v>
      </c>
      <c r="K381" s="37">
        <f t="shared" si="48"/>
        <v>0.95158359309287022</v>
      </c>
      <c r="L381" s="37">
        <f t="shared" si="49"/>
        <v>-1</v>
      </c>
      <c r="M381" s="37">
        <f t="shared" si="50"/>
        <v>-0.9810028202464004</v>
      </c>
    </row>
    <row r="382" spans="1:13" x14ac:dyDescent="0.2">
      <c r="A382" s="17"/>
      <c r="B382" s="43" t="s">
        <v>197</v>
      </c>
      <c r="C382" s="17" t="s">
        <v>198</v>
      </c>
      <c r="D382" s="18">
        <v>50000</v>
      </c>
      <c r="E382" s="18">
        <v>121970</v>
      </c>
      <c r="F382" s="18">
        <v>0</v>
      </c>
      <c r="G382" s="18">
        <v>0</v>
      </c>
      <c r="H382" s="18">
        <v>0</v>
      </c>
      <c r="I382" s="18">
        <f t="shared" si="46"/>
        <v>0</v>
      </c>
      <c r="J382" s="18">
        <f t="shared" si="47"/>
        <v>121970</v>
      </c>
      <c r="K382" s="37">
        <f t="shared" si="48"/>
        <v>1</v>
      </c>
      <c r="L382" s="37">
        <f t="shared" si="49"/>
        <v>-1</v>
      </c>
      <c r="M382" s="37">
        <f t="shared" si="50"/>
        <v>-1</v>
      </c>
    </row>
    <row r="383" spans="1:13" x14ac:dyDescent="0.2">
      <c r="A383" s="17"/>
      <c r="B383" s="43" t="s">
        <v>207</v>
      </c>
      <c r="C383" s="17" t="s">
        <v>208</v>
      </c>
      <c r="D383" s="18">
        <v>25375.87</v>
      </c>
      <c r="E383" s="18">
        <v>25375.87</v>
      </c>
      <c r="F383" s="18">
        <v>0</v>
      </c>
      <c r="G383" s="18">
        <v>0</v>
      </c>
      <c r="H383" s="18">
        <v>5401.34</v>
      </c>
      <c r="I383" s="18">
        <f t="shared" si="46"/>
        <v>5401.34</v>
      </c>
      <c r="J383" s="18">
        <f t="shared" si="47"/>
        <v>19974.53</v>
      </c>
      <c r="K383" s="37">
        <f t="shared" si="48"/>
        <v>0.78714660817540438</v>
      </c>
      <c r="L383" s="37">
        <f t="shared" si="49"/>
        <v>-1</v>
      </c>
      <c r="M383" s="37">
        <f t="shared" si="50"/>
        <v>-1</v>
      </c>
    </row>
    <row r="384" spans="1:13" x14ac:dyDescent="0.2">
      <c r="A384" s="17"/>
      <c r="B384" s="43" t="s">
        <v>209</v>
      </c>
      <c r="C384" s="17" t="s">
        <v>210</v>
      </c>
      <c r="D384" s="18">
        <v>11566415</v>
      </c>
      <c r="E384" s="18">
        <v>0</v>
      </c>
      <c r="F384" s="18">
        <v>0</v>
      </c>
      <c r="G384" s="18">
        <v>883.2</v>
      </c>
      <c r="H384" s="18">
        <v>48606.84</v>
      </c>
      <c r="I384" s="18">
        <f t="shared" si="46"/>
        <v>49490.039999999994</v>
      </c>
      <c r="J384" s="18">
        <f t="shared" si="47"/>
        <v>-49490.039999999994</v>
      </c>
      <c r="K384" s="37" t="str">
        <f t="shared" si="48"/>
        <v>NA</v>
      </c>
      <c r="L384" s="37" t="str">
        <f t="shared" si="49"/>
        <v>NA</v>
      </c>
      <c r="M384" s="37" t="str">
        <f t="shared" si="50"/>
        <v>NA</v>
      </c>
    </row>
    <row r="385" spans="1:13" x14ac:dyDescent="0.2">
      <c r="A385" s="17"/>
      <c r="B385" s="43" t="s">
        <v>211</v>
      </c>
      <c r="C385" s="17" t="s">
        <v>212</v>
      </c>
      <c r="D385" s="18">
        <v>2500</v>
      </c>
      <c r="E385" s="18">
        <v>47500</v>
      </c>
      <c r="F385" s="18">
        <v>0</v>
      </c>
      <c r="G385" s="18">
        <v>0</v>
      </c>
      <c r="H385" s="18">
        <v>0</v>
      </c>
      <c r="I385" s="18">
        <f t="shared" si="46"/>
        <v>0</v>
      </c>
      <c r="J385" s="18">
        <f t="shared" si="47"/>
        <v>47500</v>
      </c>
      <c r="K385" s="37">
        <f t="shared" si="48"/>
        <v>1</v>
      </c>
      <c r="L385" s="37">
        <f t="shared" si="49"/>
        <v>-1</v>
      </c>
      <c r="M385" s="37">
        <f t="shared" si="50"/>
        <v>-1</v>
      </c>
    </row>
    <row r="386" spans="1:13" x14ac:dyDescent="0.2">
      <c r="A386" s="67" t="s">
        <v>384</v>
      </c>
      <c r="B386" s="68"/>
      <c r="C386" s="67"/>
      <c r="D386" s="69">
        <v>80846623.390000015</v>
      </c>
      <c r="E386" s="69">
        <v>4171991.89</v>
      </c>
      <c r="F386" s="69">
        <v>82894.760000000009</v>
      </c>
      <c r="G386" s="69">
        <v>2620715.8199999998</v>
      </c>
      <c r="H386" s="69">
        <v>1958414.9000000001</v>
      </c>
      <c r="I386" s="69">
        <f t="shared" ref="I386:I449" si="51">SUM(G386:H386)</f>
        <v>4579130.72</v>
      </c>
      <c r="J386" s="69">
        <f t="shared" ref="J386:J449" si="52">E386-I386</f>
        <v>-407138.82999999961</v>
      </c>
      <c r="K386" s="70">
        <f t="shared" ref="K386:K449" si="53">IF(E386=0,"NA",J386/E386)</f>
        <v>-9.7588595743890477E-2</v>
      </c>
      <c r="L386" s="70">
        <f t="shared" ref="L386:L449" si="54">IF(E386=0,"NA",(  ( F386 - (E386/$L$6)) / (E386/$L$6)))</f>
        <v>-0.98013065169213442</v>
      </c>
      <c r="M386" s="70">
        <f t="shared" ref="M386:M449" si="55">IF(E386=0,"NA",(  ( G386 - ($M$6*(E386/12))) / ($M$6*(E386/12))))</f>
        <v>0.50760551166843226</v>
      </c>
    </row>
    <row r="387" spans="1:13" x14ac:dyDescent="0.2">
      <c r="A387" s="17" t="s">
        <v>385</v>
      </c>
      <c r="B387" s="43" t="s">
        <v>117</v>
      </c>
      <c r="C387" s="17" t="s">
        <v>118</v>
      </c>
      <c r="D387" s="18">
        <v>0</v>
      </c>
      <c r="E387" s="18">
        <v>0</v>
      </c>
      <c r="F387" s="18">
        <v>0</v>
      </c>
      <c r="G387" s="18">
        <v>0</v>
      </c>
      <c r="H387" s="18">
        <v>0</v>
      </c>
      <c r="I387" s="18">
        <f t="shared" si="51"/>
        <v>0</v>
      </c>
      <c r="J387" s="18">
        <f t="shared" si="52"/>
        <v>0</v>
      </c>
      <c r="K387" s="37" t="str">
        <f t="shared" si="53"/>
        <v>NA</v>
      </c>
      <c r="L387" s="37" t="str">
        <f t="shared" si="54"/>
        <v>NA</v>
      </c>
      <c r="M387" s="37" t="str">
        <f t="shared" si="55"/>
        <v>NA</v>
      </c>
    </row>
    <row r="388" spans="1:13" x14ac:dyDescent="0.2">
      <c r="A388" s="17"/>
      <c r="B388" s="43" t="s">
        <v>125</v>
      </c>
      <c r="C388" s="17" t="s">
        <v>126</v>
      </c>
      <c r="D388" s="18">
        <v>0</v>
      </c>
      <c r="E388" s="18">
        <v>0</v>
      </c>
      <c r="F388" s="18">
        <v>0</v>
      </c>
      <c r="G388" s="18">
        <v>21384.84</v>
      </c>
      <c r="H388" s="18">
        <v>0</v>
      </c>
      <c r="I388" s="18">
        <f t="shared" si="51"/>
        <v>21384.84</v>
      </c>
      <c r="J388" s="18">
        <f t="shared" si="52"/>
        <v>-21384.84</v>
      </c>
      <c r="K388" s="37" t="str">
        <f t="shared" si="53"/>
        <v>NA</v>
      </c>
      <c r="L388" s="37" t="str">
        <f t="shared" si="54"/>
        <v>NA</v>
      </c>
      <c r="M388" s="37" t="str">
        <f t="shared" si="55"/>
        <v>NA</v>
      </c>
    </row>
    <row r="389" spans="1:13" x14ac:dyDescent="0.2">
      <c r="A389" s="17"/>
      <c r="B389" s="43" t="s">
        <v>127</v>
      </c>
      <c r="C389" s="17" t="s">
        <v>128</v>
      </c>
      <c r="F389" s="18">
        <v>0</v>
      </c>
      <c r="G389" s="18">
        <v>0</v>
      </c>
      <c r="H389" s="18">
        <v>0</v>
      </c>
      <c r="I389" s="18">
        <f t="shared" si="51"/>
        <v>0</v>
      </c>
      <c r="J389" s="18">
        <f t="shared" si="52"/>
        <v>0</v>
      </c>
      <c r="K389" s="37" t="str">
        <f t="shared" si="53"/>
        <v>NA</v>
      </c>
      <c r="L389" s="37" t="str">
        <f t="shared" si="54"/>
        <v>NA</v>
      </c>
      <c r="M389" s="37" t="str">
        <f t="shared" si="55"/>
        <v>NA</v>
      </c>
    </row>
    <row r="390" spans="1:13" x14ac:dyDescent="0.2">
      <c r="A390" s="17"/>
      <c r="B390" s="43" t="s">
        <v>225</v>
      </c>
      <c r="C390" s="17" t="s">
        <v>226</v>
      </c>
      <c r="D390" s="18">
        <v>0</v>
      </c>
      <c r="E390" s="18">
        <v>0</v>
      </c>
      <c r="F390" s="18">
        <v>0</v>
      </c>
      <c r="G390" s="18">
        <v>0</v>
      </c>
      <c r="H390" s="18">
        <v>0</v>
      </c>
      <c r="I390" s="18">
        <f t="shared" si="51"/>
        <v>0</v>
      </c>
      <c r="J390" s="18">
        <f t="shared" si="52"/>
        <v>0</v>
      </c>
      <c r="K390" s="37" t="str">
        <f t="shared" si="53"/>
        <v>NA</v>
      </c>
      <c r="L390" s="37" t="str">
        <f t="shared" si="54"/>
        <v>NA</v>
      </c>
      <c r="M390" s="37" t="str">
        <f t="shared" si="55"/>
        <v>NA</v>
      </c>
    </row>
    <row r="391" spans="1:13" x14ac:dyDescent="0.2">
      <c r="A391" s="17"/>
      <c r="B391" s="43" t="s">
        <v>227</v>
      </c>
      <c r="C391" s="17" t="s">
        <v>228</v>
      </c>
      <c r="D391" s="18">
        <v>479919</v>
      </c>
      <c r="E391" s="18">
        <v>479919</v>
      </c>
      <c r="F391" s="18">
        <v>10227.959999999999</v>
      </c>
      <c r="G391" s="18">
        <v>20455.919999999998</v>
      </c>
      <c r="H391" s="18">
        <v>0</v>
      </c>
      <c r="I391" s="18">
        <f t="shared" si="51"/>
        <v>20455.919999999998</v>
      </c>
      <c r="J391" s="18">
        <f t="shared" si="52"/>
        <v>459463.08</v>
      </c>
      <c r="K391" s="37">
        <f t="shared" si="53"/>
        <v>0.95737630725184875</v>
      </c>
      <c r="L391" s="37">
        <f t="shared" si="54"/>
        <v>-0.97868815362592432</v>
      </c>
      <c r="M391" s="37">
        <f t="shared" si="55"/>
        <v>-0.89770313740443708</v>
      </c>
    </row>
    <row r="392" spans="1:13" x14ac:dyDescent="0.2">
      <c r="A392" s="17"/>
      <c r="B392" s="43" t="s">
        <v>229</v>
      </c>
      <c r="C392" s="17" t="s">
        <v>230</v>
      </c>
      <c r="D392" s="18">
        <v>0</v>
      </c>
      <c r="E392" s="18">
        <v>0</v>
      </c>
      <c r="F392" s="18">
        <v>0</v>
      </c>
      <c r="G392" s="18">
        <v>0</v>
      </c>
      <c r="H392" s="18">
        <v>0</v>
      </c>
      <c r="I392" s="18">
        <f t="shared" si="51"/>
        <v>0</v>
      </c>
      <c r="J392" s="18">
        <f t="shared" si="52"/>
        <v>0</v>
      </c>
      <c r="K392" s="37" t="str">
        <f t="shared" si="53"/>
        <v>NA</v>
      </c>
      <c r="L392" s="37" t="str">
        <f t="shared" si="54"/>
        <v>NA</v>
      </c>
      <c r="M392" s="37" t="str">
        <f t="shared" si="55"/>
        <v>NA</v>
      </c>
    </row>
    <row r="393" spans="1:13" x14ac:dyDescent="0.2">
      <c r="A393" s="17"/>
      <c r="B393" s="43" t="s">
        <v>143</v>
      </c>
      <c r="C393" s="17" t="s">
        <v>144</v>
      </c>
      <c r="D393" s="18">
        <v>0</v>
      </c>
      <c r="E393" s="18">
        <v>0</v>
      </c>
      <c r="F393" s="18">
        <v>0</v>
      </c>
      <c r="G393" s="18">
        <v>29928.5</v>
      </c>
      <c r="H393" s="18">
        <v>0</v>
      </c>
      <c r="I393" s="18">
        <f t="shared" si="51"/>
        <v>29928.5</v>
      </c>
      <c r="J393" s="18">
        <f t="shared" si="52"/>
        <v>-29928.5</v>
      </c>
      <c r="K393" s="37" t="str">
        <f t="shared" si="53"/>
        <v>NA</v>
      </c>
      <c r="L393" s="37" t="str">
        <f t="shared" si="54"/>
        <v>NA</v>
      </c>
      <c r="M393" s="37" t="str">
        <f t="shared" si="55"/>
        <v>NA</v>
      </c>
    </row>
    <row r="394" spans="1:13" x14ac:dyDescent="0.2">
      <c r="A394" s="17"/>
      <c r="B394" s="43" t="s">
        <v>149</v>
      </c>
      <c r="C394" s="17" t="s">
        <v>150</v>
      </c>
      <c r="D394" s="18">
        <v>79380</v>
      </c>
      <c r="E394" s="18">
        <v>79380</v>
      </c>
      <c r="F394" s="18">
        <v>1653.75</v>
      </c>
      <c r="G394" s="18">
        <v>9922.5</v>
      </c>
      <c r="H394" s="18">
        <v>0</v>
      </c>
      <c r="I394" s="18">
        <f t="shared" si="51"/>
        <v>9922.5</v>
      </c>
      <c r="J394" s="18">
        <f t="shared" si="52"/>
        <v>69457.5</v>
      </c>
      <c r="K394" s="37">
        <f t="shared" si="53"/>
        <v>0.875</v>
      </c>
      <c r="L394" s="37">
        <f t="shared" si="54"/>
        <v>-0.97916666666666663</v>
      </c>
      <c r="M394" s="37">
        <f t="shared" si="55"/>
        <v>-0.7</v>
      </c>
    </row>
    <row r="395" spans="1:13" x14ac:dyDescent="0.2">
      <c r="A395" s="17"/>
      <c r="B395" s="43" t="s">
        <v>151</v>
      </c>
      <c r="C395" s="17" t="s">
        <v>152</v>
      </c>
      <c r="D395" s="18">
        <v>95071.95</v>
      </c>
      <c r="E395" s="18">
        <v>95071.95</v>
      </c>
      <c r="F395" s="18">
        <v>2043.54</v>
      </c>
      <c r="G395" s="18">
        <v>8359.76</v>
      </c>
      <c r="H395" s="18">
        <v>0</v>
      </c>
      <c r="I395" s="18">
        <f t="shared" si="51"/>
        <v>8359.76</v>
      </c>
      <c r="J395" s="18">
        <f t="shared" si="52"/>
        <v>86712.19</v>
      </c>
      <c r="K395" s="37">
        <f t="shared" si="53"/>
        <v>0.91206912238573001</v>
      </c>
      <c r="L395" s="37">
        <f t="shared" si="54"/>
        <v>-0.97850533201433232</v>
      </c>
      <c r="M395" s="37">
        <f t="shared" si="55"/>
        <v>-0.78896589372575188</v>
      </c>
    </row>
    <row r="396" spans="1:13" x14ac:dyDescent="0.2">
      <c r="A396" s="17"/>
      <c r="B396" s="43" t="s">
        <v>163</v>
      </c>
      <c r="C396" s="17" t="s">
        <v>164</v>
      </c>
      <c r="D396" s="18">
        <v>12717.85</v>
      </c>
      <c r="E396" s="18">
        <v>12717.85</v>
      </c>
      <c r="F396" s="18">
        <v>287.12</v>
      </c>
      <c r="G396" s="18">
        <v>2529.0100000000002</v>
      </c>
      <c r="H396" s="18">
        <v>0</v>
      </c>
      <c r="I396" s="18">
        <f t="shared" si="51"/>
        <v>2529.0100000000002</v>
      </c>
      <c r="J396" s="18">
        <f t="shared" si="52"/>
        <v>10188.84</v>
      </c>
      <c r="K396" s="37">
        <f t="shared" si="53"/>
        <v>0.80114484759609528</v>
      </c>
      <c r="L396" s="37">
        <f t="shared" si="54"/>
        <v>-0.9774238570198579</v>
      </c>
      <c r="M396" s="37">
        <f t="shared" si="55"/>
        <v>-0.52274763423062864</v>
      </c>
    </row>
    <row r="397" spans="1:13" x14ac:dyDescent="0.2">
      <c r="A397" s="17"/>
      <c r="B397" s="43" t="s">
        <v>165</v>
      </c>
      <c r="C397" s="17" t="s">
        <v>166</v>
      </c>
      <c r="D397" s="18">
        <v>0</v>
      </c>
      <c r="E397" s="18">
        <v>0</v>
      </c>
      <c r="F397" s="18">
        <v>0</v>
      </c>
      <c r="G397" s="18">
        <v>0</v>
      </c>
      <c r="H397" s="18">
        <v>0</v>
      </c>
      <c r="I397" s="18">
        <f t="shared" si="51"/>
        <v>0</v>
      </c>
      <c r="J397" s="18">
        <f t="shared" si="52"/>
        <v>0</v>
      </c>
      <c r="K397" s="37" t="str">
        <f t="shared" si="53"/>
        <v>NA</v>
      </c>
      <c r="L397" s="37" t="str">
        <f t="shared" si="54"/>
        <v>NA</v>
      </c>
      <c r="M397" s="37" t="str">
        <f t="shared" si="55"/>
        <v>NA</v>
      </c>
    </row>
    <row r="398" spans="1:13" x14ac:dyDescent="0.2">
      <c r="A398" s="17"/>
      <c r="B398" s="43" t="s">
        <v>268</v>
      </c>
      <c r="C398" s="17" t="s">
        <v>269</v>
      </c>
      <c r="D398" s="18">
        <v>0</v>
      </c>
      <c r="E398" s="18">
        <v>0</v>
      </c>
      <c r="F398" s="18">
        <v>0</v>
      </c>
      <c r="G398" s="18">
        <v>0</v>
      </c>
      <c r="H398" s="18">
        <v>0</v>
      </c>
      <c r="I398" s="18">
        <f t="shared" si="51"/>
        <v>0</v>
      </c>
      <c r="J398" s="18">
        <f t="shared" si="52"/>
        <v>0</v>
      </c>
      <c r="K398" s="37" t="str">
        <f t="shared" si="53"/>
        <v>NA</v>
      </c>
      <c r="L398" s="37" t="str">
        <f t="shared" si="54"/>
        <v>NA</v>
      </c>
      <c r="M398" s="37" t="str">
        <f t="shared" si="55"/>
        <v>NA</v>
      </c>
    </row>
    <row r="399" spans="1:13" x14ac:dyDescent="0.2">
      <c r="A399" s="17"/>
      <c r="B399" s="43" t="s">
        <v>175</v>
      </c>
      <c r="C399" s="17" t="s">
        <v>176</v>
      </c>
      <c r="D399" s="18">
        <v>0</v>
      </c>
      <c r="E399" s="18">
        <v>0</v>
      </c>
      <c r="F399" s="18">
        <v>0</v>
      </c>
      <c r="G399" s="18">
        <v>0</v>
      </c>
      <c r="H399" s="18">
        <v>0</v>
      </c>
      <c r="I399" s="18">
        <f t="shared" si="51"/>
        <v>0</v>
      </c>
      <c r="J399" s="18">
        <f t="shared" si="52"/>
        <v>0</v>
      </c>
      <c r="K399" s="37" t="str">
        <f t="shared" si="53"/>
        <v>NA</v>
      </c>
      <c r="L399" s="37" t="str">
        <f t="shared" si="54"/>
        <v>NA</v>
      </c>
      <c r="M399" s="37" t="str">
        <f t="shared" si="55"/>
        <v>NA</v>
      </c>
    </row>
    <row r="400" spans="1:13" x14ac:dyDescent="0.2">
      <c r="A400" s="17"/>
      <c r="B400" s="43" t="s">
        <v>179</v>
      </c>
      <c r="C400" s="17" t="s">
        <v>180</v>
      </c>
      <c r="D400" s="18">
        <v>0</v>
      </c>
      <c r="E400" s="18">
        <v>0</v>
      </c>
      <c r="F400" s="18">
        <v>0</v>
      </c>
      <c r="G400" s="18">
        <v>0</v>
      </c>
      <c r="H400" s="18">
        <v>0</v>
      </c>
      <c r="I400" s="18">
        <f t="shared" si="51"/>
        <v>0</v>
      </c>
      <c r="J400" s="18">
        <f t="shared" si="52"/>
        <v>0</v>
      </c>
      <c r="K400" s="37" t="str">
        <f t="shared" si="53"/>
        <v>NA</v>
      </c>
      <c r="L400" s="37" t="str">
        <f t="shared" si="54"/>
        <v>NA</v>
      </c>
      <c r="M400" s="37" t="str">
        <f t="shared" si="55"/>
        <v>NA</v>
      </c>
    </row>
    <row r="401" spans="1:13" x14ac:dyDescent="0.2">
      <c r="A401" s="17"/>
      <c r="B401" s="43" t="s">
        <v>183</v>
      </c>
      <c r="C401" s="17" t="s">
        <v>184</v>
      </c>
      <c r="D401" s="18">
        <v>0</v>
      </c>
      <c r="E401" s="18">
        <v>0</v>
      </c>
      <c r="F401" s="18">
        <v>0</v>
      </c>
      <c r="G401" s="18">
        <v>0</v>
      </c>
      <c r="H401" s="18">
        <v>0</v>
      </c>
      <c r="I401" s="18">
        <f t="shared" si="51"/>
        <v>0</v>
      </c>
      <c r="J401" s="18">
        <f t="shared" si="52"/>
        <v>0</v>
      </c>
      <c r="K401" s="37" t="str">
        <f t="shared" si="53"/>
        <v>NA</v>
      </c>
      <c r="L401" s="37" t="str">
        <f t="shared" si="54"/>
        <v>NA</v>
      </c>
      <c r="M401" s="37" t="str">
        <f t="shared" si="55"/>
        <v>NA</v>
      </c>
    </row>
    <row r="402" spans="1:13" x14ac:dyDescent="0.2">
      <c r="A402" s="17"/>
      <c r="B402" s="43" t="s">
        <v>187</v>
      </c>
      <c r="C402" s="17" t="s">
        <v>188</v>
      </c>
      <c r="D402" s="18">
        <v>0</v>
      </c>
      <c r="E402" s="18">
        <v>0</v>
      </c>
      <c r="F402" s="18">
        <v>0</v>
      </c>
      <c r="G402" s="18">
        <v>0</v>
      </c>
      <c r="H402" s="18">
        <v>45</v>
      </c>
      <c r="I402" s="18">
        <f t="shared" si="51"/>
        <v>45</v>
      </c>
      <c r="J402" s="18">
        <f t="shared" si="52"/>
        <v>-45</v>
      </c>
      <c r="K402" s="37" t="str">
        <f t="shared" si="53"/>
        <v>NA</v>
      </c>
      <c r="L402" s="37" t="str">
        <f t="shared" si="54"/>
        <v>NA</v>
      </c>
      <c r="M402" s="37" t="str">
        <f t="shared" si="55"/>
        <v>NA</v>
      </c>
    </row>
    <row r="403" spans="1:13" x14ac:dyDescent="0.2">
      <c r="A403" s="17"/>
      <c r="B403" s="43" t="s">
        <v>189</v>
      </c>
      <c r="C403" s="17" t="s">
        <v>190</v>
      </c>
      <c r="D403" s="18">
        <v>0</v>
      </c>
      <c r="E403" s="18">
        <v>7500</v>
      </c>
      <c r="F403" s="18">
        <v>0</v>
      </c>
      <c r="G403" s="18">
        <v>2000</v>
      </c>
      <c r="H403" s="18">
        <v>0</v>
      </c>
      <c r="I403" s="18">
        <f t="shared" si="51"/>
        <v>2000</v>
      </c>
      <c r="J403" s="18">
        <f t="shared" si="52"/>
        <v>5500</v>
      </c>
      <c r="K403" s="37">
        <f t="shared" si="53"/>
        <v>0.73333333333333328</v>
      </c>
      <c r="L403" s="37">
        <f t="shared" si="54"/>
        <v>-1</v>
      </c>
      <c r="M403" s="37">
        <f t="shared" si="55"/>
        <v>-0.36</v>
      </c>
    </row>
    <row r="404" spans="1:13" x14ac:dyDescent="0.2">
      <c r="A404" s="17"/>
      <c r="B404" s="43" t="s">
        <v>191</v>
      </c>
      <c r="C404" s="17" t="s">
        <v>192</v>
      </c>
      <c r="D404" s="18">
        <v>0</v>
      </c>
      <c r="E404" s="18">
        <v>0</v>
      </c>
      <c r="F404" s="18">
        <v>0</v>
      </c>
      <c r="G404" s="18">
        <v>0</v>
      </c>
      <c r="H404" s="18">
        <v>0</v>
      </c>
      <c r="I404" s="18">
        <f t="shared" si="51"/>
        <v>0</v>
      </c>
      <c r="J404" s="18">
        <f t="shared" si="52"/>
        <v>0</v>
      </c>
      <c r="K404" s="37" t="str">
        <f t="shared" si="53"/>
        <v>NA</v>
      </c>
      <c r="L404" s="37" t="str">
        <f t="shared" si="54"/>
        <v>NA</v>
      </c>
      <c r="M404" s="37" t="str">
        <f t="shared" si="55"/>
        <v>NA</v>
      </c>
    </row>
    <row r="405" spans="1:13" x14ac:dyDescent="0.2">
      <c r="A405" s="17"/>
      <c r="B405" s="43" t="s">
        <v>193</v>
      </c>
      <c r="C405" s="17" t="s">
        <v>194</v>
      </c>
      <c r="D405" s="18">
        <v>0</v>
      </c>
      <c r="E405" s="18">
        <v>0</v>
      </c>
      <c r="F405" s="18">
        <v>0</v>
      </c>
      <c r="G405" s="18">
        <v>0</v>
      </c>
      <c r="H405" s="18">
        <v>2910</v>
      </c>
      <c r="I405" s="18">
        <f t="shared" si="51"/>
        <v>2910</v>
      </c>
      <c r="J405" s="18">
        <f t="shared" si="52"/>
        <v>-2910</v>
      </c>
      <c r="K405" s="37" t="str">
        <f t="shared" si="53"/>
        <v>NA</v>
      </c>
      <c r="L405" s="37" t="str">
        <f t="shared" si="54"/>
        <v>NA</v>
      </c>
      <c r="M405" s="37" t="str">
        <f t="shared" si="55"/>
        <v>NA</v>
      </c>
    </row>
    <row r="406" spans="1:13" x14ac:dyDescent="0.2">
      <c r="A406" s="17"/>
      <c r="B406" s="43" t="s">
        <v>195</v>
      </c>
      <c r="C406" s="17" t="s">
        <v>196</v>
      </c>
      <c r="D406" s="18">
        <v>0</v>
      </c>
      <c r="E406" s="18">
        <v>1122880</v>
      </c>
      <c r="F406" s="18">
        <v>0</v>
      </c>
      <c r="G406" s="18">
        <v>6521.4</v>
      </c>
      <c r="H406" s="18">
        <v>0</v>
      </c>
      <c r="I406" s="18">
        <f t="shared" si="51"/>
        <v>6521.4</v>
      </c>
      <c r="J406" s="18">
        <f t="shared" si="52"/>
        <v>1116358.6000000001</v>
      </c>
      <c r="K406" s="37">
        <f t="shared" si="53"/>
        <v>0.9941922556283842</v>
      </c>
      <c r="L406" s="37">
        <f t="shared" si="54"/>
        <v>-1</v>
      </c>
      <c r="M406" s="37">
        <f t="shared" si="55"/>
        <v>-0.98606141350812193</v>
      </c>
    </row>
    <row r="407" spans="1:13" x14ac:dyDescent="0.2">
      <c r="A407" s="17"/>
      <c r="B407" s="43" t="s">
        <v>197</v>
      </c>
      <c r="C407" s="17" t="s">
        <v>198</v>
      </c>
      <c r="D407" s="18">
        <v>0</v>
      </c>
      <c r="E407" s="18">
        <v>1149560</v>
      </c>
      <c r="F407" s="18">
        <v>0</v>
      </c>
      <c r="G407" s="18">
        <v>0</v>
      </c>
      <c r="H407" s="18">
        <v>0</v>
      </c>
      <c r="I407" s="18">
        <f t="shared" si="51"/>
        <v>0</v>
      </c>
      <c r="J407" s="18">
        <f t="shared" si="52"/>
        <v>1149560</v>
      </c>
      <c r="K407" s="37">
        <f t="shared" si="53"/>
        <v>1</v>
      </c>
      <c r="L407" s="37">
        <f t="shared" si="54"/>
        <v>-1</v>
      </c>
      <c r="M407" s="37">
        <f t="shared" si="55"/>
        <v>-1</v>
      </c>
    </row>
    <row r="408" spans="1:13" x14ac:dyDescent="0.2">
      <c r="A408" s="17"/>
      <c r="B408" s="43" t="s">
        <v>203</v>
      </c>
      <c r="C408" s="17" t="s">
        <v>204</v>
      </c>
      <c r="D408" s="18">
        <v>0</v>
      </c>
      <c r="E408" s="18">
        <v>0</v>
      </c>
      <c r="F408" s="18">
        <v>0</v>
      </c>
      <c r="G408" s="18">
        <v>0</v>
      </c>
      <c r="H408" s="18">
        <v>0</v>
      </c>
      <c r="I408" s="18">
        <f t="shared" si="51"/>
        <v>0</v>
      </c>
      <c r="J408" s="18">
        <f t="shared" si="52"/>
        <v>0</v>
      </c>
      <c r="K408" s="37" t="str">
        <f t="shared" si="53"/>
        <v>NA</v>
      </c>
      <c r="L408" s="37" t="str">
        <f t="shared" si="54"/>
        <v>NA</v>
      </c>
      <c r="M408" s="37" t="str">
        <f t="shared" si="55"/>
        <v>NA</v>
      </c>
    </row>
    <row r="409" spans="1:13" x14ac:dyDescent="0.2">
      <c r="A409" s="17"/>
      <c r="B409" s="43" t="s">
        <v>205</v>
      </c>
      <c r="C409" s="17" t="s">
        <v>206</v>
      </c>
      <c r="D409" s="18">
        <v>0</v>
      </c>
      <c r="E409" s="18">
        <v>0</v>
      </c>
      <c r="F409" s="18">
        <v>0</v>
      </c>
      <c r="G409" s="18">
        <v>0</v>
      </c>
      <c r="H409" s="18">
        <v>0</v>
      </c>
      <c r="I409" s="18">
        <f t="shared" si="51"/>
        <v>0</v>
      </c>
      <c r="J409" s="18">
        <f t="shared" si="52"/>
        <v>0</v>
      </c>
      <c r="K409" s="37" t="str">
        <f t="shared" si="53"/>
        <v>NA</v>
      </c>
      <c r="L409" s="37" t="str">
        <f t="shared" si="54"/>
        <v>NA</v>
      </c>
      <c r="M409" s="37" t="str">
        <f t="shared" si="55"/>
        <v>NA</v>
      </c>
    </row>
    <row r="410" spans="1:13" x14ac:dyDescent="0.2">
      <c r="A410" s="17"/>
      <c r="B410" s="43" t="s">
        <v>211</v>
      </c>
      <c r="C410" s="17" t="s">
        <v>212</v>
      </c>
      <c r="D410" s="18">
        <v>0</v>
      </c>
      <c r="E410" s="18">
        <v>-500</v>
      </c>
      <c r="F410" s="18">
        <v>0</v>
      </c>
      <c r="G410" s="18">
        <v>0</v>
      </c>
      <c r="H410" s="18">
        <v>0</v>
      </c>
      <c r="I410" s="18">
        <f t="shared" si="51"/>
        <v>0</v>
      </c>
      <c r="J410" s="18">
        <f t="shared" si="52"/>
        <v>-500</v>
      </c>
      <c r="K410" s="37">
        <f t="shared" si="53"/>
        <v>1</v>
      </c>
      <c r="L410" s="37">
        <f t="shared" si="54"/>
        <v>-1</v>
      </c>
      <c r="M410" s="37">
        <f t="shared" si="55"/>
        <v>-1</v>
      </c>
    </row>
    <row r="411" spans="1:13" x14ac:dyDescent="0.2">
      <c r="A411" s="17"/>
      <c r="B411" s="43" t="s">
        <v>213</v>
      </c>
      <c r="C411" s="17" t="s">
        <v>214</v>
      </c>
      <c r="D411" s="18">
        <v>0</v>
      </c>
      <c r="E411" s="18">
        <v>0</v>
      </c>
      <c r="F411" s="18">
        <v>0</v>
      </c>
      <c r="G411" s="18">
        <v>0</v>
      </c>
      <c r="H411" s="18">
        <v>0</v>
      </c>
      <c r="I411" s="18">
        <f t="shared" si="51"/>
        <v>0</v>
      </c>
      <c r="J411" s="18">
        <f t="shared" si="52"/>
        <v>0</v>
      </c>
      <c r="K411" s="37" t="str">
        <f t="shared" si="53"/>
        <v>NA</v>
      </c>
      <c r="L411" s="37" t="str">
        <f t="shared" si="54"/>
        <v>NA</v>
      </c>
      <c r="M411" s="37" t="str">
        <f t="shared" si="55"/>
        <v>NA</v>
      </c>
    </row>
    <row r="412" spans="1:13" x14ac:dyDescent="0.2">
      <c r="A412" s="67" t="s">
        <v>386</v>
      </c>
      <c r="B412" s="68"/>
      <c r="C412" s="67"/>
      <c r="D412" s="69">
        <v>667088.79999999993</v>
      </c>
      <c r="E412" s="69">
        <v>2946528.8</v>
      </c>
      <c r="F412" s="69">
        <v>14212.37</v>
      </c>
      <c r="G412" s="69">
        <v>101101.92999999998</v>
      </c>
      <c r="H412" s="69">
        <v>2955</v>
      </c>
      <c r="I412" s="69">
        <f t="shared" si="51"/>
        <v>104056.92999999998</v>
      </c>
      <c r="J412" s="69">
        <f t="shared" si="52"/>
        <v>2842471.8699999996</v>
      </c>
      <c r="K412" s="70">
        <f t="shared" si="53"/>
        <v>0.96468490991840972</v>
      </c>
      <c r="L412" s="70">
        <f t="shared" si="54"/>
        <v>-0.9951765718359854</v>
      </c>
      <c r="M412" s="70">
        <f t="shared" si="55"/>
        <v>-0.91765068374692282</v>
      </c>
    </row>
    <row r="413" spans="1:13" x14ac:dyDescent="0.2">
      <c r="A413" s="17" t="s">
        <v>387</v>
      </c>
      <c r="B413" s="43" t="s">
        <v>127</v>
      </c>
      <c r="C413" s="17" t="s">
        <v>128</v>
      </c>
      <c r="D413" s="18">
        <v>0</v>
      </c>
      <c r="E413" s="18">
        <v>0</v>
      </c>
      <c r="F413" s="18">
        <v>0</v>
      </c>
      <c r="G413" s="18">
        <v>0</v>
      </c>
      <c r="H413" s="18">
        <v>0</v>
      </c>
      <c r="I413" s="18">
        <f t="shared" si="51"/>
        <v>0</v>
      </c>
      <c r="J413" s="18">
        <f t="shared" si="52"/>
        <v>0</v>
      </c>
      <c r="K413" s="37" t="str">
        <f t="shared" si="53"/>
        <v>NA</v>
      </c>
      <c r="L413" s="37" t="str">
        <f t="shared" si="54"/>
        <v>NA</v>
      </c>
      <c r="M413" s="37" t="str">
        <f t="shared" si="55"/>
        <v>NA</v>
      </c>
    </row>
    <row r="414" spans="1:13" x14ac:dyDescent="0.2">
      <c r="A414" s="17"/>
      <c r="B414" s="43" t="s">
        <v>425</v>
      </c>
      <c r="C414" s="17" t="s">
        <v>426</v>
      </c>
      <c r="D414" s="18">
        <v>14969725</v>
      </c>
      <c r="E414" s="18">
        <v>3602297</v>
      </c>
      <c r="F414" s="18">
        <v>0</v>
      </c>
      <c r="G414" s="18">
        <v>0</v>
      </c>
      <c r="H414" s="18">
        <v>0</v>
      </c>
      <c r="I414" s="18">
        <f t="shared" si="51"/>
        <v>0</v>
      </c>
      <c r="J414" s="18">
        <f t="shared" si="52"/>
        <v>3602297</v>
      </c>
      <c r="K414" s="37">
        <f t="shared" si="53"/>
        <v>1</v>
      </c>
      <c r="L414" s="37">
        <f t="shared" si="54"/>
        <v>-1</v>
      </c>
      <c r="M414" s="37">
        <f t="shared" si="55"/>
        <v>-1</v>
      </c>
    </row>
    <row r="415" spans="1:13" x14ac:dyDescent="0.2">
      <c r="A415" s="17"/>
      <c r="B415" s="43" t="s">
        <v>141</v>
      </c>
      <c r="C415" s="17" t="s">
        <v>142</v>
      </c>
      <c r="D415" s="18">
        <v>0</v>
      </c>
      <c r="E415" s="18">
        <v>0</v>
      </c>
      <c r="F415" s="18">
        <v>0</v>
      </c>
      <c r="G415" s="18">
        <v>0</v>
      </c>
      <c r="H415" s="18">
        <v>0</v>
      </c>
      <c r="I415" s="18">
        <f t="shared" si="51"/>
        <v>0</v>
      </c>
      <c r="J415" s="18">
        <f t="shared" si="52"/>
        <v>0</v>
      </c>
      <c r="K415" s="37" t="str">
        <f t="shared" si="53"/>
        <v>NA</v>
      </c>
      <c r="L415" s="37" t="str">
        <f t="shared" si="54"/>
        <v>NA</v>
      </c>
      <c r="M415" s="37" t="str">
        <f t="shared" si="55"/>
        <v>NA</v>
      </c>
    </row>
    <row r="416" spans="1:13" x14ac:dyDescent="0.2">
      <c r="A416" s="17"/>
      <c r="B416" s="43" t="s">
        <v>143</v>
      </c>
      <c r="C416" s="17" t="s">
        <v>144</v>
      </c>
      <c r="D416" s="18">
        <v>3150000</v>
      </c>
      <c r="E416" s="18">
        <v>6300000</v>
      </c>
      <c r="F416" s="18">
        <v>0</v>
      </c>
      <c r="G416" s="18">
        <v>0</v>
      </c>
      <c r="H416" s="18">
        <v>0</v>
      </c>
      <c r="I416" s="18">
        <f t="shared" si="51"/>
        <v>0</v>
      </c>
      <c r="J416" s="18">
        <f t="shared" si="52"/>
        <v>6300000</v>
      </c>
      <c r="K416" s="37">
        <f t="shared" si="53"/>
        <v>1</v>
      </c>
      <c r="L416" s="37">
        <f t="shared" si="54"/>
        <v>-1</v>
      </c>
      <c r="M416" s="37">
        <f t="shared" si="55"/>
        <v>-1</v>
      </c>
    </row>
    <row r="417" spans="1:13" x14ac:dyDescent="0.2">
      <c r="A417" s="17"/>
      <c r="B417" s="43" t="s">
        <v>149</v>
      </c>
      <c r="C417" s="17" t="s">
        <v>150</v>
      </c>
      <c r="D417" s="18">
        <v>305000</v>
      </c>
      <c r="E417" s="18">
        <v>158760</v>
      </c>
      <c r="F417" s="18">
        <v>0</v>
      </c>
      <c r="G417" s="18">
        <v>0</v>
      </c>
      <c r="H417" s="18">
        <v>0</v>
      </c>
      <c r="I417" s="18">
        <f t="shared" si="51"/>
        <v>0</v>
      </c>
      <c r="J417" s="18">
        <f t="shared" si="52"/>
        <v>158760</v>
      </c>
      <c r="K417" s="37">
        <f t="shared" si="53"/>
        <v>1</v>
      </c>
      <c r="L417" s="37">
        <f t="shared" si="54"/>
        <v>-1</v>
      </c>
      <c r="M417" s="37">
        <f t="shared" si="55"/>
        <v>-1</v>
      </c>
    </row>
    <row r="418" spans="1:13" x14ac:dyDescent="0.2">
      <c r="A418" s="17"/>
      <c r="B418" s="43" t="s">
        <v>427</v>
      </c>
      <c r="C418" s="17" t="s">
        <v>428</v>
      </c>
      <c r="F418" s="18">
        <v>0</v>
      </c>
      <c r="G418" s="18">
        <v>0</v>
      </c>
      <c r="H418" s="18">
        <v>0</v>
      </c>
      <c r="I418" s="18">
        <f t="shared" si="51"/>
        <v>0</v>
      </c>
      <c r="J418" s="18">
        <f t="shared" si="52"/>
        <v>0</v>
      </c>
      <c r="K418" s="37" t="str">
        <f t="shared" si="53"/>
        <v>NA</v>
      </c>
      <c r="L418" s="37" t="str">
        <f t="shared" si="54"/>
        <v>NA</v>
      </c>
      <c r="M418" s="37" t="str">
        <f t="shared" si="55"/>
        <v>NA</v>
      </c>
    </row>
    <row r="419" spans="1:13" x14ac:dyDescent="0.2">
      <c r="A419" s="17"/>
      <c r="B419" s="43" t="s">
        <v>151</v>
      </c>
      <c r="C419" s="17" t="s">
        <v>152</v>
      </c>
      <c r="D419" s="18">
        <v>283781</v>
      </c>
      <c r="E419" s="18">
        <v>189572</v>
      </c>
      <c r="F419" s="18">
        <v>0</v>
      </c>
      <c r="G419" s="18">
        <v>0</v>
      </c>
      <c r="H419" s="18">
        <v>0</v>
      </c>
      <c r="I419" s="18">
        <f t="shared" si="51"/>
        <v>0</v>
      </c>
      <c r="J419" s="18">
        <f t="shared" si="52"/>
        <v>189572</v>
      </c>
      <c r="K419" s="37">
        <f t="shared" si="53"/>
        <v>1</v>
      </c>
      <c r="L419" s="37">
        <f t="shared" si="54"/>
        <v>-1</v>
      </c>
      <c r="M419" s="37">
        <f t="shared" si="55"/>
        <v>-1</v>
      </c>
    </row>
    <row r="420" spans="1:13" x14ac:dyDescent="0.2">
      <c r="A420" s="17"/>
      <c r="B420" s="43" t="s">
        <v>155</v>
      </c>
      <c r="C420" s="17" t="s">
        <v>156</v>
      </c>
      <c r="D420" s="18">
        <v>0</v>
      </c>
      <c r="E420" s="18">
        <v>0</v>
      </c>
      <c r="F420" s="18">
        <v>0</v>
      </c>
      <c r="G420" s="18">
        <v>0</v>
      </c>
      <c r="H420" s="18">
        <v>0</v>
      </c>
      <c r="I420" s="18">
        <f t="shared" si="51"/>
        <v>0</v>
      </c>
      <c r="J420" s="18">
        <f t="shared" si="52"/>
        <v>0</v>
      </c>
      <c r="K420" s="37" t="str">
        <f t="shared" si="53"/>
        <v>NA</v>
      </c>
      <c r="L420" s="37" t="str">
        <f t="shared" si="54"/>
        <v>NA</v>
      </c>
      <c r="M420" s="37" t="str">
        <f t="shared" si="55"/>
        <v>NA</v>
      </c>
    </row>
    <row r="421" spans="1:13" x14ac:dyDescent="0.2">
      <c r="A421" s="17"/>
      <c r="B421" s="43" t="s">
        <v>163</v>
      </c>
      <c r="C421" s="17" t="s">
        <v>164</v>
      </c>
      <c r="D421" s="18">
        <v>119446</v>
      </c>
      <c r="E421" s="18">
        <v>188189</v>
      </c>
      <c r="F421" s="18">
        <v>0</v>
      </c>
      <c r="G421" s="18">
        <v>0</v>
      </c>
      <c r="H421" s="18">
        <v>0</v>
      </c>
      <c r="I421" s="18">
        <f t="shared" si="51"/>
        <v>0</v>
      </c>
      <c r="J421" s="18">
        <f t="shared" si="52"/>
        <v>188189</v>
      </c>
      <c r="K421" s="37">
        <f t="shared" si="53"/>
        <v>1</v>
      </c>
      <c r="L421" s="37">
        <f t="shared" si="54"/>
        <v>-1</v>
      </c>
      <c r="M421" s="37">
        <f t="shared" si="55"/>
        <v>-1</v>
      </c>
    </row>
    <row r="422" spans="1:13" x14ac:dyDescent="0.2">
      <c r="A422" s="17"/>
      <c r="B422" s="43" t="s">
        <v>165</v>
      </c>
      <c r="C422" s="17" t="s">
        <v>166</v>
      </c>
      <c r="D422" s="18">
        <v>26102645</v>
      </c>
      <c r="E422" s="18">
        <v>334561.07</v>
      </c>
      <c r="F422" s="18">
        <v>0</v>
      </c>
      <c r="G422" s="18">
        <v>109762.66</v>
      </c>
      <c r="H422" s="18">
        <v>0</v>
      </c>
      <c r="I422" s="18">
        <f t="shared" si="51"/>
        <v>109762.66</v>
      </c>
      <c r="J422" s="18">
        <f t="shared" si="52"/>
        <v>224798.41</v>
      </c>
      <c r="K422" s="37">
        <f t="shared" si="53"/>
        <v>0.67192040604126479</v>
      </c>
      <c r="L422" s="37">
        <f t="shared" si="54"/>
        <v>-1</v>
      </c>
      <c r="M422" s="37">
        <f t="shared" si="55"/>
        <v>-0.21260897449903537</v>
      </c>
    </row>
    <row r="423" spans="1:13" x14ac:dyDescent="0.2">
      <c r="A423" s="17"/>
      <c r="B423" s="43" t="s">
        <v>189</v>
      </c>
      <c r="C423" s="17" t="s">
        <v>190</v>
      </c>
      <c r="D423" s="18">
        <v>0</v>
      </c>
      <c r="E423" s="18">
        <v>0</v>
      </c>
      <c r="F423" s="18">
        <v>0</v>
      </c>
      <c r="G423" s="18">
        <v>0</v>
      </c>
      <c r="H423" s="18">
        <v>0</v>
      </c>
      <c r="I423" s="18">
        <f t="shared" si="51"/>
        <v>0</v>
      </c>
      <c r="J423" s="18">
        <f t="shared" si="52"/>
        <v>0</v>
      </c>
      <c r="K423" s="37" t="str">
        <f t="shared" si="53"/>
        <v>NA</v>
      </c>
      <c r="L423" s="37" t="str">
        <f t="shared" si="54"/>
        <v>NA</v>
      </c>
      <c r="M423" s="37" t="str">
        <f t="shared" si="55"/>
        <v>NA</v>
      </c>
    </row>
    <row r="424" spans="1:13" x14ac:dyDescent="0.2">
      <c r="A424" s="17"/>
      <c r="B424" s="43" t="s">
        <v>195</v>
      </c>
      <c r="C424" s="17" t="s">
        <v>196</v>
      </c>
      <c r="D424" s="18">
        <v>1296450</v>
      </c>
      <c r="E424" s="18">
        <v>1517208</v>
      </c>
      <c r="F424" s="18">
        <v>0</v>
      </c>
      <c r="G424" s="18">
        <v>0</v>
      </c>
      <c r="H424" s="18">
        <v>0</v>
      </c>
      <c r="I424" s="18">
        <f t="shared" si="51"/>
        <v>0</v>
      </c>
      <c r="J424" s="18">
        <f t="shared" si="52"/>
        <v>1517208</v>
      </c>
      <c r="K424" s="37">
        <f t="shared" si="53"/>
        <v>1</v>
      </c>
      <c r="L424" s="37">
        <f t="shared" si="54"/>
        <v>-1</v>
      </c>
      <c r="M424" s="37">
        <f t="shared" si="55"/>
        <v>-1</v>
      </c>
    </row>
    <row r="425" spans="1:13" x14ac:dyDescent="0.2">
      <c r="A425" s="17"/>
      <c r="B425" s="43" t="s">
        <v>429</v>
      </c>
      <c r="C425" s="17" t="s">
        <v>430</v>
      </c>
      <c r="D425" s="18">
        <v>6709293</v>
      </c>
      <c r="E425" s="18">
        <v>7206318</v>
      </c>
      <c r="F425" s="18">
        <v>1982568.0000000002</v>
      </c>
      <c r="G425" s="18">
        <v>1982568.0000000002</v>
      </c>
      <c r="H425" s="18">
        <v>0</v>
      </c>
      <c r="I425" s="18">
        <f t="shared" si="51"/>
        <v>1982568.0000000002</v>
      </c>
      <c r="J425" s="18">
        <f t="shared" si="52"/>
        <v>5223750</v>
      </c>
      <c r="K425" s="37">
        <f t="shared" si="53"/>
        <v>0.72488474696786898</v>
      </c>
      <c r="L425" s="37">
        <f t="shared" si="54"/>
        <v>-0.72488474696786898</v>
      </c>
      <c r="M425" s="37">
        <f t="shared" si="55"/>
        <v>-0.3397233927228856</v>
      </c>
    </row>
    <row r="426" spans="1:13" x14ac:dyDescent="0.2">
      <c r="A426" s="17"/>
      <c r="B426" s="43" t="s">
        <v>431</v>
      </c>
      <c r="C426" s="17" t="s">
        <v>432</v>
      </c>
      <c r="D426" s="18">
        <v>0</v>
      </c>
      <c r="E426" s="18">
        <v>0</v>
      </c>
      <c r="F426" s="18">
        <v>0</v>
      </c>
      <c r="G426" s="18">
        <v>0</v>
      </c>
      <c r="H426" s="18">
        <v>0</v>
      </c>
      <c r="I426" s="18">
        <f t="shared" si="51"/>
        <v>0</v>
      </c>
      <c r="J426" s="18">
        <f t="shared" si="52"/>
        <v>0</v>
      </c>
      <c r="K426" s="37" t="str">
        <f t="shared" si="53"/>
        <v>NA</v>
      </c>
      <c r="L426" s="37" t="str">
        <f t="shared" si="54"/>
        <v>NA</v>
      </c>
      <c r="M426" s="37" t="str">
        <f t="shared" si="55"/>
        <v>NA</v>
      </c>
    </row>
    <row r="427" spans="1:13" x14ac:dyDescent="0.2">
      <c r="A427" s="17"/>
      <c r="B427" s="43" t="s">
        <v>207</v>
      </c>
      <c r="C427" s="17" t="s">
        <v>208</v>
      </c>
      <c r="D427" s="18">
        <v>810801</v>
      </c>
      <c r="E427" s="18">
        <v>2572610</v>
      </c>
      <c r="F427" s="18">
        <v>0</v>
      </c>
      <c r="G427" s="18">
        <v>0</v>
      </c>
      <c r="H427" s="18">
        <v>0</v>
      </c>
      <c r="I427" s="18">
        <f t="shared" si="51"/>
        <v>0</v>
      </c>
      <c r="J427" s="18">
        <f t="shared" si="52"/>
        <v>2572610</v>
      </c>
      <c r="K427" s="37">
        <f t="shared" si="53"/>
        <v>1</v>
      </c>
      <c r="L427" s="37">
        <f t="shared" si="54"/>
        <v>-1</v>
      </c>
      <c r="M427" s="37">
        <f t="shared" si="55"/>
        <v>-1</v>
      </c>
    </row>
    <row r="428" spans="1:13" x14ac:dyDescent="0.2">
      <c r="A428" s="67" t="s">
        <v>388</v>
      </c>
      <c r="B428" s="68"/>
      <c r="C428" s="67"/>
      <c r="D428" s="69">
        <v>53747141</v>
      </c>
      <c r="E428" s="69">
        <v>22069515.07</v>
      </c>
      <c r="F428" s="69">
        <v>1982568.0000000002</v>
      </c>
      <c r="G428" s="69">
        <v>2092330.6600000001</v>
      </c>
      <c r="H428" s="69">
        <v>0</v>
      </c>
      <c r="I428" s="69">
        <f t="shared" si="51"/>
        <v>2092330.6600000001</v>
      </c>
      <c r="J428" s="69">
        <f t="shared" si="52"/>
        <v>19977184.41</v>
      </c>
      <c r="K428" s="70">
        <f t="shared" si="53"/>
        <v>0.90519362779999679</v>
      </c>
      <c r="L428" s="70">
        <f t="shared" si="54"/>
        <v>-0.91016712448317516</v>
      </c>
      <c r="M428" s="70">
        <f t="shared" si="55"/>
        <v>-0.77246470671999223</v>
      </c>
    </row>
    <row r="429" spans="1:13" x14ac:dyDescent="0.2">
      <c r="A429" s="17" t="s">
        <v>389</v>
      </c>
      <c r="B429" s="43" t="s">
        <v>141</v>
      </c>
      <c r="C429" s="17" t="s">
        <v>142</v>
      </c>
      <c r="D429" s="18">
        <v>125000</v>
      </c>
      <c r="E429" s="18">
        <v>125000</v>
      </c>
      <c r="F429" s="18">
        <v>64623.08</v>
      </c>
      <c r="G429" s="18">
        <v>196108.1</v>
      </c>
      <c r="H429" s="18">
        <v>0</v>
      </c>
      <c r="I429" s="18">
        <f t="shared" si="51"/>
        <v>196108.1</v>
      </c>
      <c r="J429" s="18">
        <f t="shared" si="52"/>
        <v>-71108.100000000006</v>
      </c>
      <c r="K429" s="37">
        <f t="shared" si="53"/>
        <v>-0.56886480000000006</v>
      </c>
      <c r="L429" s="37">
        <f t="shared" si="54"/>
        <v>-0.48301536</v>
      </c>
      <c r="M429" s="37">
        <f t="shared" si="55"/>
        <v>2.7652755200000003</v>
      </c>
    </row>
    <row r="430" spans="1:13" x14ac:dyDescent="0.2">
      <c r="A430" s="17"/>
      <c r="B430" s="43" t="s">
        <v>143</v>
      </c>
      <c r="C430" s="17" t="s">
        <v>144</v>
      </c>
      <c r="D430" s="18">
        <v>0</v>
      </c>
      <c r="E430" s="18">
        <v>0</v>
      </c>
      <c r="F430" s="18">
        <v>0</v>
      </c>
      <c r="G430" s="18">
        <v>0</v>
      </c>
      <c r="H430" s="18">
        <v>0</v>
      </c>
      <c r="I430" s="18">
        <f t="shared" si="51"/>
        <v>0</v>
      </c>
      <c r="J430" s="18">
        <f t="shared" si="52"/>
        <v>0</v>
      </c>
      <c r="K430" s="37" t="str">
        <f t="shared" si="53"/>
        <v>NA</v>
      </c>
      <c r="L430" s="37" t="str">
        <f t="shared" si="54"/>
        <v>NA</v>
      </c>
      <c r="M430" s="37" t="str">
        <f t="shared" si="55"/>
        <v>NA</v>
      </c>
    </row>
    <row r="431" spans="1:13" x14ac:dyDescent="0.2">
      <c r="A431" s="17"/>
      <c r="B431" s="43" t="s">
        <v>151</v>
      </c>
      <c r="C431" s="17" t="s">
        <v>152</v>
      </c>
      <c r="F431" s="18">
        <v>0</v>
      </c>
      <c r="G431" s="18">
        <v>0</v>
      </c>
      <c r="H431" s="18">
        <v>0</v>
      </c>
      <c r="I431" s="18">
        <f t="shared" si="51"/>
        <v>0</v>
      </c>
      <c r="J431" s="18">
        <f t="shared" si="52"/>
        <v>0</v>
      </c>
      <c r="K431" s="37" t="str">
        <f t="shared" si="53"/>
        <v>NA</v>
      </c>
      <c r="L431" s="37" t="str">
        <f t="shared" si="54"/>
        <v>NA</v>
      </c>
      <c r="M431" s="37" t="str">
        <f t="shared" si="55"/>
        <v>NA</v>
      </c>
    </row>
    <row r="432" spans="1:13" x14ac:dyDescent="0.2">
      <c r="A432" s="17"/>
      <c r="B432" s="43" t="s">
        <v>163</v>
      </c>
      <c r="C432" s="17" t="s">
        <v>164</v>
      </c>
      <c r="D432" s="18">
        <v>3313</v>
      </c>
      <c r="E432" s="18">
        <v>3313</v>
      </c>
      <c r="F432" s="18">
        <v>2386.11</v>
      </c>
      <c r="G432" s="18">
        <v>6750.5300000000007</v>
      </c>
      <c r="H432" s="18">
        <v>0</v>
      </c>
      <c r="I432" s="18">
        <f t="shared" si="51"/>
        <v>6750.5300000000007</v>
      </c>
      <c r="J432" s="18">
        <f t="shared" si="52"/>
        <v>-3437.5300000000007</v>
      </c>
      <c r="K432" s="37">
        <f t="shared" si="53"/>
        <v>-1.0375882885602175</v>
      </c>
      <c r="L432" s="37">
        <f t="shared" si="54"/>
        <v>-0.27977361907636578</v>
      </c>
      <c r="M432" s="37">
        <f t="shared" si="55"/>
        <v>3.890211892544523</v>
      </c>
    </row>
    <row r="433" spans="1:13" x14ac:dyDescent="0.2">
      <c r="B433" s="31" t="s">
        <v>165</v>
      </c>
      <c r="C433" s="23" t="s">
        <v>166</v>
      </c>
      <c r="D433" s="18">
        <v>430000</v>
      </c>
      <c r="E433" s="18">
        <v>430000</v>
      </c>
      <c r="F433" s="18">
        <v>3845</v>
      </c>
      <c r="G433" s="18">
        <v>33061</v>
      </c>
      <c r="H433" s="18">
        <v>207981</v>
      </c>
      <c r="I433" s="18">
        <f t="shared" si="51"/>
        <v>241042</v>
      </c>
      <c r="J433" s="18">
        <f t="shared" si="52"/>
        <v>188958</v>
      </c>
      <c r="K433" s="37">
        <f t="shared" si="53"/>
        <v>0.4394372093023256</v>
      </c>
      <c r="L433" s="37">
        <f t="shared" si="54"/>
        <v>-0.99105813953488375</v>
      </c>
      <c r="M433" s="37">
        <f t="shared" si="55"/>
        <v>-0.81547348837209299</v>
      </c>
    </row>
    <row r="434" spans="1:13" x14ac:dyDescent="0.2">
      <c r="B434" s="31" t="s">
        <v>249</v>
      </c>
      <c r="C434" s="23" t="s">
        <v>250</v>
      </c>
      <c r="D434" s="18">
        <v>0</v>
      </c>
      <c r="E434" s="18">
        <v>0</v>
      </c>
      <c r="F434" s="18">
        <v>0</v>
      </c>
      <c r="G434" s="18">
        <v>0</v>
      </c>
      <c r="H434" s="18">
        <v>0</v>
      </c>
      <c r="I434" s="18">
        <f t="shared" si="51"/>
        <v>0</v>
      </c>
      <c r="J434" s="18">
        <f t="shared" si="52"/>
        <v>0</v>
      </c>
      <c r="K434" s="37" t="str">
        <f t="shared" si="53"/>
        <v>NA</v>
      </c>
      <c r="L434" s="37" t="str">
        <f t="shared" si="54"/>
        <v>NA</v>
      </c>
      <c r="M434" s="37" t="str">
        <f t="shared" si="55"/>
        <v>NA</v>
      </c>
    </row>
    <row r="435" spans="1:13" x14ac:dyDescent="0.2">
      <c r="B435" s="31" t="s">
        <v>433</v>
      </c>
      <c r="C435" s="23" t="s">
        <v>434</v>
      </c>
      <c r="D435" s="18">
        <v>30000</v>
      </c>
      <c r="E435" s="18">
        <v>30000</v>
      </c>
      <c r="F435" s="18">
        <v>0</v>
      </c>
      <c r="G435" s="18">
        <v>0</v>
      </c>
      <c r="H435" s="18">
        <v>4480</v>
      </c>
      <c r="I435" s="18">
        <f t="shared" si="51"/>
        <v>4480</v>
      </c>
      <c r="J435" s="18">
        <f t="shared" si="52"/>
        <v>25520</v>
      </c>
      <c r="K435" s="37">
        <f t="shared" si="53"/>
        <v>0.85066666666666668</v>
      </c>
      <c r="L435" s="37">
        <f t="shared" si="54"/>
        <v>-1</v>
      </c>
      <c r="M435" s="37">
        <f t="shared" si="55"/>
        <v>-1</v>
      </c>
    </row>
    <row r="436" spans="1:13" x14ac:dyDescent="0.2">
      <c r="B436" s="31" t="s">
        <v>231</v>
      </c>
      <c r="C436" s="23" t="s">
        <v>232</v>
      </c>
      <c r="D436" s="18">
        <v>50000</v>
      </c>
      <c r="E436" s="18">
        <v>0</v>
      </c>
      <c r="F436" s="18">
        <v>0</v>
      </c>
      <c r="G436" s="18">
        <v>0</v>
      </c>
      <c r="H436" s="18">
        <v>0</v>
      </c>
      <c r="I436" s="18">
        <f t="shared" si="51"/>
        <v>0</v>
      </c>
      <c r="J436" s="18">
        <f t="shared" si="52"/>
        <v>0</v>
      </c>
      <c r="K436" s="37" t="str">
        <f t="shared" si="53"/>
        <v>NA</v>
      </c>
      <c r="L436" s="37" t="str">
        <f t="shared" si="54"/>
        <v>NA</v>
      </c>
      <c r="M436" s="37" t="str">
        <f t="shared" si="55"/>
        <v>NA</v>
      </c>
    </row>
    <row r="437" spans="1:13" x14ac:dyDescent="0.2">
      <c r="B437" s="31" t="s">
        <v>435</v>
      </c>
      <c r="C437" s="23" t="s">
        <v>436</v>
      </c>
      <c r="D437" s="18">
        <v>55000</v>
      </c>
      <c r="E437" s="18">
        <v>25000</v>
      </c>
      <c r="F437" s="18">
        <v>0</v>
      </c>
      <c r="G437" s="18">
        <v>0</v>
      </c>
      <c r="H437" s="18">
        <v>9420</v>
      </c>
      <c r="I437" s="18">
        <f t="shared" si="51"/>
        <v>9420</v>
      </c>
      <c r="J437" s="18">
        <f t="shared" si="52"/>
        <v>15580</v>
      </c>
      <c r="K437" s="37">
        <f t="shared" si="53"/>
        <v>0.62319999999999998</v>
      </c>
      <c r="L437" s="37">
        <f t="shared" si="54"/>
        <v>-1</v>
      </c>
      <c r="M437" s="37">
        <f t="shared" si="55"/>
        <v>-1</v>
      </c>
    </row>
    <row r="438" spans="1:13" x14ac:dyDescent="0.2">
      <c r="A438" s="17"/>
      <c r="B438" s="43" t="s">
        <v>437</v>
      </c>
      <c r="C438" s="17" t="s">
        <v>438</v>
      </c>
      <c r="D438" s="18">
        <v>20000</v>
      </c>
      <c r="E438" s="18">
        <v>20000</v>
      </c>
      <c r="F438" s="18">
        <v>241.47</v>
      </c>
      <c r="G438" s="18">
        <v>3707.92</v>
      </c>
      <c r="H438" s="18">
        <v>2337.25</v>
      </c>
      <c r="I438" s="18">
        <f t="shared" si="51"/>
        <v>6045.17</v>
      </c>
      <c r="J438" s="18">
        <f t="shared" si="52"/>
        <v>13954.83</v>
      </c>
      <c r="K438" s="37">
        <f t="shared" si="53"/>
        <v>0.69774150000000001</v>
      </c>
      <c r="L438" s="37">
        <f t="shared" si="54"/>
        <v>-0.98792649999999993</v>
      </c>
      <c r="M438" s="37">
        <f t="shared" si="55"/>
        <v>-0.55504960000000003</v>
      </c>
    </row>
    <row r="439" spans="1:13" x14ac:dyDescent="0.2">
      <c r="A439" s="17"/>
      <c r="B439" s="43" t="s">
        <v>439</v>
      </c>
      <c r="C439" s="17" t="s">
        <v>440</v>
      </c>
      <c r="D439" s="18">
        <v>128000</v>
      </c>
      <c r="E439" s="18">
        <v>188000</v>
      </c>
      <c r="F439" s="18">
        <v>30039.98</v>
      </c>
      <c r="G439" s="18">
        <v>157974.57999999999</v>
      </c>
      <c r="H439" s="18">
        <v>0</v>
      </c>
      <c r="I439" s="18">
        <f t="shared" si="51"/>
        <v>157974.57999999999</v>
      </c>
      <c r="J439" s="18">
        <f t="shared" si="52"/>
        <v>30025.420000000013</v>
      </c>
      <c r="K439" s="37">
        <f t="shared" si="53"/>
        <v>0.15970968085106391</v>
      </c>
      <c r="L439" s="37">
        <f t="shared" si="54"/>
        <v>-0.84021287234042552</v>
      </c>
      <c r="M439" s="37">
        <f t="shared" si="55"/>
        <v>1.0166967659574468</v>
      </c>
    </row>
    <row r="440" spans="1:13" x14ac:dyDescent="0.2">
      <c r="A440" s="17"/>
      <c r="B440" s="43" t="s">
        <v>175</v>
      </c>
      <c r="C440" s="17" t="s">
        <v>176</v>
      </c>
      <c r="D440" s="18">
        <v>0</v>
      </c>
      <c r="E440" s="18">
        <v>0</v>
      </c>
      <c r="F440" s="18">
        <v>0</v>
      </c>
      <c r="G440" s="18">
        <v>0</v>
      </c>
      <c r="H440" s="18">
        <v>0</v>
      </c>
      <c r="I440" s="18">
        <f t="shared" si="51"/>
        <v>0</v>
      </c>
      <c r="J440" s="18">
        <f t="shared" si="52"/>
        <v>0</v>
      </c>
      <c r="K440" s="37" t="str">
        <f t="shared" si="53"/>
        <v>NA</v>
      </c>
      <c r="L440" s="37" t="str">
        <f t="shared" si="54"/>
        <v>NA</v>
      </c>
      <c r="M440" s="37" t="str">
        <f t="shared" si="55"/>
        <v>NA</v>
      </c>
    </row>
    <row r="441" spans="1:13" x14ac:dyDescent="0.2">
      <c r="A441" s="17"/>
      <c r="B441" s="43" t="s">
        <v>239</v>
      </c>
      <c r="C441" s="17" t="s">
        <v>240</v>
      </c>
      <c r="D441" s="18">
        <v>0</v>
      </c>
      <c r="E441" s="18">
        <v>0</v>
      </c>
      <c r="F441" s="18">
        <v>0</v>
      </c>
      <c r="G441" s="18">
        <v>0</v>
      </c>
      <c r="H441" s="18">
        <v>0</v>
      </c>
      <c r="I441" s="18">
        <f t="shared" si="51"/>
        <v>0</v>
      </c>
      <c r="J441" s="18">
        <f t="shared" si="52"/>
        <v>0</v>
      </c>
      <c r="K441" s="37" t="str">
        <f t="shared" si="53"/>
        <v>NA</v>
      </c>
      <c r="L441" s="37" t="str">
        <f t="shared" si="54"/>
        <v>NA</v>
      </c>
      <c r="M441" s="37" t="str">
        <f t="shared" si="55"/>
        <v>NA</v>
      </c>
    </row>
    <row r="442" spans="1:13" x14ac:dyDescent="0.2">
      <c r="A442" s="17"/>
      <c r="B442" s="43" t="s">
        <v>183</v>
      </c>
      <c r="C442" s="17" t="s">
        <v>184</v>
      </c>
      <c r="D442" s="18">
        <v>8000</v>
      </c>
      <c r="E442" s="18">
        <v>8000</v>
      </c>
      <c r="F442" s="18">
        <v>1001.26</v>
      </c>
      <c r="G442" s="18">
        <v>3755.68</v>
      </c>
      <c r="H442" s="18">
        <v>1351.84</v>
      </c>
      <c r="I442" s="18">
        <f t="shared" si="51"/>
        <v>5107.5199999999995</v>
      </c>
      <c r="J442" s="18">
        <f t="shared" si="52"/>
        <v>2892.4800000000005</v>
      </c>
      <c r="K442" s="37">
        <f t="shared" si="53"/>
        <v>0.36156000000000005</v>
      </c>
      <c r="L442" s="37">
        <f t="shared" si="54"/>
        <v>-0.87484249999999997</v>
      </c>
      <c r="M442" s="37">
        <f t="shared" si="55"/>
        <v>0.12670400000000007</v>
      </c>
    </row>
    <row r="443" spans="1:13" x14ac:dyDescent="0.2">
      <c r="A443" s="17"/>
      <c r="B443" s="43" t="s">
        <v>441</v>
      </c>
      <c r="C443" s="17" t="s">
        <v>442</v>
      </c>
      <c r="D443" s="18">
        <v>45000</v>
      </c>
      <c r="E443" s="18">
        <v>45000</v>
      </c>
      <c r="F443" s="18">
        <v>0</v>
      </c>
      <c r="G443" s="18">
        <v>7632.99</v>
      </c>
      <c r="H443" s="18">
        <v>56.28</v>
      </c>
      <c r="I443" s="18">
        <f t="shared" si="51"/>
        <v>7689.2699999999995</v>
      </c>
      <c r="J443" s="18">
        <f t="shared" si="52"/>
        <v>37310.730000000003</v>
      </c>
      <c r="K443" s="37">
        <f t="shared" si="53"/>
        <v>0.82912733333333344</v>
      </c>
      <c r="L443" s="37">
        <f t="shared" si="54"/>
        <v>-1</v>
      </c>
      <c r="M443" s="37">
        <f t="shared" si="55"/>
        <v>-0.59290719999999997</v>
      </c>
    </row>
    <row r="444" spans="1:13" x14ac:dyDescent="0.2">
      <c r="A444" s="17"/>
      <c r="B444" s="43" t="s">
        <v>443</v>
      </c>
      <c r="C444" s="17" t="s">
        <v>444</v>
      </c>
      <c r="D444" s="18">
        <v>30000</v>
      </c>
      <c r="E444" s="18">
        <v>30000</v>
      </c>
      <c r="F444" s="18">
        <v>65.28</v>
      </c>
      <c r="G444" s="18">
        <v>4640.29</v>
      </c>
      <c r="H444" s="18">
        <v>542.62</v>
      </c>
      <c r="I444" s="18">
        <f t="shared" si="51"/>
        <v>5182.91</v>
      </c>
      <c r="J444" s="18">
        <f t="shared" si="52"/>
        <v>24817.09</v>
      </c>
      <c r="K444" s="37">
        <f t="shared" si="53"/>
        <v>0.82723633333333335</v>
      </c>
      <c r="L444" s="37">
        <f t="shared" si="54"/>
        <v>-0.99782400000000004</v>
      </c>
      <c r="M444" s="37">
        <f t="shared" si="55"/>
        <v>-0.62877680000000002</v>
      </c>
    </row>
    <row r="445" spans="1:13" x14ac:dyDescent="0.2">
      <c r="A445" s="17"/>
      <c r="B445" s="43" t="s">
        <v>189</v>
      </c>
      <c r="C445" s="17" t="s">
        <v>190</v>
      </c>
      <c r="D445" s="18">
        <v>226082.28</v>
      </c>
      <c r="E445" s="18">
        <v>66082.28</v>
      </c>
      <c r="F445" s="18">
        <v>325.39</v>
      </c>
      <c r="G445" s="18">
        <v>7257.74</v>
      </c>
      <c r="H445" s="18">
        <v>12416.880000000001</v>
      </c>
      <c r="I445" s="18">
        <f t="shared" si="51"/>
        <v>19674.620000000003</v>
      </c>
      <c r="J445" s="18">
        <f t="shared" si="52"/>
        <v>46407.659999999996</v>
      </c>
      <c r="K445" s="37">
        <f t="shared" si="53"/>
        <v>0.7022708659568041</v>
      </c>
      <c r="L445" s="37">
        <f t="shared" si="54"/>
        <v>-0.99507598708761258</v>
      </c>
      <c r="M445" s="37">
        <f t="shared" si="55"/>
        <v>-0.73641078970035545</v>
      </c>
    </row>
    <row r="446" spans="1:13" x14ac:dyDescent="0.2">
      <c r="A446" s="17"/>
      <c r="B446" s="43" t="s">
        <v>445</v>
      </c>
      <c r="C446" s="17" t="s">
        <v>446</v>
      </c>
      <c r="D446" s="18">
        <v>50000</v>
      </c>
      <c r="E446" s="18">
        <v>50000</v>
      </c>
      <c r="F446" s="18">
        <v>0</v>
      </c>
      <c r="G446" s="18">
        <v>40236.520000000004</v>
      </c>
      <c r="H446" s="18">
        <v>1454.1200000000001</v>
      </c>
      <c r="I446" s="18">
        <f t="shared" si="51"/>
        <v>41690.640000000007</v>
      </c>
      <c r="J446" s="18">
        <f t="shared" si="52"/>
        <v>8309.3599999999933</v>
      </c>
      <c r="K446" s="37">
        <f t="shared" si="53"/>
        <v>0.16618719999999987</v>
      </c>
      <c r="L446" s="37">
        <f t="shared" si="54"/>
        <v>-1</v>
      </c>
      <c r="M446" s="37">
        <f t="shared" si="55"/>
        <v>0.93135296000000001</v>
      </c>
    </row>
    <row r="447" spans="1:13" x14ac:dyDescent="0.2">
      <c r="A447" s="17"/>
      <c r="B447" s="43" t="s">
        <v>447</v>
      </c>
      <c r="C447" s="17" t="s">
        <v>448</v>
      </c>
      <c r="D447" s="18">
        <v>350000</v>
      </c>
      <c r="E447" s="18">
        <v>280000</v>
      </c>
      <c r="F447" s="18">
        <v>3432.5</v>
      </c>
      <c r="G447" s="18">
        <v>154512.01</v>
      </c>
      <c r="H447" s="18">
        <v>120914.25</v>
      </c>
      <c r="I447" s="18">
        <f t="shared" si="51"/>
        <v>275426.26</v>
      </c>
      <c r="J447" s="18">
        <f t="shared" si="52"/>
        <v>4573.7399999999907</v>
      </c>
      <c r="K447" s="37">
        <f t="shared" si="53"/>
        <v>1.633478571428568E-2</v>
      </c>
      <c r="L447" s="37">
        <f t="shared" si="54"/>
        <v>-0.98774107142857148</v>
      </c>
      <c r="M447" s="37">
        <f t="shared" si="55"/>
        <v>0.32438865714285731</v>
      </c>
    </row>
    <row r="448" spans="1:13" x14ac:dyDescent="0.2">
      <c r="A448" s="17"/>
      <c r="B448" s="43" t="s">
        <v>449</v>
      </c>
      <c r="C448" s="17" t="s">
        <v>450</v>
      </c>
      <c r="D448" s="18">
        <v>200000</v>
      </c>
      <c r="E448" s="18">
        <v>450000</v>
      </c>
      <c r="F448" s="18">
        <v>1731.12</v>
      </c>
      <c r="G448" s="18">
        <v>346109.86</v>
      </c>
      <c r="H448" s="18">
        <v>182349.34</v>
      </c>
      <c r="I448" s="18">
        <f t="shared" si="51"/>
        <v>528459.19999999995</v>
      </c>
      <c r="J448" s="18">
        <f t="shared" si="52"/>
        <v>-78459.199999999953</v>
      </c>
      <c r="K448" s="37">
        <f t="shared" si="53"/>
        <v>-0.17435377777777766</v>
      </c>
      <c r="L448" s="37">
        <f t="shared" si="54"/>
        <v>-0.9961530666666667</v>
      </c>
      <c r="M448" s="37">
        <f t="shared" si="55"/>
        <v>0.84591925333333329</v>
      </c>
    </row>
    <row r="449" spans="1:13" x14ac:dyDescent="0.2">
      <c r="A449" s="17"/>
      <c r="B449" s="43" t="s">
        <v>207</v>
      </c>
      <c r="C449" s="17" t="s">
        <v>208</v>
      </c>
      <c r="D449" s="18">
        <v>175000</v>
      </c>
      <c r="E449" s="18">
        <v>175000</v>
      </c>
      <c r="F449" s="18">
        <v>5739</v>
      </c>
      <c r="G449" s="18">
        <v>5739</v>
      </c>
      <c r="H449" s="18">
        <v>16754.84</v>
      </c>
      <c r="I449" s="18">
        <f t="shared" si="51"/>
        <v>22493.84</v>
      </c>
      <c r="J449" s="18">
        <f t="shared" si="52"/>
        <v>152506.16</v>
      </c>
      <c r="K449" s="37">
        <f t="shared" si="53"/>
        <v>0.87146377142857145</v>
      </c>
      <c r="L449" s="37">
        <f t="shared" si="54"/>
        <v>-0.96720571428571434</v>
      </c>
      <c r="M449" s="37">
        <f t="shared" si="55"/>
        <v>-0.92129371428571427</v>
      </c>
    </row>
    <row r="450" spans="1:13" x14ac:dyDescent="0.2">
      <c r="A450" s="17"/>
      <c r="B450" s="43" t="s">
        <v>211</v>
      </c>
      <c r="C450" s="17" t="s">
        <v>212</v>
      </c>
      <c r="D450" s="18">
        <v>60000</v>
      </c>
      <c r="E450" s="18">
        <v>60000</v>
      </c>
      <c r="F450" s="18">
        <v>0</v>
      </c>
      <c r="G450" s="18">
        <v>37559</v>
      </c>
      <c r="H450" s="18">
        <v>3390.3199999999997</v>
      </c>
      <c r="I450" s="18">
        <f t="shared" si="41"/>
        <v>40949.32</v>
      </c>
      <c r="J450" s="18">
        <f t="shared" si="42"/>
        <v>19050.68</v>
      </c>
      <c r="K450" s="37">
        <f t="shared" si="43"/>
        <v>0.31751133333333331</v>
      </c>
      <c r="L450" s="37">
        <f t="shared" si="44"/>
        <v>-1</v>
      </c>
      <c r="M450" s="37">
        <f t="shared" si="45"/>
        <v>0.50236000000000003</v>
      </c>
    </row>
    <row r="451" spans="1:13" x14ac:dyDescent="0.2">
      <c r="A451" s="17"/>
      <c r="B451" s="43" t="s">
        <v>451</v>
      </c>
      <c r="C451" s="17" t="s">
        <v>452</v>
      </c>
      <c r="D451" s="18">
        <v>40000</v>
      </c>
      <c r="E451" s="18">
        <v>40000</v>
      </c>
      <c r="F451" s="18">
        <v>0</v>
      </c>
      <c r="G451" s="18">
        <v>0</v>
      </c>
      <c r="H451" s="18">
        <v>0</v>
      </c>
      <c r="I451" s="18">
        <f t="shared" si="41"/>
        <v>0</v>
      </c>
      <c r="J451" s="18">
        <f t="shared" si="42"/>
        <v>40000</v>
      </c>
      <c r="K451" s="37">
        <f t="shared" si="43"/>
        <v>1</v>
      </c>
      <c r="L451" s="37">
        <f t="shared" si="44"/>
        <v>-1</v>
      </c>
      <c r="M451" s="37">
        <f t="shared" si="45"/>
        <v>-1</v>
      </c>
    </row>
    <row r="452" spans="1:13" x14ac:dyDescent="0.2">
      <c r="A452" s="17"/>
      <c r="B452" s="43" t="s">
        <v>213</v>
      </c>
      <c r="C452" s="17" t="s">
        <v>214</v>
      </c>
      <c r="D452" s="18">
        <v>0</v>
      </c>
      <c r="E452" s="18">
        <v>0</v>
      </c>
      <c r="F452" s="18">
        <v>0</v>
      </c>
      <c r="G452" s="18">
        <v>0</v>
      </c>
      <c r="H452" s="18">
        <v>0</v>
      </c>
      <c r="I452" s="18">
        <f t="shared" si="41"/>
        <v>0</v>
      </c>
      <c r="J452" s="18">
        <f t="shared" si="42"/>
        <v>0</v>
      </c>
      <c r="K452" s="37" t="str">
        <f t="shared" si="43"/>
        <v>NA</v>
      </c>
      <c r="L452" s="37" t="str">
        <f t="shared" si="44"/>
        <v>NA</v>
      </c>
      <c r="M452" s="37" t="str">
        <f t="shared" si="45"/>
        <v>NA</v>
      </c>
    </row>
    <row r="453" spans="1:13" x14ac:dyDescent="0.2">
      <c r="A453" s="67" t="s">
        <v>390</v>
      </c>
      <c r="B453" s="68"/>
      <c r="C453" s="67"/>
      <c r="D453" s="69">
        <v>2025395.28</v>
      </c>
      <c r="E453" s="69">
        <v>2025395.28</v>
      </c>
      <c r="F453" s="69">
        <v>113430.18999999999</v>
      </c>
      <c r="G453" s="69">
        <v>1005045.22</v>
      </c>
      <c r="H453" s="69">
        <v>563448.73999999987</v>
      </c>
      <c r="I453" s="69">
        <f t="shared" si="41"/>
        <v>1568493.96</v>
      </c>
      <c r="J453" s="69">
        <f t="shared" si="42"/>
        <v>456901.32000000007</v>
      </c>
      <c r="K453" s="70">
        <f t="shared" si="43"/>
        <v>0.22558624704605812</v>
      </c>
      <c r="L453" s="70">
        <f t="shared" si="44"/>
        <v>-0.94399602333426991</v>
      </c>
      <c r="M453" s="70">
        <f t="shared" si="45"/>
        <v>0.19093223521287167</v>
      </c>
    </row>
    <row r="454" spans="1:13" x14ac:dyDescent="0.2">
      <c r="A454" s="17" t="s">
        <v>453</v>
      </c>
      <c r="B454" s="43" t="s">
        <v>165</v>
      </c>
      <c r="C454" s="17" t="s">
        <v>166</v>
      </c>
      <c r="D454" s="18">
        <v>0</v>
      </c>
      <c r="E454" s="18">
        <v>0</v>
      </c>
      <c r="F454" s="18">
        <v>0</v>
      </c>
      <c r="G454" s="18">
        <v>0</v>
      </c>
      <c r="H454" s="18">
        <v>0</v>
      </c>
      <c r="I454" s="18">
        <f t="shared" si="41"/>
        <v>0</v>
      </c>
      <c r="J454" s="18">
        <f t="shared" si="42"/>
        <v>0</v>
      </c>
      <c r="K454" s="37" t="str">
        <f t="shared" si="43"/>
        <v>NA</v>
      </c>
      <c r="L454" s="37" t="str">
        <f t="shared" si="44"/>
        <v>NA</v>
      </c>
      <c r="M454" s="37" t="str">
        <f t="shared" si="45"/>
        <v>NA</v>
      </c>
    </row>
    <row r="455" spans="1:13" x14ac:dyDescent="0.2">
      <c r="A455" s="17"/>
      <c r="B455" s="43" t="s">
        <v>179</v>
      </c>
      <c r="C455" s="17" t="s">
        <v>180</v>
      </c>
      <c r="D455" s="18">
        <v>0</v>
      </c>
      <c r="E455" s="18">
        <v>0</v>
      </c>
      <c r="F455" s="18">
        <v>0</v>
      </c>
      <c r="G455" s="18">
        <v>0</v>
      </c>
      <c r="H455" s="18">
        <v>0</v>
      </c>
      <c r="I455" s="18">
        <f t="shared" si="41"/>
        <v>0</v>
      </c>
      <c r="J455" s="18">
        <f t="shared" si="42"/>
        <v>0</v>
      </c>
      <c r="K455" s="37" t="str">
        <f t="shared" si="43"/>
        <v>NA</v>
      </c>
      <c r="L455" s="37" t="str">
        <f t="shared" si="44"/>
        <v>NA</v>
      </c>
      <c r="M455" s="37" t="str">
        <f t="shared" si="45"/>
        <v>NA</v>
      </c>
    </row>
    <row r="456" spans="1:13" x14ac:dyDescent="0.2">
      <c r="A456" s="17"/>
      <c r="B456" s="43" t="s">
        <v>189</v>
      </c>
      <c r="C456" s="17" t="s">
        <v>190</v>
      </c>
      <c r="D456" s="18">
        <v>0</v>
      </c>
      <c r="E456" s="18">
        <v>0</v>
      </c>
      <c r="F456" s="18">
        <v>0</v>
      </c>
      <c r="G456" s="18">
        <v>0</v>
      </c>
      <c r="H456" s="18">
        <v>0</v>
      </c>
      <c r="I456" s="18">
        <f t="shared" si="41"/>
        <v>0</v>
      </c>
      <c r="J456" s="18">
        <f t="shared" si="42"/>
        <v>0</v>
      </c>
      <c r="K456" s="37" t="str">
        <f t="shared" si="43"/>
        <v>NA</v>
      </c>
      <c r="L456" s="37" t="str">
        <f t="shared" si="44"/>
        <v>NA</v>
      </c>
      <c r="M456" s="37" t="str">
        <f t="shared" si="45"/>
        <v>NA</v>
      </c>
    </row>
    <row r="457" spans="1:13" x14ac:dyDescent="0.2">
      <c r="A457" s="67" t="s">
        <v>454</v>
      </c>
      <c r="B457" s="68"/>
      <c r="C457" s="67"/>
      <c r="D457" s="69">
        <v>0</v>
      </c>
      <c r="E457" s="69">
        <v>0</v>
      </c>
      <c r="F457" s="69">
        <v>0</v>
      </c>
      <c r="G457" s="69">
        <v>0</v>
      </c>
      <c r="H457" s="69">
        <v>0</v>
      </c>
      <c r="I457" s="69">
        <f t="shared" si="41"/>
        <v>0</v>
      </c>
      <c r="J457" s="69">
        <f t="shared" si="42"/>
        <v>0</v>
      </c>
      <c r="K457" s="70" t="str">
        <f t="shared" si="43"/>
        <v>NA</v>
      </c>
      <c r="L457" s="70" t="str">
        <f t="shared" si="44"/>
        <v>NA</v>
      </c>
      <c r="M457" s="70" t="str">
        <f t="shared" si="45"/>
        <v>NA</v>
      </c>
    </row>
    <row r="458" spans="1:13" x14ac:dyDescent="0.2">
      <c r="A458" s="17" t="s">
        <v>391</v>
      </c>
      <c r="B458" s="43" t="s">
        <v>143</v>
      </c>
      <c r="C458" s="17" t="s">
        <v>144</v>
      </c>
      <c r="D458" s="18">
        <v>0</v>
      </c>
      <c r="E458" s="18">
        <v>0</v>
      </c>
      <c r="F458" s="18">
        <v>0</v>
      </c>
      <c r="G458" s="18">
        <v>0</v>
      </c>
      <c r="H458" s="18">
        <v>0</v>
      </c>
      <c r="I458" s="18">
        <f t="shared" si="41"/>
        <v>0</v>
      </c>
      <c r="J458" s="18">
        <f t="shared" si="42"/>
        <v>0</v>
      </c>
      <c r="K458" s="37" t="str">
        <f t="shared" si="43"/>
        <v>NA</v>
      </c>
      <c r="L458" s="37" t="str">
        <f t="shared" si="44"/>
        <v>NA</v>
      </c>
      <c r="M458" s="37" t="str">
        <f t="shared" si="45"/>
        <v>NA</v>
      </c>
    </row>
    <row r="459" spans="1:13" x14ac:dyDescent="0.2">
      <c r="A459" s="17"/>
      <c r="B459" s="43" t="s">
        <v>163</v>
      </c>
      <c r="C459" s="17" t="s">
        <v>164</v>
      </c>
      <c r="D459" s="18">
        <v>0</v>
      </c>
      <c r="E459" s="18">
        <v>0</v>
      </c>
      <c r="F459" s="18">
        <v>0</v>
      </c>
      <c r="G459" s="18">
        <v>0</v>
      </c>
      <c r="H459" s="18">
        <v>0</v>
      </c>
      <c r="I459" s="18">
        <f t="shared" si="41"/>
        <v>0</v>
      </c>
      <c r="J459" s="18">
        <f t="shared" si="42"/>
        <v>0</v>
      </c>
      <c r="K459" s="37" t="str">
        <f t="shared" si="43"/>
        <v>NA</v>
      </c>
      <c r="L459" s="37" t="str">
        <f t="shared" si="44"/>
        <v>NA</v>
      </c>
      <c r="M459" s="37" t="str">
        <f t="shared" si="45"/>
        <v>NA</v>
      </c>
    </row>
    <row r="460" spans="1:13" x14ac:dyDescent="0.2">
      <c r="A460" s="17"/>
      <c r="B460" s="43" t="s">
        <v>165</v>
      </c>
      <c r="C460" s="17" t="s">
        <v>166</v>
      </c>
      <c r="D460" s="18">
        <v>26102643</v>
      </c>
      <c r="E460" s="18">
        <v>0</v>
      </c>
      <c r="F460" s="18">
        <v>0</v>
      </c>
      <c r="G460" s="18">
        <v>0</v>
      </c>
      <c r="H460" s="18">
        <v>0</v>
      </c>
      <c r="I460" s="18">
        <f t="shared" si="41"/>
        <v>0</v>
      </c>
      <c r="J460" s="18">
        <f t="shared" si="42"/>
        <v>0</v>
      </c>
      <c r="K460" s="37" t="str">
        <f t="shared" si="43"/>
        <v>NA</v>
      </c>
      <c r="L460" s="37" t="str">
        <f t="shared" si="44"/>
        <v>NA</v>
      </c>
      <c r="M460" s="37" t="str">
        <f t="shared" si="45"/>
        <v>NA</v>
      </c>
    </row>
    <row r="461" spans="1:13" x14ac:dyDescent="0.2">
      <c r="A461" s="17"/>
      <c r="B461" s="43" t="s">
        <v>410</v>
      </c>
      <c r="C461" s="17" t="s">
        <v>411</v>
      </c>
      <c r="D461" s="18">
        <v>5790672.4499999983</v>
      </c>
      <c r="E461" s="18">
        <v>5790672.4499999983</v>
      </c>
      <c r="F461" s="18">
        <v>0</v>
      </c>
      <c r="G461" s="18">
        <v>519115</v>
      </c>
      <c r="H461" s="18">
        <v>2340650</v>
      </c>
      <c r="I461" s="18">
        <f t="shared" si="41"/>
        <v>2859765</v>
      </c>
      <c r="J461" s="18">
        <f t="shared" si="42"/>
        <v>2930907.4499999983</v>
      </c>
      <c r="K461" s="37">
        <f t="shared" si="43"/>
        <v>0.50614284874634885</v>
      </c>
      <c r="L461" s="37">
        <f t="shared" si="44"/>
        <v>-1</v>
      </c>
      <c r="M461" s="37">
        <f t="shared" si="45"/>
        <v>-0.78484778568333624</v>
      </c>
    </row>
    <row r="462" spans="1:13" x14ac:dyDescent="0.2">
      <c r="A462" s="17"/>
      <c r="B462" s="43" t="s">
        <v>205</v>
      </c>
      <c r="C462" s="17" t="s">
        <v>206</v>
      </c>
      <c r="D462" s="18">
        <v>122405459.94999997</v>
      </c>
      <c r="E462" s="18">
        <v>109721327.54999997</v>
      </c>
      <c r="F462" s="18">
        <v>0</v>
      </c>
      <c r="G462" s="18">
        <v>0</v>
      </c>
      <c r="H462" s="18">
        <v>0</v>
      </c>
      <c r="I462" s="18">
        <f t="shared" si="41"/>
        <v>0</v>
      </c>
      <c r="J462" s="18">
        <f t="shared" si="42"/>
        <v>109721327.54999997</v>
      </c>
      <c r="K462" s="37">
        <f t="shared" si="43"/>
        <v>1</v>
      </c>
      <c r="L462" s="37">
        <f t="shared" si="44"/>
        <v>-1</v>
      </c>
      <c r="M462" s="37">
        <f t="shared" si="45"/>
        <v>-1</v>
      </c>
    </row>
    <row r="463" spans="1:13" x14ac:dyDescent="0.2">
      <c r="A463" s="17"/>
      <c r="B463" s="43" t="s">
        <v>207</v>
      </c>
      <c r="C463" s="17" t="s">
        <v>208</v>
      </c>
      <c r="D463" s="18">
        <v>4488000</v>
      </c>
      <c r="E463" s="18">
        <v>4488000</v>
      </c>
      <c r="F463" s="18">
        <v>0</v>
      </c>
      <c r="G463" s="18">
        <v>0</v>
      </c>
      <c r="H463" s="18">
        <v>0</v>
      </c>
      <c r="I463" s="18">
        <f t="shared" si="41"/>
        <v>0</v>
      </c>
      <c r="J463" s="18">
        <f t="shared" si="42"/>
        <v>4488000</v>
      </c>
      <c r="K463" s="37">
        <f t="shared" si="43"/>
        <v>1</v>
      </c>
      <c r="L463" s="37">
        <f t="shared" si="44"/>
        <v>-1</v>
      </c>
      <c r="M463" s="37">
        <f t="shared" si="45"/>
        <v>-1</v>
      </c>
    </row>
    <row r="464" spans="1:13" x14ac:dyDescent="0.2">
      <c r="A464" s="17"/>
      <c r="B464" s="43" t="s">
        <v>209</v>
      </c>
      <c r="C464" s="17" t="s">
        <v>210</v>
      </c>
      <c r="D464" s="18">
        <v>0</v>
      </c>
      <c r="E464" s="18">
        <v>0</v>
      </c>
      <c r="F464" s="18">
        <v>0</v>
      </c>
      <c r="G464" s="18">
        <v>0</v>
      </c>
      <c r="H464" s="18">
        <v>0</v>
      </c>
      <c r="I464" s="18">
        <f t="shared" si="41"/>
        <v>0</v>
      </c>
      <c r="J464" s="18">
        <f t="shared" si="42"/>
        <v>0</v>
      </c>
      <c r="K464" s="37" t="str">
        <f t="shared" si="43"/>
        <v>NA</v>
      </c>
      <c r="L464" s="37" t="str">
        <f t="shared" si="44"/>
        <v>NA</v>
      </c>
      <c r="M464" s="37" t="str">
        <f t="shared" si="45"/>
        <v>NA</v>
      </c>
    </row>
    <row r="465" spans="1:22" x14ac:dyDescent="0.2">
      <c r="A465" s="67" t="s">
        <v>394</v>
      </c>
      <c r="B465" s="68"/>
      <c r="C465" s="67"/>
      <c r="D465" s="69">
        <v>158786775.39999998</v>
      </c>
      <c r="E465" s="69">
        <v>119999999.99999997</v>
      </c>
      <c r="F465" s="69">
        <v>0</v>
      </c>
      <c r="G465" s="69">
        <v>519115</v>
      </c>
      <c r="H465" s="69">
        <v>2340650</v>
      </c>
      <c r="I465" s="69">
        <f t="shared" si="41"/>
        <v>2859765</v>
      </c>
      <c r="J465" s="69">
        <f t="shared" si="42"/>
        <v>117140234.99999997</v>
      </c>
      <c r="K465" s="70">
        <f t="shared" si="43"/>
        <v>0.97616862500000001</v>
      </c>
      <c r="L465" s="70">
        <f t="shared" si="44"/>
        <v>-1</v>
      </c>
      <c r="M465" s="70">
        <f t="shared" si="45"/>
        <v>-0.98961770000000004</v>
      </c>
    </row>
    <row r="466" spans="1:22" x14ac:dyDescent="0.2">
      <c r="A466" s="17" t="s">
        <v>11</v>
      </c>
      <c r="B466" s="43" t="s">
        <v>12</v>
      </c>
      <c r="C466" s="17" t="s">
        <v>13</v>
      </c>
      <c r="D466" s="18">
        <v>856345</v>
      </c>
      <c r="E466" s="18">
        <v>856345</v>
      </c>
      <c r="F466" s="18">
        <v>7737.35</v>
      </c>
      <c r="G466" s="18">
        <v>80978.45</v>
      </c>
      <c r="H466" s="18">
        <v>0</v>
      </c>
      <c r="I466" s="18">
        <f t="shared" si="41"/>
        <v>80978.45</v>
      </c>
      <c r="J466" s="18">
        <f t="shared" si="42"/>
        <v>775366.55</v>
      </c>
      <c r="K466" s="37">
        <f t="shared" si="43"/>
        <v>0.90543711938529459</v>
      </c>
      <c r="L466" s="37">
        <f t="shared" si="44"/>
        <v>-0.99096468129083493</v>
      </c>
      <c r="M466" s="37">
        <f t="shared" si="45"/>
        <v>-0.77304908652470672</v>
      </c>
    </row>
    <row r="467" spans="1:22" x14ac:dyDescent="0.2">
      <c r="A467" s="17"/>
      <c r="B467" s="43" t="s">
        <v>376</v>
      </c>
      <c r="C467" s="17" t="s">
        <v>377</v>
      </c>
      <c r="D467" s="18">
        <v>0</v>
      </c>
      <c r="E467" s="18">
        <v>0</v>
      </c>
      <c r="F467" s="18">
        <v>1729866.34</v>
      </c>
      <c r="G467" s="18">
        <v>8400887.7999999989</v>
      </c>
      <c r="H467" s="18">
        <v>0</v>
      </c>
      <c r="I467" s="18">
        <f t="shared" si="41"/>
        <v>8400887.7999999989</v>
      </c>
      <c r="J467" s="18">
        <f t="shared" si="42"/>
        <v>-8400887.7999999989</v>
      </c>
      <c r="K467" s="37" t="str">
        <f t="shared" si="43"/>
        <v>NA</v>
      </c>
      <c r="L467" s="37" t="str">
        <f t="shared" si="44"/>
        <v>NA</v>
      </c>
      <c r="M467" s="37" t="str">
        <f t="shared" si="45"/>
        <v>NA</v>
      </c>
    </row>
    <row r="468" spans="1:22" x14ac:dyDescent="0.2">
      <c r="A468" s="17"/>
      <c r="B468" s="43" t="s">
        <v>455</v>
      </c>
      <c r="C468" s="17" t="s">
        <v>456</v>
      </c>
      <c r="D468" s="18">
        <v>867000</v>
      </c>
      <c r="E468" s="18">
        <v>867000</v>
      </c>
      <c r="F468" s="18">
        <v>0</v>
      </c>
      <c r="G468" s="18">
        <v>0</v>
      </c>
      <c r="H468" s="18">
        <v>0</v>
      </c>
      <c r="I468" s="18">
        <f t="shared" si="41"/>
        <v>0</v>
      </c>
      <c r="J468" s="18">
        <f t="shared" si="42"/>
        <v>867000</v>
      </c>
      <c r="K468" s="37">
        <f t="shared" si="43"/>
        <v>1</v>
      </c>
      <c r="L468" s="37">
        <f t="shared" si="44"/>
        <v>-1</v>
      </c>
      <c r="M468" s="37">
        <f t="shared" si="45"/>
        <v>-1</v>
      </c>
    </row>
    <row r="469" spans="1:22" x14ac:dyDescent="0.2">
      <c r="A469" s="17"/>
      <c r="B469" s="43" t="s">
        <v>457</v>
      </c>
      <c r="C469" s="17" t="s">
        <v>458</v>
      </c>
      <c r="D469" s="18">
        <v>11311300.01</v>
      </c>
      <c r="E469" s="18">
        <v>11311300.01</v>
      </c>
      <c r="F469" s="18">
        <v>0</v>
      </c>
      <c r="G469" s="18">
        <v>0</v>
      </c>
      <c r="H469" s="18">
        <v>0</v>
      </c>
      <c r="I469" s="18">
        <f t="shared" si="41"/>
        <v>0</v>
      </c>
      <c r="J469" s="18">
        <f t="shared" si="42"/>
        <v>11311300.01</v>
      </c>
      <c r="K469" s="37">
        <f t="shared" si="43"/>
        <v>1</v>
      </c>
      <c r="L469" s="37">
        <f t="shared" si="44"/>
        <v>-1</v>
      </c>
      <c r="M469" s="37">
        <f t="shared" si="45"/>
        <v>-1</v>
      </c>
    </row>
    <row r="470" spans="1:22" x14ac:dyDescent="0.2">
      <c r="A470" s="17"/>
      <c r="B470" s="43" t="s">
        <v>459</v>
      </c>
      <c r="C470" s="17" t="s">
        <v>460</v>
      </c>
      <c r="D470" s="18">
        <v>5564000</v>
      </c>
      <c r="E470" s="18">
        <v>5564000</v>
      </c>
      <c r="F470" s="18">
        <v>0</v>
      </c>
      <c r="G470" s="18">
        <v>0</v>
      </c>
      <c r="H470" s="18">
        <v>0</v>
      </c>
      <c r="I470" s="18">
        <f t="shared" si="41"/>
        <v>0</v>
      </c>
      <c r="J470" s="18">
        <f t="shared" si="42"/>
        <v>5564000</v>
      </c>
      <c r="K470" s="37">
        <f t="shared" si="43"/>
        <v>1</v>
      </c>
      <c r="L470" s="37">
        <f t="shared" si="44"/>
        <v>-1</v>
      </c>
      <c r="M470" s="37">
        <f t="shared" si="45"/>
        <v>-1</v>
      </c>
    </row>
    <row r="471" spans="1:22" x14ac:dyDescent="0.2">
      <c r="A471" s="17"/>
      <c r="B471" s="43" t="s">
        <v>461</v>
      </c>
      <c r="C471" s="17" t="s">
        <v>462</v>
      </c>
      <c r="D471" s="18">
        <v>3672000</v>
      </c>
      <c r="E471" s="18">
        <v>3672000</v>
      </c>
      <c r="F471" s="18">
        <v>0</v>
      </c>
      <c r="G471" s="18">
        <v>0</v>
      </c>
      <c r="H471" s="18">
        <v>0</v>
      </c>
      <c r="I471" s="18">
        <f t="shared" si="41"/>
        <v>0</v>
      </c>
      <c r="J471" s="18">
        <f t="shared" si="42"/>
        <v>3672000</v>
      </c>
      <c r="K471" s="37">
        <f t="shared" si="43"/>
        <v>1</v>
      </c>
      <c r="L471" s="37">
        <f t="shared" si="44"/>
        <v>-1</v>
      </c>
      <c r="M471" s="37">
        <f t="shared" si="45"/>
        <v>-1</v>
      </c>
    </row>
    <row r="472" spans="1:22" x14ac:dyDescent="0.2">
      <c r="A472" s="17"/>
      <c r="B472" s="43" t="s">
        <v>463</v>
      </c>
      <c r="C472" s="17" t="s">
        <v>464</v>
      </c>
      <c r="D472" s="18">
        <v>816000</v>
      </c>
      <c r="E472" s="18">
        <v>816000</v>
      </c>
      <c r="F472" s="18">
        <v>0</v>
      </c>
      <c r="G472" s="18">
        <v>0</v>
      </c>
      <c r="H472" s="18">
        <v>0</v>
      </c>
      <c r="I472" s="18">
        <f t="shared" si="41"/>
        <v>0</v>
      </c>
      <c r="J472" s="18">
        <f t="shared" si="42"/>
        <v>816000</v>
      </c>
      <c r="K472" s="37">
        <f t="shared" si="43"/>
        <v>1</v>
      </c>
      <c r="L472" s="37">
        <f t="shared" si="44"/>
        <v>-1</v>
      </c>
      <c r="M472" s="37">
        <f t="shared" si="45"/>
        <v>-1</v>
      </c>
    </row>
    <row r="473" spans="1:22" x14ac:dyDescent="0.2">
      <c r="A473" s="67" t="s">
        <v>14</v>
      </c>
      <c r="B473" s="68"/>
      <c r="C473" s="67"/>
      <c r="D473" s="69">
        <v>23086645.009999998</v>
      </c>
      <c r="E473" s="69">
        <v>23086645.009999998</v>
      </c>
      <c r="F473" s="69">
        <v>1737603.6900000002</v>
      </c>
      <c r="G473" s="69">
        <v>8481866.2499999981</v>
      </c>
      <c r="H473" s="69">
        <v>0</v>
      </c>
      <c r="I473" s="69">
        <f t="shared" si="41"/>
        <v>8481866.2499999981</v>
      </c>
      <c r="J473" s="69">
        <f t="shared" si="42"/>
        <v>14604778.76</v>
      </c>
      <c r="K473" s="70">
        <f t="shared" si="43"/>
        <v>0.63260723910615546</v>
      </c>
      <c r="L473" s="70">
        <f t="shared" si="44"/>
        <v>-0.92473554779192224</v>
      </c>
      <c r="M473" s="70">
        <f t="shared" si="45"/>
        <v>-0.11825737385477314</v>
      </c>
    </row>
    <row r="474" spans="1:22" s="10" customFormat="1" x14ac:dyDescent="0.2">
      <c r="A474" s="23"/>
      <c r="B474" s="31"/>
      <c r="C474" s="23"/>
      <c r="D474" s="18"/>
      <c r="E474" s="18"/>
      <c r="F474" s="18"/>
      <c r="G474" s="18"/>
      <c r="H474" s="18"/>
      <c r="I474" s="18"/>
      <c r="J474" s="18"/>
      <c r="K474" s="37"/>
      <c r="L474" s="37"/>
      <c r="M474" s="37"/>
      <c r="N474" s="17"/>
      <c r="O474" s="17"/>
      <c r="P474" s="17"/>
      <c r="Q474" s="17"/>
      <c r="R474" s="17"/>
      <c r="S474" s="17"/>
      <c r="T474" s="17"/>
      <c r="U474" s="17"/>
      <c r="V474" s="17"/>
    </row>
    <row r="475" spans="1:22" ht="15.75" x14ac:dyDescent="0.25">
      <c r="A475" s="25" t="s">
        <v>27</v>
      </c>
      <c r="B475" s="32"/>
      <c r="C475" s="25"/>
      <c r="D475" s="6">
        <f>+D97+D142+D179+D210+D220+D253+D280+D299+D316+D342+D363+D386+D412+D428+D453+D457+D465+D473</f>
        <v>774822171.28999996</v>
      </c>
      <c r="E475" s="6">
        <f t="shared" ref="E475:J475" si="56">+E97+E142+E179+E210+E220+E253+E280+E299+E316+E342+E363+E386+E412+E428+E453+E457+E465+E473</f>
        <v>624184296.82999992</v>
      </c>
      <c r="F475" s="6">
        <f t="shared" si="56"/>
        <v>11859585.65</v>
      </c>
      <c r="G475" s="6">
        <f t="shared" si="56"/>
        <v>53092904.75</v>
      </c>
      <c r="H475" s="6">
        <f t="shared" si="56"/>
        <v>12623444.99</v>
      </c>
      <c r="I475" s="6">
        <f t="shared" si="56"/>
        <v>65716349.740000002</v>
      </c>
      <c r="J475" s="6">
        <f t="shared" si="56"/>
        <v>558467947.09000003</v>
      </c>
      <c r="K475" s="38">
        <f>IF(E475=0,"NA",J475/E475)</f>
        <v>0.89471643219198427</v>
      </c>
      <c r="L475" s="38">
        <f>IF(E475=0,"NA",(  ( F475 - (E475/$L$6)) / (E475/$L$6)))</f>
        <v>-0.98099986540797257</v>
      </c>
      <c r="M475" s="38">
        <f>IF(E475=0,"NA",(  ( G475 - ($M$6*(E475/12))) / ($M$6*(E475/12))))</f>
        <v>-0.79585681336884972</v>
      </c>
      <c r="N475" s="10"/>
    </row>
  </sheetData>
  <autoFilter ref="A7:M475" xr:uid="{00000000-0009-0000-0000-000001000000}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0" fitToHeight="0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3"/>
  <sheetViews>
    <sheetView workbookViewId="0">
      <pane ySplit="7" topLeftCell="A8" activePane="bottomLeft" state="frozen"/>
      <selection activeCell="A23" sqref="A23:M495"/>
      <selection pane="bottomLeft" activeCell="A8" sqref="A8"/>
    </sheetView>
  </sheetViews>
  <sheetFormatPr defaultRowHeight="12.75" x14ac:dyDescent="0.2"/>
  <cols>
    <col min="1" max="1" width="31.140625" style="21" bestFit="1" customWidth="1"/>
    <col min="2" max="2" width="9.140625" style="34" customWidth="1"/>
    <col min="3" max="3" width="29.42578125" style="21" bestFit="1" customWidth="1"/>
    <col min="4" max="7" width="15.140625" style="5" customWidth="1"/>
    <col min="8" max="8" width="15.8554687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1.42578125" style="40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44895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7" customFormat="1" x14ac:dyDescent="0.2">
      <c r="A8" s="23" t="s">
        <v>19</v>
      </c>
      <c r="B8" s="31" t="s">
        <v>20</v>
      </c>
      <c r="C8" s="23" t="s">
        <v>21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f t="shared" ref="I8:I10" si="0">SUM(G8:H8)</f>
        <v>0</v>
      </c>
      <c r="J8" s="18">
        <f t="shared" ref="J8:J10" si="1">E8-I8</f>
        <v>0</v>
      </c>
      <c r="K8" s="37" t="str">
        <f>IF(E8=0,"NA",J8/E8)</f>
        <v>NA</v>
      </c>
      <c r="L8" s="37" t="str">
        <f>IF(E8=0,"NA",(  ( F8 - (E8/$L$6)) / (E8/$L$6)))</f>
        <v>NA</v>
      </c>
      <c r="M8" s="37" t="str">
        <f>IF(E8=0,"NA",(  ( G8 - ($M$6*(E8/12))) / ($M$6*(E8/12))))</f>
        <v>NA</v>
      </c>
    </row>
    <row r="9" spans="1:13" s="17" customFormat="1" x14ac:dyDescent="0.2">
      <c r="A9" s="61" t="s">
        <v>22</v>
      </c>
      <c r="B9" s="62"/>
      <c r="C9" s="61"/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f t="shared" si="0"/>
        <v>0</v>
      </c>
      <c r="J9" s="59">
        <f t="shared" si="1"/>
        <v>0</v>
      </c>
      <c r="K9" s="60" t="str">
        <f t="shared" ref="K9:K21" si="2">IF(E9=0,"NA",J9/E9)</f>
        <v>NA</v>
      </c>
      <c r="L9" s="60" t="str">
        <f t="shared" ref="L9:L10" si="3">IF(E9=0,"NA",(  ( F9 - (E9/$L$6)) / (E9/$L$6)))</f>
        <v>NA</v>
      </c>
      <c r="M9" s="60" t="str">
        <f t="shared" ref="M9:M10" si="4">IF(E9=0,"NA",(  ( G9 - ($M$6*(E9/12))) / ($M$6*(E9/12))))</f>
        <v>NA</v>
      </c>
    </row>
    <row r="10" spans="1:13" s="17" customFormat="1" x14ac:dyDescent="0.2">
      <c r="A10" s="17" t="s">
        <v>23</v>
      </c>
      <c r="B10" s="43" t="s">
        <v>24</v>
      </c>
      <c r="C10" s="17" t="s">
        <v>25</v>
      </c>
      <c r="D10" s="18">
        <v>29976191</v>
      </c>
      <c r="E10" s="18">
        <v>29976191</v>
      </c>
      <c r="F10" s="18">
        <v>0</v>
      </c>
      <c r="G10" s="18">
        <v>19859400</v>
      </c>
      <c r="H10" s="18">
        <v>0</v>
      </c>
      <c r="I10" s="18">
        <f t="shared" si="0"/>
        <v>19859400</v>
      </c>
      <c r="J10" s="18">
        <f t="shared" si="1"/>
        <v>10116791</v>
      </c>
      <c r="K10" s="37">
        <f t="shared" si="2"/>
        <v>0.33749421332416785</v>
      </c>
      <c r="L10" s="37">
        <f t="shared" si="3"/>
        <v>-1</v>
      </c>
      <c r="M10" s="37">
        <f t="shared" si="4"/>
        <v>0.59001388802199739</v>
      </c>
    </row>
    <row r="11" spans="1:13" s="17" customFormat="1" x14ac:dyDescent="0.2">
      <c r="A11" s="61" t="s">
        <v>26</v>
      </c>
      <c r="B11" s="62"/>
      <c r="C11" s="61"/>
      <c r="D11" s="59">
        <v>29976191</v>
      </c>
      <c r="E11" s="59">
        <v>29976191</v>
      </c>
      <c r="F11" s="59">
        <v>0</v>
      </c>
      <c r="G11" s="59">
        <v>19859400</v>
      </c>
      <c r="H11" s="59">
        <v>0</v>
      </c>
      <c r="I11" s="59">
        <f t="shared" ref="I11" si="5">SUM(G11:H11)</f>
        <v>19859400</v>
      </c>
      <c r="J11" s="59">
        <f t="shared" ref="J11" si="6">E11-I11</f>
        <v>10116791</v>
      </c>
      <c r="K11" s="60">
        <f>IF(E11=0,"NA",J11/E11)</f>
        <v>0.33749421332416785</v>
      </c>
      <c r="L11" s="60">
        <f>IF(E11=0,"NA",(  ( F11 - (E11/$L$6)) / (E11/$L$6)))</f>
        <v>-1</v>
      </c>
      <c r="M11" s="60">
        <f>IF(E11=0,"NA",(  ( G11 - ($M$6*(E11/12))) / ($M$6*(E11/12))))</f>
        <v>0.59001388802199739</v>
      </c>
    </row>
    <row r="12" spans="1:13" x14ac:dyDescent="0.2">
      <c r="A12" s="30"/>
      <c r="K12" s="40"/>
    </row>
    <row r="13" spans="1:13" s="7" customFormat="1" ht="15.75" x14ac:dyDescent="0.25">
      <c r="A13" s="25" t="s">
        <v>28</v>
      </c>
      <c r="B13" s="32"/>
      <c r="C13" s="25"/>
      <c r="D13" s="6">
        <f>+D9+D11</f>
        <v>29976191</v>
      </c>
      <c r="E13" s="6">
        <f t="shared" ref="E13:J13" si="7">+E9+E11</f>
        <v>29976191</v>
      </c>
      <c r="F13" s="6">
        <f t="shared" si="7"/>
        <v>0</v>
      </c>
      <c r="G13" s="6">
        <f t="shared" si="7"/>
        <v>19859400</v>
      </c>
      <c r="H13" s="6">
        <f t="shared" si="7"/>
        <v>0</v>
      </c>
      <c r="I13" s="6">
        <f t="shared" si="7"/>
        <v>19859400</v>
      </c>
      <c r="J13" s="6">
        <f t="shared" si="7"/>
        <v>10116791</v>
      </c>
      <c r="K13" s="38">
        <f t="shared" si="2"/>
        <v>0.33749421332416785</v>
      </c>
      <c r="L13" s="38">
        <f>IF(E13=0,"NA",(  ( F13 - (E13/$L$6)) / (E13/$L$6)))</f>
        <v>-1</v>
      </c>
      <c r="M13" s="38">
        <f>IF(E13=0,"NA",(  ( G13 - ($M$6*(E13/12))) / ($M$6*(E13/12))))</f>
        <v>0.59001388802199739</v>
      </c>
    </row>
    <row r="14" spans="1:13" s="17" customFormat="1" x14ac:dyDescent="0.2">
      <c r="A14" s="23"/>
      <c r="B14" s="31"/>
      <c r="C14" s="23"/>
      <c r="D14" s="18"/>
      <c r="E14" s="18"/>
      <c r="F14" s="18"/>
      <c r="G14" s="18"/>
      <c r="H14" s="18"/>
      <c r="I14" s="18"/>
      <c r="J14" s="18"/>
      <c r="K14" s="37"/>
      <c r="L14" s="37"/>
      <c r="M14" s="37"/>
    </row>
    <row r="15" spans="1:13" s="17" customFormat="1" x14ac:dyDescent="0.2">
      <c r="A15" s="23" t="s">
        <v>11</v>
      </c>
      <c r="B15" s="31" t="s">
        <v>12</v>
      </c>
      <c r="C15" s="23" t="s">
        <v>13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8">
        <f t="shared" ref="I15:I18" si="8">SUM(G15:H15)</f>
        <v>0</v>
      </c>
      <c r="J15" s="18">
        <f t="shared" ref="J15:J18" si="9">E15-I15</f>
        <v>0</v>
      </c>
      <c r="K15" s="37" t="str">
        <f t="shared" ref="K15:K18" si="10">IF(E15=0,"NA",J15/E15)</f>
        <v>NA</v>
      </c>
      <c r="L15" s="37" t="str">
        <f t="shared" ref="L15:L18" si="11">IF(E15=0,"NA",(  ( F15 - (E15/$L$6)) / (E15/$L$6)))</f>
        <v>NA</v>
      </c>
      <c r="M15" s="37" t="str">
        <f t="shared" ref="M15:M18" si="12">IF(E15=0,"NA",(  ( G15 - ($M$6*(E15/12))) / ($M$6*(E15/12))))</f>
        <v>NA</v>
      </c>
    </row>
    <row r="16" spans="1:13" s="17" customFormat="1" x14ac:dyDescent="0.2">
      <c r="A16" s="61" t="s">
        <v>14</v>
      </c>
      <c r="B16" s="62"/>
      <c r="C16" s="61"/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f t="shared" si="8"/>
        <v>0</v>
      </c>
      <c r="J16" s="59">
        <f t="shared" si="9"/>
        <v>0</v>
      </c>
      <c r="K16" s="60" t="str">
        <f t="shared" si="10"/>
        <v>NA</v>
      </c>
      <c r="L16" s="60" t="str">
        <f t="shared" si="11"/>
        <v>NA</v>
      </c>
      <c r="M16" s="60" t="str">
        <f t="shared" si="12"/>
        <v>NA</v>
      </c>
    </row>
    <row r="17" spans="1:13" s="17" customFormat="1" x14ac:dyDescent="0.2">
      <c r="A17" s="23" t="s">
        <v>15</v>
      </c>
      <c r="B17" s="31" t="s">
        <v>16</v>
      </c>
      <c r="C17" s="23" t="s">
        <v>17</v>
      </c>
      <c r="D17" s="18">
        <v>2257046</v>
      </c>
      <c r="E17" s="18">
        <v>2257046</v>
      </c>
      <c r="F17" s="18">
        <v>0</v>
      </c>
      <c r="G17" s="18">
        <v>389400</v>
      </c>
      <c r="H17" s="18">
        <v>0</v>
      </c>
      <c r="I17" s="18">
        <f t="shared" si="8"/>
        <v>389400</v>
      </c>
      <c r="J17" s="18">
        <f t="shared" si="9"/>
        <v>1867646</v>
      </c>
      <c r="K17" s="37">
        <f t="shared" si="10"/>
        <v>0.82747360931057679</v>
      </c>
      <c r="L17" s="37">
        <f t="shared" si="11"/>
        <v>-1</v>
      </c>
      <c r="M17" s="37">
        <f t="shared" si="12"/>
        <v>-0.58593666234538411</v>
      </c>
    </row>
    <row r="18" spans="1:13" s="17" customFormat="1" x14ac:dyDescent="0.2">
      <c r="A18" s="23"/>
      <c r="B18" s="31" t="s">
        <v>29</v>
      </c>
      <c r="C18" s="23" t="s">
        <v>30</v>
      </c>
      <c r="D18" s="18">
        <v>27719145</v>
      </c>
      <c r="E18" s="18">
        <v>27719145</v>
      </c>
      <c r="F18" s="18">
        <v>0</v>
      </c>
      <c r="G18" s="18">
        <v>19470000</v>
      </c>
      <c r="H18" s="18">
        <v>0</v>
      </c>
      <c r="I18" s="18">
        <f t="shared" si="8"/>
        <v>19470000</v>
      </c>
      <c r="J18" s="18">
        <f t="shared" si="9"/>
        <v>8249145</v>
      </c>
      <c r="K18" s="37">
        <f t="shared" si="10"/>
        <v>0.2975973826032513</v>
      </c>
      <c r="L18" s="37">
        <f t="shared" si="11"/>
        <v>-1</v>
      </c>
      <c r="M18" s="37">
        <f t="shared" si="12"/>
        <v>0.68576628175219689</v>
      </c>
    </row>
    <row r="19" spans="1:13" s="17" customFormat="1" x14ac:dyDescent="0.2">
      <c r="A19" s="61" t="s">
        <v>18</v>
      </c>
      <c r="B19" s="62"/>
      <c r="C19" s="61"/>
      <c r="D19" s="59">
        <v>29976191</v>
      </c>
      <c r="E19" s="59">
        <v>29976191</v>
      </c>
      <c r="F19" s="59">
        <v>0</v>
      </c>
      <c r="G19" s="59">
        <v>19859400</v>
      </c>
      <c r="H19" s="59">
        <v>0</v>
      </c>
      <c r="I19" s="59">
        <f t="shared" ref="I19" si="13">SUM(G19:H19)</f>
        <v>19859400</v>
      </c>
      <c r="J19" s="59">
        <f t="shared" ref="J19" si="14">E19-I19</f>
        <v>10116791</v>
      </c>
      <c r="K19" s="60">
        <f t="shared" ref="K19" si="15">IF(E19=0,"NA",J19/E19)</f>
        <v>0.33749421332416785</v>
      </c>
      <c r="L19" s="60">
        <f t="shared" ref="L19" si="16">IF(E19=0,"NA",(  ( F19 - (E19/$L$6)) / (E19/$L$6)))</f>
        <v>-1</v>
      </c>
      <c r="M19" s="60">
        <f t="shared" ref="M19" si="17">IF(E19=0,"NA",(  ( G19 - ($M$6*(E19/12))) / ($M$6*(E19/12))))</f>
        <v>0.59001388802199739</v>
      </c>
    </row>
    <row r="20" spans="1:13" x14ac:dyDescent="0.2">
      <c r="K20" s="40"/>
    </row>
    <row r="21" spans="1:13" ht="15.75" x14ac:dyDescent="0.25">
      <c r="A21" s="25" t="s">
        <v>27</v>
      </c>
      <c r="B21" s="32"/>
      <c r="C21" s="25"/>
      <c r="D21" s="6">
        <f>+D16+D19</f>
        <v>29976191</v>
      </c>
      <c r="E21" s="6">
        <f t="shared" ref="E21:J21" si="18">+E16+E19</f>
        <v>29976191</v>
      </c>
      <c r="F21" s="6">
        <f t="shared" si="18"/>
        <v>0</v>
      </c>
      <c r="G21" s="6">
        <f t="shared" si="18"/>
        <v>19859400</v>
      </c>
      <c r="H21" s="6">
        <f t="shared" si="18"/>
        <v>0</v>
      </c>
      <c r="I21" s="6">
        <f t="shared" si="18"/>
        <v>19859400</v>
      </c>
      <c r="J21" s="6">
        <f t="shared" si="18"/>
        <v>10116791</v>
      </c>
      <c r="K21" s="38">
        <f t="shared" si="2"/>
        <v>0.33749421332416785</v>
      </c>
      <c r="L21" s="38">
        <f>IF(E21=0,"NA",(  ( F21 - (E21/$L$6)) / (E21/$L$6)))</f>
        <v>-1</v>
      </c>
      <c r="M21" s="38">
        <f>IF(E21=0,"NA",(  ( G21 - ($M$6*(E21/12))) / ($M$6*(E21/12))))</f>
        <v>0.59001388802199739</v>
      </c>
    </row>
    <row r="23" spans="1:13" ht="15" x14ac:dyDescent="0.2">
      <c r="A23" s="35"/>
    </row>
  </sheetData>
  <autoFilter ref="A7:M21" xr:uid="{00000000-0009-0000-0000-000002000000}"/>
  <mergeCells count="5">
    <mergeCell ref="A1:M1"/>
    <mergeCell ref="A3:M3"/>
    <mergeCell ref="A4:M4"/>
    <mergeCell ref="A5:M5"/>
    <mergeCell ref="A2:M2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04"/>
  <sheetViews>
    <sheetView workbookViewId="0">
      <pane ySplit="7" topLeftCell="A16" activePane="bottomLeft" state="frozen"/>
      <selection activeCell="A23" sqref="A23:M495"/>
      <selection pane="bottomLeft" activeCell="F15" sqref="F15:F27"/>
    </sheetView>
  </sheetViews>
  <sheetFormatPr defaultRowHeight="12.75" x14ac:dyDescent="0.2"/>
  <cols>
    <col min="1" max="1" width="50.42578125" style="21" bestFit="1" customWidth="1"/>
    <col min="2" max="2" width="8.5703125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7109375" style="40" customWidth="1"/>
    <col min="14" max="14" width="12.7109375" customWidth="1"/>
  </cols>
  <sheetData>
    <row r="1" spans="1:13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13" s="1" customFormat="1" ht="18.75" x14ac:dyDescent="0.3">
      <c r="A2" s="77" t="s">
        <v>41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</row>
    <row r="3" spans="1:13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</row>
    <row r="4" spans="1:13" s="1" customFormat="1" ht="15" x14ac:dyDescent="0.25">
      <c r="A4" s="78">
        <v>44895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13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</row>
    <row r="6" spans="1:13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</row>
    <row r="7" spans="1:13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</row>
    <row r="8" spans="1:13" s="16" customFormat="1" x14ac:dyDescent="0.2">
      <c r="A8" s="17" t="s">
        <v>45</v>
      </c>
      <c r="B8" s="43" t="s">
        <v>503</v>
      </c>
      <c r="C8" s="17" t="s">
        <v>504</v>
      </c>
      <c r="D8" s="18">
        <v>429000000</v>
      </c>
      <c r="E8" s="18">
        <v>429000000</v>
      </c>
      <c r="F8" s="18">
        <v>12694642.02</v>
      </c>
      <c r="G8" s="18">
        <v>50505986.890000001</v>
      </c>
      <c r="H8" s="18">
        <v>0</v>
      </c>
      <c r="I8" s="18">
        <f t="shared" ref="I8" si="0">SUM(G8:H8)</f>
        <v>50505986.890000001</v>
      </c>
      <c r="J8" s="18">
        <f t="shared" ref="J8" si="1">E8-I8</f>
        <v>378494013.11000001</v>
      </c>
      <c r="K8" s="37">
        <f>IF(E8=0,"NA",J8/E8)</f>
        <v>0.88227042682983692</v>
      </c>
      <c r="L8" s="37">
        <f>IF(E8=0,"NA",(  ( F8 - (E8/$L$6)) / (E8/$L$6)))</f>
        <v>-0.97040875986013986</v>
      </c>
      <c r="M8" s="37">
        <f>IF(E8=0,"NA",(  ( G8 - ($M$6*(E8/12))) / ($M$6*(E8/12))))</f>
        <v>-0.7174490243916084</v>
      </c>
    </row>
    <row r="9" spans="1:13" s="16" customFormat="1" x14ac:dyDescent="0.2">
      <c r="A9" s="17"/>
      <c r="B9" s="43" t="s">
        <v>54</v>
      </c>
      <c r="C9" s="17" t="s">
        <v>55</v>
      </c>
      <c r="D9" s="18">
        <v>-10000</v>
      </c>
      <c r="E9" s="18">
        <v>10000</v>
      </c>
      <c r="F9" s="18">
        <v>0</v>
      </c>
      <c r="G9" s="18">
        <v>0</v>
      </c>
      <c r="H9" s="18">
        <v>0</v>
      </c>
      <c r="I9" s="18">
        <f t="shared" ref="I9:I23" si="2">SUM(G9:H9)</f>
        <v>0</v>
      </c>
      <c r="J9" s="18">
        <f t="shared" ref="J9:J23" si="3">E9-I9</f>
        <v>10000</v>
      </c>
      <c r="K9" s="37">
        <f t="shared" ref="K9:K23" si="4">IF(E9=0,"NA",J9/E9)</f>
        <v>1</v>
      </c>
      <c r="L9" s="37">
        <f t="shared" ref="L9:L23" si="5">IF(E9=0,"NA",(  ( F9 - (E9/$L$6)) / (E9/$L$6)))</f>
        <v>-1</v>
      </c>
      <c r="M9" s="37">
        <f t="shared" ref="M9:M23" si="6">IF(E9=0,"NA",(  ( G9 - ($M$6*(E9/12))) / ($M$6*(E9/12))))</f>
        <v>-1</v>
      </c>
    </row>
    <row r="10" spans="1:13" s="16" customFormat="1" x14ac:dyDescent="0.2">
      <c r="A10" s="17"/>
      <c r="B10" s="43" t="s">
        <v>68</v>
      </c>
      <c r="C10" s="17" t="s">
        <v>69</v>
      </c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18">
        <f t="shared" si="2"/>
        <v>0</v>
      </c>
      <c r="J10" s="18">
        <f t="shared" si="3"/>
        <v>0</v>
      </c>
      <c r="K10" s="37" t="str">
        <f t="shared" si="4"/>
        <v>NA</v>
      </c>
      <c r="L10" s="37" t="str">
        <f t="shared" si="5"/>
        <v>NA</v>
      </c>
      <c r="M10" s="37" t="str">
        <f t="shared" si="6"/>
        <v>NA</v>
      </c>
    </row>
    <row r="11" spans="1:13" s="16" customFormat="1" x14ac:dyDescent="0.2">
      <c r="A11" s="17"/>
      <c r="B11" s="43" t="s">
        <v>473</v>
      </c>
      <c r="C11" s="17" t="s">
        <v>474</v>
      </c>
      <c r="D11" s="18">
        <v>0</v>
      </c>
      <c r="E11" s="18">
        <v>0</v>
      </c>
      <c r="F11" s="18">
        <v>0</v>
      </c>
      <c r="G11" s="18">
        <v>0</v>
      </c>
      <c r="H11" s="18">
        <v>0</v>
      </c>
      <c r="I11" s="18">
        <f t="shared" si="2"/>
        <v>0</v>
      </c>
      <c r="J11" s="18">
        <f t="shared" si="3"/>
        <v>0</v>
      </c>
      <c r="K11" s="37" t="str">
        <f t="shared" si="4"/>
        <v>NA</v>
      </c>
      <c r="L11" s="37" t="str">
        <f t="shared" si="5"/>
        <v>NA</v>
      </c>
      <c r="M11" s="37" t="str">
        <f t="shared" si="6"/>
        <v>NA</v>
      </c>
    </row>
    <row r="12" spans="1:13" s="16" customFormat="1" x14ac:dyDescent="0.2">
      <c r="A12" s="17"/>
      <c r="B12" s="43" t="s">
        <v>475</v>
      </c>
      <c r="C12" s="17" t="s">
        <v>476</v>
      </c>
      <c r="D12" s="18">
        <v>0</v>
      </c>
      <c r="E12" s="18">
        <v>0</v>
      </c>
      <c r="F12" s="18">
        <v>0</v>
      </c>
      <c r="G12" s="18">
        <v>0</v>
      </c>
      <c r="H12" s="18">
        <v>0</v>
      </c>
      <c r="I12" s="18">
        <f t="shared" si="2"/>
        <v>0</v>
      </c>
      <c r="J12" s="18">
        <f t="shared" si="3"/>
        <v>0</v>
      </c>
      <c r="K12" s="37" t="str">
        <f t="shared" si="4"/>
        <v>NA</v>
      </c>
      <c r="L12" s="37" t="str">
        <f t="shared" si="5"/>
        <v>NA</v>
      </c>
      <c r="M12" s="37" t="str">
        <f t="shared" si="6"/>
        <v>NA</v>
      </c>
    </row>
    <row r="13" spans="1:13" s="16" customFormat="1" x14ac:dyDescent="0.2">
      <c r="A13" s="67" t="s">
        <v>76</v>
      </c>
      <c r="B13" s="68"/>
      <c r="C13" s="67"/>
      <c r="D13" s="69">
        <v>428990000</v>
      </c>
      <c r="E13" s="69">
        <v>429010000</v>
      </c>
      <c r="F13" s="69">
        <v>12694642.02</v>
      </c>
      <c r="G13" s="69">
        <v>50505986.890000001</v>
      </c>
      <c r="H13" s="69">
        <v>0</v>
      </c>
      <c r="I13" s="69">
        <f t="shared" si="2"/>
        <v>50505986.890000001</v>
      </c>
      <c r="J13" s="69">
        <f t="shared" si="3"/>
        <v>378504013.11000001</v>
      </c>
      <c r="K13" s="70">
        <f t="shared" si="4"/>
        <v>0.88227317104496406</v>
      </c>
      <c r="L13" s="70">
        <f t="shared" si="5"/>
        <v>-0.97040944961655906</v>
      </c>
      <c r="M13" s="70">
        <f t="shared" si="6"/>
        <v>-0.71745561050791362</v>
      </c>
    </row>
    <row r="14" spans="1:13" s="16" customFormat="1" x14ac:dyDescent="0.2">
      <c r="A14" s="17" t="s">
        <v>19</v>
      </c>
      <c r="B14" s="43" t="s">
        <v>20</v>
      </c>
      <c r="C14" s="17" t="s">
        <v>21</v>
      </c>
      <c r="D14" s="18">
        <v>2800000</v>
      </c>
      <c r="E14" s="18">
        <v>2800000</v>
      </c>
      <c r="F14" s="18">
        <v>183506.859</v>
      </c>
      <c r="G14" s="18">
        <v>591299.87899999996</v>
      </c>
      <c r="H14" s="18">
        <v>0</v>
      </c>
      <c r="I14" s="18">
        <f t="shared" si="2"/>
        <v>591299.87899999996</v>
      </c>
      <c r="J14" s="18">
        <f t="shared" si="3"/>
        <v>2208700.1210000003</v>
      </c>
      <c r="K14" s="37">
        <f t="shared" si="4"/>
        <v>0.78882147178571438</v>
      </c>
      <c r="L14" s="37">
        <f t="shared" si="5"/>
        <v>-0.93446183607142852</v>
      </c>
      <c r="M14" s="37">
        <f t="shared" si="6"/>
        <v>-0.49317153228571436</v>
      </c>
    </row>
    <row r="15" spans="1:13" s="16" customFormat="1" x14ac:dyDescent="0.2">
      <c r="A15" s="67" t="s">
        <v>22</v>
      </c>
      <c r="B15" s="68"/>
      <c r="C15" s="67"/>
      <c r="D15" s="69">
        <v>2800000</v>
      </c>
      <c r="E15" s="69">
        <v>2800000</v>
      </c>
      <c r="F15" s="69">
        <v>183506.859</v>
      </c>
      <c r="G15" s="69">
        <v>591299.87899999996</v>
      </c>
      <c r="H15" s="69">
        <v>0</v>
      </c>
      <c r="I15" s="69">
        <f t="shared" si="2"/>
        <v>591299.87899999996</v>
      </c>
      <c r="J15" s="69">
        <f t="shared" si="3"/>
        <v>2208700.1210000003</v>
      </c>
      <c r="K15" s="70">
        <f t="shared" si="4"/>
        <v>0.78882147178571438</v>
      </c>
      <c r="L15" s="70">
        <f t="shared" si="5"/>
        <v>-0.93446183607142852</v>
      </c>
      <c r="M15" s="70">
        <f t="shared" si="6"/>
        <v>-0.49317153228571436</v>
      </c>
    </row>
    <row r="16" spans="1:13" s="16" customFormat="1" x14ac:dyDescent="0.2">
      <c r="A16" s="17" t="s">
        <v>77</v>
      </c>
      <c r="B16" s="43" t="s">
        <v>505</v>
      </c>
      <c r="C16" s="17" t="s">
        <v>506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f t="shared" si="2"/>
        <v>0</v>
      </c>
      <c r="J16" s="18">
        <f t="shared" si="3"/>
        <v>0</v>
      </c>
      <c r="K16" s="37" t="str">
        <f t="shared" si="4"/>
        <v>NA</v>
      </c>
      <c r="L16" s="37" t="str">
        <f t="shared" si="5"/>
        <v>NA</v>
      </c>
      <c r="M16" s="37" t="str">
        <f t="shared" si="6"/>
        <v>NA</v>
      </c>
    </row>
    <row r="17" spans="1:13" s="16" customFormat="1" x14ac:dyDescent="0.2">
      <c r="A17" s="17"/>
      <c r="B17" s="43" t="s">
        <v>88</v>
      </c>
      <c r="C17" s="17" t="s">
        <v>89</v>
      </c>
      <c r="D17" s="18"/>
      <c r="E17" s="18"/>
      <c r="F17" s="18">
        <v>0</v>
      </c>
      <c r="G17" s="18">
        <v>0</v>
      </c>
      <c r="H17" s="18">
        <v>0</v>
      </c>
      <c r="I17" s="18">
        <f t="shared" si="2"/>
        <v>0</v>
      </c>
      <c r="J17" s="18">
        <f t="shared" si="3"/>
        <v>0</v>
      </c>
      <c r="K17" s="37" t="str">
        <f t="shared" si="4"/>
        <v>NA</v>
      </c>
      <c r="L17" s="37" t="str">
        <f t="shared" si="5"/>
        <v>NA</v>
      </c>
      <c r="M17" s="37" t="str">
        <f t="shared" si="6"/>
        <v>NA</v>
      </c>
    </row>
    <row r="18" spans="1:13" s="16" customFormat="1" x14ac:dyDescent="0.2">
      <c r="A18" s="67" t="s">
        <v>98</v>
      </c>
      <c r="B18" s="68"/>
      <c r="C18" s="67"/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f t="shared" si="2"/>
        <v>0</v>
      </c>
      <c r="J18" s="69">
        <f t="shared" si="3"/>
        <v>0</v>
      </c>
      <c r="K18" s="70" t="str">
        <f t="shared" si="4"/>
        <v>NA</v>
      </c>
      <c r="L18" s="70" t="str">
        <f t="shared" si="5"/>
        <v>NA</v>
      </c>
      <c r="M18" s="70" t="str">
        <f t="shared" si="6"/>
        <v>NA</v>
      </c>
    </row>
    <row r="19" spans="1:13" s="16" customFormat="1" x14ac:dyDescent="0.2">
      <c r="A19" s="17" t="s">
        <v>23</v>
      </c>
      <c r="B19" s="43" t="s">
        <v>24</v>
      </c>
      <c r="C19" s="17" t="s">
        <v>25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f t="shared" si="2"/>
        <v>0</v>
      </c>
      <c r="J19" s="18">
        <f t="shared" si="3"/>
        <v>0</v>
      </c>
      <c r="K19" s="37" t="str">
        <f t="shared" si="4"/>
        <v>NA</v>
      </c>
      <c r="L19" s="37" t="str">
        <f t="shared" si="5"/>
        <v>NA</v>
      </c>
      <c r="M19" s="37" t="str">
        <f t="shared" si="6"/>
        <v>NA</v>
      </c>
    </row>
    <row r="20" spans="1:13" s="16" customFormat="1" x14ac:dyDescent="0.2">
      <c r="A20" s="17"/>
      <c r="B20" s="43" t="s">
        <v>99</v>
      </c>
      <c r="C20" s="17" t="s">
        <v>100</v>
      </c>
      <c r="D20" s="18">
        <v>0</v>
      </c>
      <c r="E20" s="18">
        <v>0</v>
      </c>
      <c r="F20" s="18">
        <v>0</v>
      </c>
      <c r="G20" s="18">
        <v>0</v>
      </c>
      <c r="H20" s="18">
        <v>0</v>
      </c>
      <c r="I20" s="18">
        <f t="shared" si="2"/>
        <v>0</v>
      </c>
      <c r="J20" s="18">
        <f t="shared" si="3"/>
        <v>0</v>
      </c>
      <c r="K20" s="37" t="str">
        <f t="shared" si="4"/>
        <v>NA</v>
      </c>
      <c r="L20" s="37" t="str">
        <f t="shared" si="5"/>
        <v>NA</v>
      </c>
      <c r="M20" s="37" t="str">
        <f t="shared" si="6"/>
        <v>NA</v>
      </c>
    </row>
    <row r="21" spans="1:13" s="16" customFormat="1" x14ac:dyDescent="0.2">
      <c r="A21" s="17"/>
      <c r="B21" s="43" t="s">
        <v>507</v>
      </c>
      <c r="C21" s="17" t="s">
        <v>508</v>
      </c>
      <c r="D21" s="18">
        <v>0</v>
      </c>
      <c r="E21" s="18">
        <v>0</v>
      </c>
      <c r="F21" s="18">
        <v>0</v>
      </c>
      <c r="G21" s="18">
        <v>0</v>
      </c>
      <c r="H21" s="18">
        <v>0</v>
      </c>
      <c r="I21" s="18">
        <f t="shared" si="2"/>
        <v>0</v>
      </c>
      <c r="J21" s="18">
        <f t="shared" si="3"/>
        <v>0</v>
      </c>
      <c r="K21" s="37" t="str">
        <f t="shared" si="4"/>
        <v>NA</v>
      </c>
      <c r="L21" s="37" t="str">
        <f t="shared" si="5"/>
        <v>NA</v>
      </c>
      <c r="M21" s="37" t="str">
        <f t="shared" si="6"/>
        <v>NA</v>
      </c>
    </row>
    <row r="22" spans="1:13" s="16" customFormat="1" x14ac:dyDescent="0.2">
      <c r="A22" s="17"/>
      <c r="B22" s="43" t="s">
        <v>509</v>
      </c>
      <c r="C22" s="17" t="s">
        <v>510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8">
        <f t="shared" si="2"/>
        <v>0</v>
      </c>
      <c r="J22" s="18">
        <f t="shared" si="3"/>
        <v>0</v>
      </c>
      <c r="K22" s="37" t="str">
        <f t="shared" si="4"/>
        <v>NA</v>
      </c>
      <c r="L22" s="37" t="str">
        <f t="shared" si="5"/>
        <v>NA</v>
      </c>
      <c r="M22" s="37" t="str">
        <f t="shared" si="6"/>
        <v>NA</v>
      </c>
    </row>
    <row r="23" spans="1:13" s="16" customFormat="1" x14ac:dyDescent="0.2">
      <c r="A23" s="17"/>
      <c r="B23" s="43" t="s">
        <v>103</v>
      </c>
      <c r="C23" s="17" t="s">
        <v>104</v>
      </c>
      <c r="D23" s="18">
        <v>0</v>
      </c>
      <c r="E23" s="18">
        <v>0</v>
      </c>
      <c r="F23" s="18">
        <v>0</v>
      </c>
      <c r="G23" s="18">
        <v>0</v>
      </c>
      <c r="H23" s="18">
        <v>0</v>
      </c>
      <c r="I23" s="18">
        <f t="shared" si="2"/>
        <v>0</v>
      </c>
      <c r="J23" s="18">
        <f t="shared" si="3"/>
        <v>0</v>
      </c>
      <c r="K23" s="37" t="str">
        <f t="shared" si="4"/>
        <v>NA</v>
      </c>
      <c r="L23" s="37" t="str">
        <f t="shared" si="5"/>
        <v>NA</v>
      </c>
      <c r="M23" s="37" t="str">
        <f t="shared" si="6"/>
        <v>NA</v>
      </c>
    </row>
    <row r="24" spans="1:13" s="16" customFormat="1" x14ac:dyDescent="0.2">
      <c r="A24" s="17"/>
      <c r="B24" s="43" t="s">
        <v>105</v>
      </c>
      <c r="C24" s="17" t="s">
        <v>106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f t="shared" ref="I24:I25" si="7">SUM(G24:H24)</f>
        <v>0</v>
      </c>
      <c r="J24" s="18">
        <f t="shared" ref="J24:J25" si="8">E24-I24</f>
        <v>0</v>
      </c>
      <c r="K24" s="37" t="str">
        <f t="shared" ref="K24:K25" si="9">IF(E24=0,"NA",J24/E24)</f>
        <v>NA</v>
      </c>
      <c r="L24" s="37" t="str">
        <f t="shared" ref="L24:L25" si="10">IF(E24=0,"NA",(  ( F24 - (E24/$L$6)) / (E24/$L$6)))</f>
        <v>NA</v>
      </c>
      <c r="M24" s="37" t="str">
        <f t="shared" ref="M24:M25" si="11">IF(E24=0,"NA",(  ( G24 - ($M$6*(E24/12))) / ($M$6*(E24/12))))</f>
        <v>NA</v>
      </c>
    </row>
    <row r="25" spans="1:13" s="16" customFormat="1" x14ac:dyDescent="0.2">
      <c r="A25" s="67" t="s">
        <v>26</v>
      </c>
      <c r="B25" s="68"/>
      <c r="C25" s="67"/>
      <c r="D25" s="69">
        <v>0</v>
      </c>
      <c r="E25" s="69">
        <v>0</v>
      </c>
      <c r="F25" s="69">
        <v>0</v>
      </c>
      <c r="G25" s="69">
        <v>0</v>
      </c>
      <c r="H25" s="69">
        <v>0</v>
      </c>
      <c r="I25" s="69">
        <f t="shared" si="7"/>
        <v>0</v>
      </c>
      <c r="J25" s="69">
        <f t="shared" si="8"/>
        <v>0</v>
      </c>
      <c r="K25" s="70" t="str">
        <f t="shared" si="9"/>
        <v>NA</v>
      </c>
      <c r="L25" s="70" t="str">
        <f t="shared" si="10"/>
        <v>NA</v>
      </c>
      <c r="M25" s="70" t="str">
        <f t="shared" si="11"/>
        <v>NA</v>
      </c>
    </row>
    <row r="26" spans="1:13" s="17" customFormat="1" x14ac:dyDescent="0.2">
      <c r="A26" s="44"/>
      <c r="B26" s="45"/>
      <c r="C26" s="44"/>
      <c r="D26" s="46"/>
      <c r="E26" s="46"/>
      <c r="F26" s="46"/>
      <c r="G26" s="46"/>
      <c r="H26" s="46"/>
      <c r="I26" s="46"/>
      <c r="J26" s="46"/>
      <c r="K26" s="41"/>
      <c r="L26" s="41"/>
      <c r="M26" s="41"/>
    </row>
    <row r="27" spans="1:13" s="17" customFormat="1" ht="15.75" x14ac:dyDescent="0.25">
      <c r="A27" s="25" t="s">
        <v>28</v>
      </c>
      <c r="B27" s="32"/>
      <c r="C27" s="25"/>
      <c r="D27" s="6">
        <f>+D13+D15+D18+D25</f>
        <v>431790000</v>
      </c>
      <c r="E27" s="6">
        <f t="shared" ref="E27:J27" si="12">+E13+E15+E18+E25</f>
        <v>431810000</v>
      </c>
      <c r="F27" s="6">
        <f t="shared" si="12"/>
        <v>12878148.878999999</v>
      </c>
      <c r="G27" s="6">
        <f t="shared" si="12"/>
        <v>51097286.769000001</v>
      </c>
      <c r="H27" s="6">
        <f t="shared" si="12"/>
        <v>0</v>
      </c>
      <c r="I27" s="6">
        <f t="shared" si="12"/>
        <v>51097286.769000001</v>
      </c>
      <c r="J27" s="6">
        <f t="shared" si="12"/>
        <v>380712713.23100001</v>
      </c>
      <c r="K27" s="38">
        <f t="shared" ref="K27" si="13">IF(E27=0,"NA",J27/E27)</f>
        <v>0.88166719907135083</v>
      </c>
      <c r="L27" s="38">
        <f t="shared" ref="L27" si="14">IF(E27=0,"NA",(  ( F27 - (E27/$L$6)) / (E27/$L$6)))</f>
        <v>-0.97017635330585206</v>
      </c>
      <c r="M27" s="38">
        <f t="shared" ref="M27" si="15">IF(E27=0,"NA",(  ( G27 - ($M$6*(E27/12))) / ($M$6*(E27/12))))</f>
        <v>-0.71600127777124201</v>
      </c>
    </row>
    <row r="28" spans="1:13" s="16" customFormat="1" x14ac:dyDescent="0.2">
      <c r="A28" s="17"/>
      <c r="B28" s="43"/>
      <c r="C28" s="17"/>
      <c r="D28" s="18"/>
      <c r="E28" s="18"/>
      <c r="F28" s="18"/>
      <c r="G28" s="18"/>
      <c r="H28" s="18"/>
      <c r="I28" s="18"/>
      <c r="J28" s="18"/>
      <c r="K28" s="37"/>
      <c r="L28" s="37"/>
      <c r="M28" s="37"/>
    </row>
    <row r="29" spans="1:13" s="16" customFormat="1" x14ac:dyDescent="0.2">
      <c r="A29" s="17" t="s">
        <v>109</v>
      </c>
      <c r="B29" s="43" t="s">
        <v>110</v>
      </c>
      <c r="C29" s="17" t="s">
        <v>111</v>
      </c>
      <c r="D29" s="18"/>
      <c r="E29" s="18"/>
      <c r="F29" s="18">
        <v>0</v>
      </c>
      <c r="G29" s="18">
        <v>0</v>
      </c>
      <c r="H29" s="18">
        <v>0</v>
      </c>
      <c r="I29" s="18">
        <f t="shared" ref="I29:I48" si="16">SUM(G29:H29)</f>
        <v>0</v>
      </c>
      <c r="J29" s="18">
        <f t="shared" ref="J29:J51" si="17">E29-I29</f>
        <v>0</v>
      </c>
      <c r="K29" s="37" t="str">
        <f t="shared" ref="K29:K51" si="18">IF(E29=0,"NA",J29/E29)</f>
        <v>NA</v>
      </c>
      <c r="L29" s="37" t="str">
        <f t="shared" ref="L29:L51" si="19">IF(E29=0,"NA",(  ( F29 - (E29/$L$6)) / (E29/$L$6)))</f>
        <v>NA</v>
      </c>
      <c r="M29" s="37" t="str">
        <f t="shared" ref="M29:M51" si="20">IF(E29=0,"NA",(  ( G29 - ($M$6*(E29/12))) / ($M$6*(E29/12))))</f>
        <v>NA</v>
      </c>
    </row>
    <row r="30" spans="1:13" s="16" customFormat="1" x14ac:dyDescent="0.2">
      <c r="A30" s="17"/>
      <c r="B30" s="43" t="s">
        <v>163</v>
      </c>
      <c r="C30" s="17" t="s">
        <v>164</v>
      </c>
      <c r="D30" s="18"/>
      <c r="E30" s="18"/>
      <c r="F30" s="18">
        <v>0</v>
      </c>
      <c r="G30" s="18">
        <v>0</v>
      </c>
      <c r="H30" s="18">
        <v>0</v>
      </c>
      <c r="I30" s="18">
        <f t="shared" ref="I30:I33" si="21">SUM(G30:H30)</f>
        <v>0</v>
      </c>
      <c r="J30" s="18">
        <f t="shared" ref="J30:J47" si="22">E30-I30</f>
        <v>0</v>
      </c>
      <c r="K30" s="37" t="str">
        <f t="shared" ref="K30:K47" si="23">IF(E30=0,"NA",J30/E30)</f>
        <v>NA</v>
      </c>
      <c r="L30" s="37" t="str">
        <f t="shared" ref="L30:L47" si="24">IF(E30=0,"NA",(  ( F30 - (E30/$L$6)) / (E30/$L$6)))</f>
        <v>NA</v>
      </c>
      <c r="M30" s="37" t="str">
        <f t="shared" ref="M30:M47" si="25">IF(E30=0,"NA",(  ( G30 - ($M$6*(E30/12))) / ($M$6*(E30/12))))</f>
        <v>NA</v>
      </c>
    </row>
    <row r="31" spans="1:13" s="16" customFormat="1" x14ac:dyDescent="0.2">
      <c r="A31" s="17"/>
      <c r="B31" s="43" t="s">
        <v>165</v>
      </c>
      <c r="C31" s="17" t="s">
        <v>166</v>
      </c>
      <c r="D31" s="18">
        <v>5000</v>
      </c>
      <c r="E31" s="18">
        <v>5000</v>
      </c>
      <c r="F31" s="18">
        <v>0</v>
      </c>
      <c r="G31" s="18">
        <v>0</v>
      </c>
      <c r="H31" s="18">
        <v>0</v>
      </c>
      <c r="I31" s="18">
        <f t="shared" si="21"/>
        <v>0</v>
      </c>
      <c r="J31" s="18">
        <f t="shared" si="22"/>
        <v>5000</v>
      </c>
      <c r="K31" s="37">
        <f t="shared" si="23"/>
        <v>1</v>
      </c>
      <c r="L31" s="37">
        <f t="shared" si="24"/>
        <v>-1</v>
      </c>
      <c r="M31" s="37">
        <f t="shared" si="25"/>
        <v>-1</v>
      </c>
    </row>
    <row r="32" spans="1:13" s="16" customFormat="1" x14ac:dyDescent="0.2">
      <c r="A32" s="17"/>
      <c r="B32" s="43" t="s">
        <v>189</v>
      </c>
      <c r="C32" s="17" t="s">
        <v>190</v>
      </c>
      <c r="D32" s="18"/>
      <c r="E32" s="18"/>
      <c r="F32" s="18">
        <v>0</v>
      </c>
      <c r="G32" s="18">
        <v>0</v>
      </c>
      <c r="H32" s="18">
        <v>0</v>
      </c>
      <c r="I32" s="18">
        <f t="shared" si="21"/>
        <v>0</v>
      </c>
      <c r="J32" s="18">
        <f t="shared" si="22"/>
        <v>0</v>
      </c>
      <c r="K32" s="37" t="str">
        <f t="shared" si="23"/>
        <v>NA</v>
      </c>
      <c r="L32" s="37" t="str">
        <f t="shared" si="24"/>
        <v>NA</v>
      </c>
      <c r="M32" s="37" t="str">
        <f t="shared" si="25"/>
        <v>NA</v>
      </c>
    </row>
    <row r="33" spans="1:13" s="16" customFormat="1" x14ac:dyDescent="0.2">
      <c r="A33" s="17"/>
      <c r="B33" s="43" t="s">
        <v>193</v>
      </c>
      <c r="C33" s="17" t="s">
        <v>194</v>
      </c>
      <c r="D33" s="18"/>
      <c r="E33" s="18"/>
      <c r="F33" s="18">
        <v>0</v>
      </c>
      <c r="G33" s="18">
        <v>0</v>
      </c>
      <c r="H33" s="18">
        <v>0</v>
      </c>
      <c r="I33" s="18">
        <f t="shared" si="21"/>
        <v>0</v>
      </c>
      <c r="J33" s="18">
        <f t="shared" si="22"/>
        <v>0</v>
      </c>
      <c r="K33" s="37" t="str">
        <f t="shared" si="23"/>
        <v>NA</v>
      </c>
      <c r="L33" s="37" t="str">
        <f t="shared" si="24"/>
        <v>NA</v>
      </c>
      <c r="M33" s="37" t="str">
        <f t="shared" si="25"/>
        <v>NA</v>
      </c>
    </row>
    <row r="34" spans="1:13" s="16" customFormat="1" x14ac:dyDescent="0.2">
      <c r="A34" s="17"/>
      <c r="B34" s="43" t="s">
        <v>195</v>
      </c>
      <c r="C34" s="17" t="s">
        <v>196</v>
      </c>
      <c r="D34" s="18">
        <v>0</v>
      </c>
      <c r="E34" s="18">
        <v>-960000</v>
      </c>
      <c r="F34" s="18">
        <v>83687.67</v>
      </c>
      <c r="G34" s="18">
        <v>371973.87</v>
      </c>
      <c r="H34" s="18">
        <v>2324784.0499999998</v>
      </c>
      <c r="I34" s="18">
        <f t="shared" ref="I34:I42" si="26">SUM(G34:H34)</f>
        <v>2696757.92</v>
      </c>
      <c r="J34" s="18">
        <f t="shared" ref="J34:J42" si="27">E34-I34</f>
        <v>-3656757.92</v>
      </c>
      <c r="K34" s="37">
        <f t="shared" ref="K34:K42" si="28">IF(E34=0,"NA",J34/E34)</f>
        <v>3.8091228333333333</v>
      </c>
      <c r="L34" s="37">
        <f t="shared" ref="L34:L42" si="29">IF(E34=0,"NA",(  ( F34 - (E34/$L$6)) / (E34/$L$6)))</f>
        <v>-1.08717465625</v>
      </c>
      <c r="M34" s="37">
        <f t="shared" ref="M34:M42" si="30">IF(E34=0,"NA",(  ( G34 - ($M$6*(E34/12))) / ($M$6*(E34/12))))</f>
        <v>-1.9299346749999999</v>
      </c>
    </row>
    <row r="35" spans="1:13" s="16" customFormat="1" x14ac:dyDescent="0.2">
      <c r="A35" s="17"/>
      <c r="B35" s="43" t="s">
        <v>197</v>
      </c>
      <c r="C35" s="17" t="s">
        <v>198</v>
      </c>
      <c r="D35" s="18"/>
      <c r="E35" s="18"/>
      <c r="F35" s="18">
        <v>0</v>
      </c>
      <c r="G35" s="18">
        <v>0</v>
      </c>
      <c r="H35" s="18">
        <v>0</v>
      </c>
      <c r="I35" s="18">
        <f t="shared" si="26"/>
        <v>0</v>
      </c>
      <c r="J35" s="18">
        <f t="shared" si="27"/>
        <v>0</v>
      </c>
      <c r="K35" s="37" t="str">
        <f t="shared" si="28"/>
        <v>NA</v>
      </c>
      <c r="L35" s="37" t="str">
        <f t="shared" si="29"/>
        <v>NA</v>
      </c>
      <c r="M35" s="37" t="str">
        <f t="shared" si="30"/>
        <v>NA</v>
      </c>
    </row>
    <row r="36" spans="1:13" s="13" customFormat="1" ht="15.75" x14ac:dyDescent="0.25">
      <c r="A36" s="17"/>
      <c r="B36" s="43" t="s">
        <v>207</v>
      </c>
      <c r="C36" s="17" t="s">
        <v>208</v>
      </c>
      <c r="D36" s="18">
        <v>0</v>
      </c>
      <c r="E36" s="18">
        <v>960000</v>
      </c>
      <c r="F36" s="18">
        <v>42315.13</v>
      </c>
      <c r="G36" s="18">
        <v>93412.13</v>
      </c>
      <c r="H36" s="18">
        <v>798689.71</v>
      </c>
      <c r="I36" s="18">
        <f t="shared" si="26"/>
        <v>892101.84</v>
      </c>
      <c r="J36" s="18">
        <f t="shared" si="27"/>
        <v>67898.160000000033</v>
      </c>
      <c r="K36" s="37">
        <f t="shared" si="28"/>
        <v>7.0727250000000033E-2</v>
      </c>
      <c r="L36" s="37">
        <f t="shared" si="29"/>
        <v>-0.95592173958333337</v>
      </c>
      <c r="M36" s="37">
        <f t="shared" si="30"/>
        <v>-0.76646967499999996</v>
      </c>
    </row>
    <row r="37" spans="1:13" s="16" customFormat="1" x14ac:dyDescent="0.2">
      <c r="B37" s="43" t="s">
        <v>209</v>
      </c>
      <c r="C37" s="17" t="s">
        <v>210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f t="shared" si="26"/>
        <v>0</v>
      </c>
      <c r="J37" s="18">
        <f t="shared" si="27"/>
        <v>0</v>
      </c>
      <c r="K37" s="37" t="str">
        <f t="shared" si="28"/>
        <v>NA</v>
      </c>
      <c r="L37" s="37" t="str">
        <f t="shared" si="29"/>
        <v>NA</v>
      </c>
      <c r="M37" s="37" t="str">
        <f t="shared" si="30"/>
        <v>NA</v>
      </c>
    </row>
    <row r="38" spans="1:13" s="16" customFormat="1" x14ac:dyDescent="0.2">
      <c r="A38" s="17"/>
      <c r="B38" s="43" t="s">
        <v>511</v>
      </c>
      <c r="C38" s="17" t="s">
        <v>512</v>
      </c>
      <c r="D38" s="18"/>
      <c r="E38" s="18"/>
      <c r="F38" s="18">
        <v>0</v>
      </c>
      <c r="G38" s="18">
        <v>0</v>
      </c>
      <c r="H38" s="18">
        <v>0</v>
      </c>
      <c r="I38" s="18">
        <f t="shared" si="26"/>
        <v>0</v>
      </c>
      <c r="J38" s="18">
        <f t="shared" si="27"/>
        <v>0</v>
      </c>
      <c r="K38" s="37" t="str">
        <f t="shared" si="28"/>
        <v>NA</v>
      </c>
      <c r="L38" s="37" t="str">
        <f t="shared" si="29"/>
        <v>NA</v>
      </c>
      <c r="M38" s="37" t="str">
        <f t="shared" si="30"/>
        <v>NA</v>
      </c>
    </row>
    <row r="39" spans="1:13" s="13" customFormat="1" ht="15.75" x14ac:dyDescent="0.25">
      <c r="A39" s="17"/>
      <c r="B39" s="43" t="s">
        <v>513</v>
      </c>
      <c r="C39" s="17" t="s">
        <v>514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f t="shared" si="26"/>
        <v>0</v>
      </c>
      <c r="J39" s="18">
        <f t="shared" si="27"/>
        <v>0</v>
      </c>
      <c r="K39" s="37" t="str">
        <f t="shared" si="28"/>
        <v>NA</v>
      </c>
      <c r="L39" s="37" t="str">
        <f t="shared" si="29"/>
        <v>NA</v>
      </c>
      <c r="M39" s="37" t="str">
        <f t="shared" si="30"/>
        <v>NA</v>
      </c>
    </row>
    <row r="40" spans="1:13" s="16" customFormat="1" x14ac:dyDescent="0.2">
      <c r="A40" s="17"/>
      <c r="B40" s="43" t="s">
        <v>515</v>
      </c>
      <c r="C40" s="17" t="s">
        <v>516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f t="shared" si="26"/>
        <v>0</v>
      </c>
      <c r="J40" s="18">
        <f t="shared" si="27"/>
        <v>0</v>
      </c>
      <c r="K40" s="37" t="str">
        <f t="shared" si="28"/>
        <v>NA</v>
      </c>
      <c r="L40" s="37" t="str">
        <f t="shared" si="29"/>
        <v>NA</v>
      </c>
      <c r="M40" s="37" t="str">
        <f t="shared" si="30"/>
        <v>NA</v>
      </c>
    </row>
    <row r="41" spans="1:13" s="13" customFormat="1" ht="15.75" x14ac:dyDescent="0.25">
      <c r="A41" s="17"/>
      <c r="B41" s="43" t="s">
        <v>517</v>
      </c>
      <c r="C41" s="17" t="s">
        <v>518</v>
      </c>
      <c r="D41" s="18">
        <v>0</v>
      </c>
      <c r="E41" s="18">
        <v>0</v>
      </c>
      <c r="F41" s="18">
        <v>0</v>
      </c>
      <c r="G41" s="18">
        <v>0</v>
      </c>
      <c r="H41" s="18">
        <v>0</v>
      </c>
      <c r="I41" s="18">
        <f t="shared" si="26"/>
        <v>0</v>
      </c>
      <c r="J41" s="18">
        <f t="shared" si="27"/>
        <v>0</v>
      </c>
      <c r="K41" s="37" t="str">
        <f t="shared" si="28"/>
        <v>NA</v>
      </c>
      <c r="L41" s="37" t="str">
        <f t="shared" si="29"/>
        <v>NA</v>
      </c>
      <c r="M41" s="37" t="str">
        <f t="shared" si="30"/>
        <v>NA</v>
      </c>
    </row>
    <row r="42" spans="1:13" s="16" customFormat="1" x14ac:dyDescent="0.2">
      <c r="A42" s="67" t="s">
        <v>215</v>
      </c>
      <c r="B42" s="68"/>
      <c r="C42" s="67"/>
      <c r="D42" s="69">
        <v>5000</v>
      </c>
      <c r="E42" s="69">
        <v>5000</v>
      </c>
      <c r="F42" s="69">
        <v>126002.79999999999</v>
      </c>
      <c r="G42" s="69">
        <v>465386</v>
      </c>
      <c r="H42" s="69">
        <v>3123473.76</v>
      </c>
      <c r="I42" s="69">
        <f t="shared" si="26"/>
        <v>3588859.76</v>
      </c>
      <c r="J42" s="69">
        <f t="shared" si="27"/>
        <v>-3583859.76</v>
      </c>
      <c r="K42" s="70">
        <f t="shared" si="28"/>
        <v>-716.77195199999994</v>
      </c>
      <c r="L42" s="70">
        <f t="shared" si="29"/>
        <v>24.200559999999999</v>
      </c>
      <c r="M42" s="70">
        <f t="shared" si="30"/>
        <v>222.38527999999999</v>
      </c>
    </row>
    <row r="43" spans="1:13" s="13" customFormat="1" ht="15.75" x14ac:dyDescent="0.25">
      <c r="A43" s="17" t="s">
        <v>216</v>
      </c>
      <c r="B43" s="43" t="s">
        <v>143</v>
      </c>
      <c r="C43" s="17" t="s">
        <v>144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47" si="31">SUM(G43:H43)</f>
        <v>0</v>
      </c>
      <c r="J43" s="18">
        <f t="shared" si="22"/>
        <v>0</v>
      </c>
      <c r="K43" s="37" t="str">
        <f t="shared" si="23"/>
        <v>NA</v>
      </c>
      <c r="L43" s="37" t="str">
        <f t="shared" si="24"/>
        <v>NA</v>
      </c>
      <c r="M43" s="37" t="str">
        <f t="shared" si="25"/>
        <v>NA</v>
      </c>
    </row>
    <row r="44" spans="1:13" s="16" customFormat="1" x14ac:dyDescent="0.2">
      <c r="A44" s="17"/>
      <c r="B44" s="43" t="s">
        <v>163</v>
      </c>
      <c r="C44" s="17" t="s">
        <v>164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31"/>
        <v>0</v>
      </c>
      <c r="J44" s="18">
        <f t="shared" si="22"/>
        <v>0</v>
      </c>
      <c r="K44" s="37" t="str">
        <f t="shared" si="23"/>
        <v>NA</v>
      </c>
      <c r="L44" s="37" t="str">
        <f t="shared" si="24"/>
        <v>NA</v>
      </c>
      <c r="M44" s="37" t="str">
        <f t="shared" si="25"/>
        <v>NA</v>
      </c>
    </row>
    <row r="45" spans="1:13" s="13" customFormat="1" ht="15.75" x14ac:dyDescent="0.25">
      <c r="A45" s="17"/>
      <c r="B45" s="43" t="s">
        <v>181</v>
      </c>
      <c r="C45" s="17" t="s">
        <v>182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31"/>
        <v>0</v>
      </c>
      <c r="J45" s="18">
        <f t="shared" si="22"/>
        <v>0</v>
      </c>
      <c r="K45" s="37" t="str">
        <f t="shared" si="23"/>
        <v>NA</v>
      </c>
      <c r="L45" s="37" t="str">
        <f t="shared" si="24"/>
        <v>NA</v>
      </c>
      <c r="M45" s="37" t="str">
        <f t="shared" si="25"/>
        <v>NA</v>
      </c>
    </row>
    <row r="46" spans="1:13" s="16" customFormat="1" x14ac:dyDescent="0.2">
      <c r="A46" s="17"/>
      <c r="B46" s="43" t="s">
        <v>189</v>
      </c>
      <c r="C46" s="17" t="s">
        <v>190</v>
      </c>
      <c r="D46" s="18">
        <v>0</v>
      </c>
      <c r="E46" s="18">
        <v>0</v>
      </c>
      <c r="F46" s="18">
        <v>416.36</v>
      </c>
      <c r="G46" s="18">
        <v>416.36</v>
      </c>
      <c r="H46" s="18">
        <v>0</v>
      </c>
      <c r="I46" s="18">
        <f t="shared" si="31"/>
        <v>416.36</v>
      </c>
      <c r="J46" s="18">
        <f t="shared" si="22"/>
        <v>-416.36</v>
      </c>
      <c r="K46" s="37" t="str">
        <f t="shared" si="23"/>
        <v>NA</v>
      </c>
      <c r="L46" s="37" t="str">
        <f t="shared" si="24"/>
        <v>NA</v>
      </c>
      <c r="M46" s="37" t="str">
        <f t="shared" si="25"/>
        <v>NA</v>
      </c>
    </row>
    <row r="47" spans="1:13" s="13" customFormat="1" ht="15.75" x14ac:dyDescent="0.25">
      <c r="A47" s="17"/>
      <c r="B47" s="43" t="s">
        <v>511</v>
      </c>
      <c r="C47" s="17" t="s">
        <v>512</v>
      </c>
      <c r="D47" s="18">
        <v>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31"/>
        <v>0</v>
      </c>
      <c r="J47" s="18">
        <f t="shared" si="22"/>
        <v>0</v>
      </c>
      <c r="K47" s="37" t="str">
        <f t="shared" si="23"/>
        <v>NA</v>
      </c>
      <c r="L47" s="37" t="str">
        <f t="shared" si="24"/>
        <v>NA</v>
      </c>
      <c r="M47" s="37" t="str">
        <f t="shared" si="25"/>
        <v>NA</v>
      </c>
    </row>
    <row r="48" spans="1:13" s="16" customFormat="1" x14ac:dyDescent="0.2">
      <c r="A48" s="17"/>
      <c r="B48" s="43" t="s">
        <v>515</v>
      </c>
      <c r="C48" s="17" t="s">
        <v>516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6"/>
        <v>0</v>
      </c>
      <c r="J48" s="18">
        <f t="shared" si="17"/>
        <v>0</v>
      </c>
      <c r="K48" s="37" t="str">
        <f t="shared" si="18"/>
        <v>NA</v>
      </c>
      <c r="L48" s="37" t="str">
        <f t="shared" si="19"/>
        <v>NA</v>
      </c>
      <c r="M48" s="37" t="str">
        <f t="shared" si="20"/>
        <v>NA</v>
      </c>
    </row>
    <row r="49" spans="1:13" s="16" customFormat="1" x14ac:dyDescent="0.2">
      <c r="A49" s="17"/>
      <c r="B49" s="43" t="s">
        <v>517</v>
      </c>
      <c r="C49" s="17" t="s">
        <v>518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ref="I49" si="32">SUM(G49:H49)</f>
        <v>0</v>
      </c>
      <c r="J49" s="18">
        <f t="shared" si="17"/>
        <v>0</v>
      </c>
      <c r="K49" s="37" t="str">
        <f t="shared" si="18"/>
        <v>NA</v>
      </c>
      <c r="L49" s="37" t="str">
        <f t="shared" si="19"/>
        <v>NA</v>
      </c>
      <c r="M49" s="37" t="str">
        <f t="shared" si="20"/>
        <v>NA</v>
      </c>
    </row>
    <row r="50" spans="1:13" s="16" customFormat="1" x14ac:dyDescent="0.2">
      <c r="A50" s="17"/>
      <c r="B50" s="43" t="s">
        <v>211</v>
      </c>
      <c r="C50" s="17" t="s">
        <v>212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ref="I50:I51" si="33">SUM(G50:H50)</f>
        <v>0</v>
      </c>
      <c r="J50" s="18">
        <f t="shared" si="17"/>
        <v>0</v>
      </c>
      <c r="K50" s="37" t="str">
        <f t="shared" si="18"/>
        <v>NA</v>
      </c>
      <c r="L50" s="37" t="str">
        <f t="shared" si="19"/>
        <v>NA</v>
      </c>
      <c r="M50" s="37" t="str">
        <f t="shared" si="20"/>
        <v>NA</v>
      </c>
    </row>
    <row r="51" spans="1:13" s="16" customFormat="1" x14ac:dyDescent="0.2">
      <c r="A51" s="67" t="s">
        <v>243</v>
      </c>
      <c r="B51" s="68"/>
      <c r="C51" s="67"/>
      <c r="D51" s="69">
        <v>0</v>
      </c>
      <c r="E51" s="69">
        <v>0</v>
      </c>
      <c r="F51" s="69">
        <v>416.36</v>
      </c>
      <c r="G51" s="69">
        <v>416.36</v>
      </c>
      <c r="H51" s="69">
        <v>0</v>
      </c>
      <c r="I51" s="69">
        <f t="shared" si="33"/>
        <v>416.36</v>
      </c>
      <c r="J51" s="69">
        <f t="shared" si="17"/>
        <v>-416.36</v>
      </c>
      <c r="K51" s="70" t="str">
        <f t="shared" si="18"/>
        <v>NA</v>
      </c>
      <c r="L51" s="70" t="str">
        <f t="shared" si="19"/>
        <v>NA</v>
      </c>
      <c r="M51" s="70" t="str">
        <f t="shared" si="20"/>
        <v>NA</v>
      </c>
    </row>
    <row r="52" spans="1:13" s="13" customFormat="1" ht="15.75" x14ac:dyDescent="0.25">
      <c r="A52" s="17" t="s">
        <v>303</v>
      </c>
      <c r="B52" s="43" t="s">
        <v>141</v>
      </c>
      <c r="C52" s="17" t="s">
        <v>142</v>
      </c>
      <c r="D52" s="18">
        <v>0</v>
      </c>
      <c r="E52" s="18">
        <v>0</v>
      </c>
      <c r="F52" s="18">
        <v>0</v>
      </c>
      <c r="G52" s="18">
        <v>60002.92</v>
      </c>
      <c r="H52" s="18">
        <v>0</v>
      </c>
      <c r="I52" s="18">
        <f t="shared" ref="I52:I53" si="34">SUM(G52:H52)</f>
        <v>60002.92</v>
      </c>
      <c r="J52" s="18">
        <f t="shared" ref="J52:J89" si="35">E52-I52</f>
        <v>-60002.92</v>
      </c>
      <c r="K52" s="37" t="str">
        <f t="shared" ref="K52:K89" si="36">IF(E52=0,"NA",J52/E52)</f>
        <v>NA</v>
      </c>
      <c r="L52" s="37" t="str">
        <f t="shared" ref="L52:L89" si="37">IF(E52=0,"NA",(  ( F52 - (E52/$L$6)) / (E52/$L$6)))</f>
        <v>NA</v>
      </c>
      <c r="M52" s="37" t="str">
        <f t="shared" ref="M52:M89" si="38">IF(E52=0,"NA",(  ( G52 - ($M$6*(E52/12))) / ($M$6*(E52/12))))</f>
        <v>NA</v>
      </c>
    </row>
    <row r="53" spans="1:13" s="16" customFormat="1" x14ac:dyDescent="0.2">
      <c r="A53" s="17"/>
      <c r="B53" s="43" t="s">
        <v>143</v>
      </c>
      <c r="C53" s="17" t="s">
        <v>144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f t="shared" si="34"/>
        <v>0</v>
      </c>
      <c r="J53" s="18">
        <f t="shared" si="35"/>
        <v>0</v>
      </c>
      <c r="K53" s="37" t="str">
        <f t="shared" si="36"/>
        <v>NA</v>
      </c>
      <c r="L53" s="37" t="str">
        <f t="shared" si="37"/>
        <v>NA</v>
      </c>
      <c r="M53" s="37" t="str">
        <f t="shared" si="38"/>
        <v>NA</v>
      </c>
    </row>
    <row r="54" spans="1:13" s="16" customFormat="1" x14ac:dyDescent="0.2">
      <c r="A54" s="17"/>
      <c r="B54" s="43" t="s">
        <v>149</v>
      </c>
      <c r="C54" s="17" t="s">
        <v>150</v>
      </c>
      <c r="D54" s="18">
        <v>0</v>
      </c>
      <c r="E54" s="18">
        <v>0</v>
      </c>
      <c r="F54" s="18">
        <v>0</v>
      </c>
      <c r="G54" s="18">
        <v>7488.27</v>
      </c>
      <c r="H54" s="18">
        <v>0</v>
      </c>
      <c r="I54" s="18">
        <f t="shared" ref="I54:I55" si="39">SUM(G54:H54)</f>
        <v>7488.27</v>
      </c>
      <c r="J54" s="18">
        <f t="shared" si="35"/>
        <v>-7488.27</v>
      </c>
      <c r="K54" s="37" t="str">
        <f t="shared" si="36"/>
        <v>NA</v>
      </c>
      <c r="L54" s="37" t="str">
        <f t="shared" si="37"/>
        <v>NA</v>
      </c>
      <c r="M54" s="37" t="str">
        <f t="shared" si="38"/>
        <v>NA</v>
      </c>
    </row>
    <row r="55" spans="1:13" s="13" customFormat="1" ht="15.75" x14ac:dyDescent="0.25">
      <c r="A55" s="17"/>
      <c r="B55" s="43" t="s">
        <v>151</v>
      </c>
      <c r="C55" s="17" t="s">
        <v>152</v>
      </c>
      <c r="D55" s="18">
        <v>0</v>
      </c>
      <c r="E55" s="18">
        <v>0</v>
      </c>
      <c r="F55" s="18">
        <v>0</v>
      </c>
      <c r="G55" s="18">
        <v>11985.18</v>
      </c>
      <c r="H55" s="18">
        <v>0</v>
      </c>
      <c r="I55" s="18">
        <f t="shared" si="39"/>
        <v>11985.18</v>
      </c>
      <c r="J55" s="18">
        <f t="shared" si="35"/>
        <v>-11985.18</v>
      </c>
      <c r="K55" s="37" t="str">
        <f t="shared" si="36"/>
        <v>NA</v>
      </c>
      <c r="L55" s="37" t="str">
        <f t="shared" si="37"/>
        <v>NA</v>
      </c>
      <c r="M55" s="37" t="str">
        <f t="shared" si="38"/>
        <v>NA</v>
      </c>
    </row>
    <row r="56" spans="1:13" s="16" customFormat="1" x14ac:dyDescent="0.2">
      <c r="A56" s="17"/>
      <c r="B56" s="43" t="s">
        <v>163</v>
      </c>
      <c r="C56" s="17" t="s">
        <v>164</v>
      </c>
      <c r="D56" s="18">
        <v>0</v>
      </c>
      <c r="E56" s="18">
        <v>0</v>
      </c>
      <c r="F56" s="18">
        <v>0</v>
      </c>
      <c r="G56" s="18">
        <v>2107.7600000000002</v>
      </c>
      <c r="H56" s="18">
        <v>0</v>
      </c>
      <c r="I56" s="18">
        <f t="shared" ref="I56" si="40">SUM(G56:H56)</f>
        <v>2107.7600000000002</v>
      </c>
      <c r="J56" s="18">
        <f t="shared" si="35"/>
        <v>-2107.7600000000002</v>
      </c>
      <c r="K56" s="37" t="str">
        <f t="shared" si="36"/>
        <v>NA</v>
      </c>
      <c r="L56" s="37" t="str">
        <f t="shared" si="37"/>
        <v>NA</v>
      </c>
      <c r="M56" s="37" t="str">
        <f t="shared" si="38"/>
        <v>NA</v>
      </c>
    </row>
    <row r="57" spans="1:13" s="16" customFormat="1" x14ac:dyDescent="0.2">
      <c r="A57" s="17"/>
      <c r="B57" s="43" t="s">
        <v>165</v>
      </c>
      <c r="C57" s="17" t="s">
        <v>166</v>
      </c>
      <c r="D57" s="18">
        <v>5294.12</v>
      </c>
      <c r="E57" s="18">
        <v>90000.02</v>
      </c>
      <c r="F57" s="18">
        <v>0</v>
      </c>
      <c r="G57" s="18">
        <v>0</v>
      </c>
      <c r="H57" s="18">
        <v>0</v>
      </c>
      <c r="I57" s="18">
        <f t="shared" ref="I57:I70" si="41">SUM(G57:H57)</f>
        <v>0</v>
      </c>
      <c r="J57" s="18">
        <f t="shared" ref="J57:J70" si="42">E57-I57</f>
        <v>90000.02</v>
      </c>
      <c r="K57" s="37">
        <f t="shared" ref="K57:K70" si="43">IF(E57=0,"NA",J57/E57)</f>
        <v>1</v>
      </c>
      <c r="L57" s="37">
        <f t="shared" ref="L57:L70" si="44">IF(E57=0,"NA",(  ( F57 - (E57/$L$6)) / (E57/$L$6)))</f>
        <v>-1</v>
      </c>
      <c r="M57" s="37">
        <f t="shared" ref="M57:M70" si="45">IF(E57=0,"NA",(  ( G57 - ($M$6*(E57/12))) / ($M$6*(E57/12))))</f>
        <v>-1</v>
      </c>
    </row>
    <row r="58" spans="1:13" s="16" customFormat="1" x14ac:dyDescent="0.2">
      <c r="A58" s="17"/>
      <c r="B58" s="43" t="s">
        <v>173</v>
      </c>
      <c r="C58" s="17" t="s">
        <v>174</v>
      </c>
      <c r="D58" s="18">
        <v>0</v>
      </c>
      <c r="E58" s="18">
        <v>2279</v>
      </c>
      <c r="F58" s="18">
        <v>0</v>
      </c>
      <c r="G58" s="18">
        <v>0</v>
      </c>
      <c r="H58" s="18">
        <v>0</v>
      </c>
      <c r="I58" s="18">
        <f t="shared" si="41"/>
        <v>0</v>
      </c>
      <c r="J58" s="18">
        <f t="shared" si="42"/>
        <v>2279</v>
      </c>
      <c r="K58" s="37">
        <f t="shared" si="43"/>
        <v>1</v>
      </c>
      <c r="L58" s="37">
        <f t="shared" si="44"/>
        <v>-1</v>
      </c>
      <c r="M58" s="37">
        <f t="shared" si="45"/>
        <v>-1</v>
      </c>
    </row>
    <row r="59" spans="1:13" s="16" customFormat="1" x14ac:dyDescent="0.2">
      <c r="A59" s="17"/>
      <c r="B59" s="43" t="s">
        <v>360</v>
      </c>
      <c r="C59" s="17" t="s">
        <v>361</v>
      </c>
      <c r="D59" s="18">
        <v>30000.069999999989</v>
      </c>
      <c r="E59" s="18">
        <v>1110000.0400000003</v>
      </c>
      <c r="F59" s="18">
        <v>0</v>
      </c>
      <c r="G59" s="18">
        <v>0</v>
      </c>
      <c r="H59" s="18">
        <v>0</v>
      </c>
      <c r="I59" s="18">
        <f t="shared" si="41"/>
        <v>0</v>
      </c>
      <c r="J59" s="18">
        <f t="shared" si="42"/>
        <v>1110000.0400000003</v>
      </c>
      <c r="K59" s="37">
        <f t="shared" si="43"/>
        <v>1</v>
      </c>
      <c r="L59" s="37">
        <f t="shared" si="44"/>
        <v>-1</v>
      </c>
      <c r="M59" s="37">
        <f t="shared" si="45"/>
        <v>-1</v>
      </c>
    </row>
    <row r="60" spans="1:13" s="17" customFormat="1" x14ac:dyDescent="0.2">
      <c r="A60" s="23"/>
      <c r="B60" s="31" t="s">
        <v>207</v>
      </c>
      <c r="C60" s="23" t="s">
        <v>208</v>
      </c>
      <c r="D60" s="63">
        <v>10588.24</v>
      </c>
      <c r="E60" s="18">
        <v>0</v>
      </c>
      <c r="F60" s="18">
        <v>0</v>
      </c>
      <c r="G60" s="18">
        <v>0</v>
      </c>
      <c r="H60" s="18">
        <v>0</v>
      </c>
      <c r="I60" s="18">
        <f t="shared" si="41"/>
        <v>0</v>
      </c>
      <c r="J60" s="18">
        <f t="shared" si="42"/>
        <v>0</v>
      </c>
      <c r="K60" s="37" t="str">
        <f t="shared" si="43"/>
        <v>NA</v>
      </c>
      <c r="L60" s="37" t="str">
        <f t="shared" si="44"/>
        <v>NA</v>
      </c>
      <c r="M60" s="37" t="str">
        <f t="shared" si="45"/>
        <v>NA</v>
      </c>
    </row>
    <row r="61" spans="1:13" s="17" customFormat="1" x14ac:dyDescent="0.2">
      <c r="A61" s="23"/>
      <c r="B61" s="31" t="s">
        <v>511</v>
      </c>
      <c r="C61" s="23" t="s">
        <v>512</v>
      </c>
      <c r="D61" s="18">
        <v>0</v>
      </c>
      <c r="E61" s="18">
        <v>0</v>
      </c>
      <c r="F61" s="18">
        <v>0</v>
      </c>
      <c r="G61" s="18">
        <v>0</v>
      </c>
      <c r="H61" s="18">
        <v>0</v>
      </c>
      <c r="I61" s="18">
        <f t="shared" si="41"/>
        <v>0</v>
      </c>
      <c r="J61" s="18">
        <f t="shared" si="42"/>
        <v>0</v>
      </c>
      <c r="K61" s="37" t="str">
        <f t="shared" si="43"/>
        <v>NA</v>
      </c>
      <c r="L61" s="37" t="str">
        <f t="shared" si="44"/>
        <v>NA</v>
      </c>
      <c r="M61" s="37" t="str">
        <f t="shared" si="45"/>
        <v>NA</v>
      </c>
    </row>
    <row r="62" spans="1:13" s="17" customFormat="1" x14ac:dyDescent="0.2">
      <c r="A62" s="23"/>
      <c r="B62" s="31" t="s">
        <v>513</v>
      </c>
      <c r="C62" s="23" t="s">
        <v>514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f t="shared" si="41"/>
        <v>0</v>
      </c>
      <c r="J62" s="18">
        <f t="shared" si="42"/>
        <v>0</v>
      </c>
      <c r="K62" s="37" t="str">
        <f t="shared" si="43"/>
        <v>NA</v>
      </c>
      <c r="L62" s="37" t="str">
        <f t="shared" si="44"/>
        <v>NA</v>
      </c>
      <c r="M62" s="37" t="str">
        <f t="shared" si="45"/>
        <v>NA</v>
      </c>
    </row>
    <row r="63" spans="1:13" s="17" customFormat="1" x14ac:dyDescent="0.2">
      <c r="A63" s="23"/>
      <c r="B63" s="31" t="s">
        <v>515</v>
      </c>
      <c r="C63" s="23" t="s">
        <v>516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f t="shared" si="41"/>
        <v>0</v>
      </c>
      <c r="J63" s="18">
        <f t="shared" si="42"/>
        <v>0</v>
      </c>
      <c r="K63" s="37" t="str">
        <f t="shared" si="43"/>
        <v>NA</v>
      </c>
      <c r="L63" s="37" t="str">
        <f t="shared" si="44"/>
        <v>NA</v>
      </c>
      <c r="M63" s="37" t="str">
        <f t="shared" si="45"/>
        <v>NA</v>
      </c>
    </row>
    <row r="64" spans="1:13" s="17" customFormat="1" x14ac:dyDescent="0.2">
      <c r="A64" s="71" t="s">
        <v>366</v>
      </c>
      <c r="B64" s="72"/>
      <c r="C64" s="71"/>
      <c r="D64" s="69">
        <v>45882.429999999986</v>
      </c>
      <c r="E64" s="69">
        <v>1202279.0600000003</v>
      </c>
      <c r="F64" s="69">
        <v>0</v>
      </c>
      <c r="G64" s="69">
        <v>81584.12999999999</v>
      </c>
      <c r="H64" s="69">
        <v>0</v>
      </c>
      <c r="I64" s="69">
        <f t="shared" si="41"/>
        <v>81584.12999999999</v>
      </c>
      <c r="J64" s="69">
        <f t="shared" si="42"/>
        <v>1120694.9300000004</v>
      </c>
      <c r="K64" s="70">
        <f t="shared" si="43"/>
        <v>0.93214210185112945</v>
      </c>
      <c r="L64" s="70">
        <f t="shared" si="44"/>
        <v>-1</v>
      </c>
      <c r="M64" s="70">
        <f t="shared" si="45"/>
        <v>-0.83714104444271031</v>
      </c>
    </row>
    <row r="65" spans="1:13" s="17" customFormat="1" x14ac:dyDescent="0.2">
      <c r="A65" s="23" t="s">
        <v>367</v>
      </c>
      <c r="B65" s="31" t="s">
        <v>207</v>
      </c>
      <c r="C65" s="23" t="s">
        <v>208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f t="shared" si="41"/>
        <v>0</v>
      </c>
      <c r="J65" s="18">
        <f t="shared" si="42"/>
        <v>0</v>
      </c>
      <c r="K65" s="37" t="str">
        <f t="shared" si="43"/>
        <v>NA</v>
      </c>
      <c r="L65" s="37" t="str">
        <f t="shared" si="44"/>
        <v>NA</v>
      </c>
      <c r="M65" s="37" t="str">
        <f t="shared" si="45"/>
        <v>NA</v>
      </c>
    </row>
    <row r="66" spans="1:13" s="17" customFormat="1" x14ac:dyDescent="0.2">
      <c r="A66" s="23"/>
      <c r="B66" s="31" t="s">
        <v>374</v>
      </c>
      <c r="C66" s="23" t="s">
        <v>375</v>
      </c>
      <c r="D66" s="18">
        <v>1000000</v>
      </c>
      <c r="E66" s="18">
        <v>1000000</v>
      </c>
      <c r="F66" s="18">
        <v>0</v>
      </c>
      <c r="G66" s="18">
        <v>0</v>
      </c>
      <c r="H66" s="18">
        <v>0</v>
      </c>
      <c r="I66" s="18">
        <f t="shared" si="41"/>
        <v>0</v>
      </c>
      <c r="J66" s="18">
        <f t="shared" si="42"/>
        <v>1000000</v>
      </c>
      <c r="K66" s="37">
        <f t="shared" si="43"/>
        <v>1</v>
      </c>
      <c r="L66" s="37">
        <f t="shared" si="44"/>
        <v>-1</v>
      </c>
      <c r="M66" s="37">
        <f t="shared" si="45"/>
        <v>-1</v>
      </c>
    </row>
    <row r="67" spans="1:13" s="17" customFormat="1" x14ac:dyDescent="0.2">
      <c r="A67" s="23"/>
      <c r="B67" s="31" t="s">
        <v>515</v>
      </c>
      <c r="C67" s="23" t="s">
        <v>516</v>
      </c>
      <c r="D67" s="18">
        <v>0</v>
      </c>
      <c r="E67" s="18">
        <v>0</v>
      </c>
      <c r="F67" s="18">
        <v>0</v>
      </c>
      <c r="G67" s="18">
        <v>0</v>
      </c>
      <c r="H67" s="18">
        <v>0</v>
      </c>
      <c r="I67" s="18">
        <f t="shared" si="41"/>
        <v>0</v>
      </c>
      <c r="J67" s="18">
        <f t="shared" si="42"/>
        <v>0</v>
      </c>
      <c r="K67" s="37" t="str">
        <f t="shared" si="43"/>
        <v>NA</v>
      </c>
      <c r="L67" s="37" t="str">
        <f t="shared" si="44"/>
        <v>NA</v>
      </c>
      <c r="M67" s="37" t="str">
        <f t="shared" si="45"/>
        <v>NA</v>
      </c>
    </row>
    <row r="68" spans="1:13" s="17" customFormat="1" x14ac:dyDescent="0.2">
      <c r="A68" s="23"/>
      <c r="B68" s="31" t="s">
        <v>519</v>
      </c>
      <c r="C68" s="23" t="s">
        <v>520</v>
      </c>
      <c r="D68" s="18">
        <v>0</v>
      </c>
      <c r="E68" s="18">
        <v>0</v>
      </c>
      <c r="F68" s="18">
        <v>0</v>
      </c>
      <c r="G68" s="18">
        <v>0</v>
      </c>
      <c r="H68" s="18">
        <v>0</v>
      </c>
      <c r="I68" s="18">
        <f t="shared" si="41"/>
        <v>0</v>
      </c>
      <c r="J68" s="18">
        <f t="shared" si="42"/>
        <v>0</v>
      </c>
      <c r="K68" s="37" t="str">
        <f t="shared" si="43"/>
        <v>NA</v>
      </c>
      <c r="L68" s="37" t="str">
        <f t="shared" si="44"/>
        <v>NA</v>
      </c>
      <c r="M68" s="37" t="str">
        <f t="shared" si="45"/>
        <v>NA</v>
      </c>
    </row>
    <row r="69" spans="1:13" s="17" customFormat="1" x14ac:dyDescent="0.2">
      <c r="A69" s="23"/>
      <c r="B69" s="31" t="s">
        <v>517</v>
      </c>
      <c r="C69" s="23" t="s">
        <v>518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f t="shared" si="41"/>
        <v>0</v>
      </c>
      <c r="J69" s="18">
        <f t="shared" si="42"/>
        <v>0</v>
      </c>
      <c r="K69" s="37" t="str">
        <f t="shared" si="43"/>
        <v>NA</v>
      </c>
      <c r="L69" s="37" t="str">
        <f t="shared" si="44"/>
        <v>NA</v>
      </c>
      <c r="M69" s="37" t="str">
        <f t="shared" si="45"/>
        <v>NA</v>
      </c>
    </row>
    <row r="70" spans="1:13" s="17" customFormat="1" x14ac:dyDescent="0.2">
      <c r="A70" s="71" t="s">
        <v>378</v>
      </c>
      <c r="B70" s="72"/>
      <c r="C70" s="71"/>
      <c r="D70" s="69">
        <v>1000000</v>
      </c>
      <c r="E70" s="69">
        <v>1000000</v>
      </c>
      <c r="F70" s="69">
        <v>0</v>
      </c>
      <c r="G70" s="69">
        <v>0</v>
      </c>
      <c r="H70" s="69">
        <v>0</v>
      </c>
      <c r="I70" s="69">
        <f t="shared" si="41"/>
        <v>0</v>
      </c>
      <c r="J70" s="69">
        <f t="shared" si="42"/>
        <v>1000000</v>
      </c>
      <c r="K70" s="70">
        <f t="shared" si="43"/>
        <v>1</v>
      </c>
      <c r="L70" s="70">
        <f t="shared" si="44"/>
        <v>-1</v>
      </c>
      <c r="M70" s="70">
        <f t="shared" si="45"/>
        <v>-1</v>
      </c>
    </row>
    <row r="71" spans="1:13" s="17" customFormat="1" x14ac:dyDescent="0.2">
      <c r="A71" s="23" t="s">
        <v>391</v>
      </c>
      <c r="B71" s="31" t="s">
        <v>127</v>
      </c>
      <c r="C71" s="23" t="s">
        <v>128</v>
      </c>
      <c r="D71" s="18">
        <v>39562.400000000001</v>
      </c>
      <c r="E71" s="18">
        <v>39562.400000000001</v>
      </c>
      <c r="F71" s="18">
        <v>0</v>
      </c>
      <c r="G71" s="18">
        <v>0</v>
      </c>
      <c r="H71" s="18">
        <v>0</v>
      </c>
      <c r="I71" s="18">
        <f t="shared" ref="I71" si="46">SUM(G71:H71)</f>
        <v>0</v>
      </c>
      <c r="J71" s="18">
        <f t="shared" si="35"/>
        <v>39562.400000000001</v>
      </c>
      <c r="K71" s="37">
        <f t="shared" si="36"/>
        <v>1</v>
      </c>
      <c r="L71" s="37">
        <f t="shared" si="37"/>
        <v>-1</v>
      </c>
      <c r="M71" s="37">
        <f t="shared" si="38"/>
        <v>-1</v>
      </c>
    </row>
    <row r="72" spans="1:13" s="16" customFormat="1" x14ac:dyDescent="0.2">
      <c r="A72" s="17"/>
      <c r="B72" s="43" t="s">
        <v>298</v>
      </c>
      <c r="C72" s="17" t="s">
        <v>299</v>
      </c>
      <c r="D72" s="18">
        <v>19837.5</v>
      </c>
      <c r="E72" s="18">
        <v>19837.5</v>
      </c>
      <c r="F72" s="18">
        <v>0</v>
      </c>
      <c r="G72" s="18">
        <v>0</v>
      </c>
      <c r="H72" s="18">
        <v>0</v>
      </c>
      <c r="I72" s="18">
        <f t="shared" ref="I72:I86" si="47">SUM(G72:H72)</f>
        <v>0</v>
      </c>
      <c r="J72" s="18">
        <f t="shared" si="35"/>
        <v>19837.5</v>
      </c>
      <c r="K72" s="37">
        <f t="shared" si="36"/>
        <v>1</v>
      </c>
      <c r="L72" s="37">
        <f t="shared" si="37"/>
        <v>-1</v>
      </c>
      <c r="M72" s="37">
        <f t="shared" si="38"/>
        <v>-1</v>
      </c>
    </row>
    <row r="73" spans="1:13" s="16" customFormat="1" x14ac:dyDescent="0.2">
      <c r="A73" s="17"/>
      <c r="B73" s="43" t="s">
        <v>141</v>
      </c>
      <c r="C73" s="17" t="s">
        <v>142</v>
      </c>
      <c r="D73" s="18">
        <v>4912961.76</v>
      </c>
      <c r="E73" s="18">
        <v>4912961.76</v>
      </c>
      <c r="F73" s="18">
        <v>60002.879999999997</v>
      </c>
      <c r="G73" s="18">
        <v>249487.8</v>
      </c>
      <c r="H73" s="18">
        <v>0</v>
      </c>
      <c r="I73" s="18">
        <f t="shared" si="47"/>
        <v>249487.8</v>
      </c>
      <c r="J73" s="18">
        <f t="shared" si="35"/>
        <v>4663473.96</v>
      </c>
      <c r="K73" s="37">
        <f t="shared" si="36"/>
        <v>0.94921845269970107</v>
      </c>
      <c r="L73" s="37">
        <f t="shared" si="37"/>
        <v>-0.9877868212839499</v>
      </c>
      <c r="M73" s="37">
        <f t="shared" si="38"/>
        <v>-0.87812428647928253</v>
      </c>
    </row>
    <row r="74" spans="1:13" s="13" customFormat="1" ht="15.75" x14ac:dyDescent="0.25">
      <c r="A74" s="17"/>
      <c r="B74" s="43" t="s">
        <v>149</v>
      </c>
      <c r="C74" s="17" t="s">
        <v>150</v>
      </c>
      <c r="D74" s="18">
        <v>467208</v>
      </c>
      <c r="E74" s="18">
        <v>467208</v>
      </c>
      <c r="F74" s="18">
        <v>7560</v>
      </c>
      <c r="G74" s="18">
        <v>31988.25</v>
      </c>
      <c r="H74" s="18">
        <v>0</v>
      </c>
      <c r="I74" s="18">
        <f t="shared" si="47"/>
        <v>31988.25</v>
      </c>
      <c r="J74" s="18">
        <f t="shared" si="35"/>
        <v>435219.75</v>
      </c>
      <c r="K74" s="37">
        <f t="shared" si="36"/>
        <v>0.93153317152103565</v>
      </c>
      <c r="L74" s="37">
        <f t="shared" si="37"/>
        <v>-0.98381877022653719</v>
      </c>
      <c r="M74" s="37">
        <f t="shared" si="38"/>
        <v>-0.83567961165048543</v>
      </c>
    </row>
    <row r="75" spans="1:13" s="16" customFormat="1" x14ac:dyDescent="0.2">
      <c r="B75" s="43" t="s">
        <v>151</v>
      </c>
      <c r="C75" s="17" t="s">
        <v>152</v>
      </c>
      <c r="D75" s="18">
        <v>743475</v>
      </c>
      <c r="E75" s="18">
        <v>743475</v>
      </c>
      <c r="F75" s="18">
        <v>11988.58</v>
      </c>
      <c r="G75" s="18">
        <v>49766.759999999995</v>
      </c>
      <c r="H75" s="18">
        <v>0</v>
      </c>
      <c r="I75" s="18">
        <f t="shared" si="47"/>
        <v>49766.759999999995</v>
      </c>
      <c r="J75" s="18">
        <f t="shared" si="35"/>
        <v>693708.24</v>
      </c>
      <c r="K75" s="37">
        <f t="shared" si="36"/>
        <v>0.93306195904368006</v>
      </c>
      <c r="L75" s="37">
        <f t="shared" si="37"/>
        <v>-0.98387493863277187</v>
      </c>
      <c r="M75" s="37">
        <f t="shared" si="38"/>
        <v>-0.839348701704832</v>
      </c>
    </row>
    <row r="76" spans="1:13" s="16" customFormat="1" x14ac:dyDescent="0.2">
      <c r="A76" s="17"/>
      <c r="B76" s="43" t="s">
        <v>163</v>
      </c>
      <c r="C76" s="17" t="s">
        <v>164</v>
      </c>
      <c r="D76" s="18">
        <v>99677</v>
      </c>
      <c r="E76" s="18">
        <v>99677</v>
      </c>
      <c r="F76" s="18">
        <v>2130.64</v>
      </c>
      <c r="G76" s="18">
        <v>8716.7599999999984</v>
      </c>
      <c r="H76" s="18">
        <v>0</v>
      </c>
      <c r="I76" s="18">
        <f t="shared" si="47"/>
        <v>8716.7599999999984</v>
      </c>
      <c r="J76" s="18">
        <f t="shared" si="35"/>
        <v>90960.24</v>
      </c>
      <c r="K76" s="37">
        <f t="shared" si="36"/>
        <v>0.91254993629423042</v>
      </c>
      <c r="L76" s="37">
        <f t="shared" si="37"/>
        <v>-0.97862455732014408</v>
      </c>
      <c r="M76" s="37">
        <f t="shared" si="38"/>
        <v>-0.79011984710615302</v>
      </c>
    </row>
    <row r="77" spans="1:13" s="13" customFormat="1" ht="15.75" x14ac:dyDescent="0.25">
      <c r="A77" s="17"/>
      <c r="B77" s="43" t="s">
        <v>165</v>
      </c>
      <c r="C77" s="17" t="s">
        <v>166</v>
      </c>
      <c r="D77" s="18">
        <v>2538975.1100000003</v>
      </c>
      <c r="E77" s="18">
        <v>451137.65999999922</v>
      </c>
      <c r="F77" s="18">
        <v>524.5</v>
      </c>
      <c r="G77" s="18">
        <v>476607.67</v>
      </c>
      <c r="H77" s="18">
        <v>14359.5</v>
      </c>
      <c r="I77" s="18">
        <f t="shared" si="47"/>
        <v>490967.17</v>
      </c>
      <c r="J77" s="18">
        <f t="shared" si="35"/>
        <v>-39829.510000000766</v>
      </c>
      <c r="K77" s="37">
        <f t="shared" si="36"/>
        <v>-8.8286821366234058E-2</v>
      </c>
      <c r="L77" s="37">
        <f t="shared" si="37"/>
        <v>-0.99883738369348285</v>
      </c>
      <c r="M77" s="37">
        <f t="shared" si="38"/>
        <v>1.5354974975930893</v>
      </c>
    </row>
    <row r="78" spans="1:13" s="16" customFormat="1" x14ac:dyDescent="0.2">
      <c r="A78" s="17"/>
      <c r="B78" s="43" t="s">
        <v>410</v>
      </c>
      <c r="C78" s="17" t="s">
        <v>411</v>
      </c>
      <c r="D78" s="18">
        <v>8318081.9900000002</v>
      </c>
      <c r="E78" s="18">
        <v>35690761.219999999</v>
      </c>
      <c r="F78" s="18">
        <v>30317.8</v>
      </c>
      <c r="G78" s="18">
        <v>1231074.6199999999</v>
      </c>
      <c r="H78" s="18">
        <v>3190552.5100000002</v>
      </c>
      <c r="I78" s="18">
        <f t="shared" si="47"/>
        <v>4421627.13</v>
      </c>
      <c r="J78" s="18">
        <f t="shared" si="35"/>
        <v>31269134.09</v>
      </c>
      <c r="K78" s="37">
        <f t="shared" si="36"/>
        <v>0.87611283764039594</v>
      </c>
      <c r="L78" s="37">
        <f t="shared" si="37"/>
        <v>-0.9991505420740926</v>
      </c>
      <c r="M78" s="37">
        <f t="shared" si="38"/>
        <v>-0.91721725771586116</v>
      </c>
    </row>
    <row r="79" spans="1:13" s="13" customFormat="1" ht="15.75" x14ac:dyDescent="0.25">
      <c r="A79" s="17"/>
      <c r="B79" s="43" t="s">
        <v>177</v>
      </c>
      <c r="C79" s="17" t="s">
        <v>178</v>
      </c>
      <c r="D79" s="18">
        <v>0</v>
      </c>
      <c r="E79" s="18">
        <v>237168.95</v>
      </c>
      <c r="F79" s="18">
        <v>0</v>
      </c>
      <c r="G79" s="18">
        <v>0</v>
      </c>
      <c r="H79" s="18">
        <v>0</v>
      </c>
      <c r="I79" s="18">
        <f t="shared" si="47"/>
        <v>0</v>
      </c>
      <c r="J79" s="18">
        <f t="shared" si="35"/>
        <v>237168.95</v>
      </c>
      <c r="K79" s="37">
        <f t="shared" si="36"/>
        <v>1</v>
      </c>
      <c r="L79" s="37">
        <f t="shared" si="37"/>
        <v>-1</v>
      </c>
      <c r="M79" s="37">
        <f t="shared" si="38"/>
        <v>-1</v>
      </c>
    </row>
    <row r="80" spans="1:13" s="16" customFormat="1" x14ac:dyDescent="0.2">
      <c r="A80" s="17"/>
      <c r="B80" s="43" t="s">
        <v>183</v>
      </c>
      <c r="C80" s="17" t="s">
        <v>184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f t="shared" si="47"/>
        <v>0</v>
      </c>
      <c r="J80" s="18">
        <f t="shared" si="35"/>
        <v>0</v>
      </c>
      <c r="K80" s="37" t="str">
        <f t="shared" si="36"/>
        <v>NA</v>
      </c>
      <c r="L80" s="37" t="str">
        <f t="shared" si="37"/>
        <v>NA</v>
      </c>
      <c r="M80" s="37" t="str">
        <f t="shared" si="38"/>
        <v>NA</v>
      </c>
    </row>
    <row r="81" spans="1:13" s="13" customFormat="1" ht="15.75" x14ac:dyDescent="0.25">
      <c r="A81" s="17"/>
      <c r="B81" s="43" t="s">
        <v>195</v>
      </c>
      <c r="C81" s="17" t="s">
        <v>196</v>
      </c>
      <c r="D81" s="18">
        <v>-8575</v>
      </c>
      <c r="E81" s="18">
        <v>2688282.17</v>
      </c>
      <c r="F81" s="18">
        <v>0</v>
      </c>
      <c r="G81" s="18">
        <v>17540.39</v>
      </c>
      <c r="H81" s="18">
        <v>46525.509999999995</v>
      </c>
      <c r="I81" s="18">
        <f t="shared" si="47"/>
        <v>64065.899999999994</v>
      </c>
      <c r="J81" s="18">
        <f t="shared" si="35"/>
        <v>2624216.27</v>
      </c>
      <c r="K81" s="37">
        <f t="shared" si="36"/>
        <v>0.97616846151235681</v>
      </c>
      <c r="L81" s="37">
        <f t="shared" si="37"/>
        <v>-1</v>
      </c>
      <c r="M81" s="37">
        <f t="shared" si="38"/>
        <v>-0.98434058133116298</v>
      </c>
    </row>
    <row r="82" spans="1:13" s="16" customFormat="1" x14ac:dyDescent="0.2">
      <c r="A82" s="17"/>
      <c r="B82" s="43" t="s">
        <v>197</v>
      </c>
      <c r="C82" s="17" t="s">
        <v>198</v>
      </c>
      <c r="D82" s="18">
        <v>3259000</v>
      </c>
      <c r="E82" s="18">
        <v>6221874.7300000004</v>
      </c>
      <c r="F82" s="18">
        <v>0</v>
      </c>
      <c r="G82" s="18">
        <v>1357899.25</v>
      </c>
      <c r="H82" s="18">
        <v>735.9</v>
      </c>
      <c r="I82" s="18">
        <f t="shared" si="47"/>
        <v>1358635.15</v>
      </c>
      <c r="J82" s="18">
        <f t="shared" si="35"/>
        <v>4863239.58</v>
      </c>
      <c r="K82" s="37">
        <f t="shared" si="36"/>
        <v>0.781635727339692</v>
      </c>
      <c r="L82" s="37">
        <f t="shared" si="37"/>
        <v>-1</v>
      </c>
      <c r="M82" s="37">
        <f t="shared" si="38"/>
        <v>-0.47620960861100464</v>
      </c>
    </row>
    <row r="83" spans="1:13" s="13" customFormat="1" ht="15.75" x14ac:dyDescent="0.25">
      <c r="A83" s="17"/>
      <c r="B83" s="43" t="s">
        <v>392</v>
      </c>
      <c r="C83" s="17" t="s">
        <v>393</v>
      </c>
      <c r="D83" s="18">
        <v>18422211.73</v>
      </c>
      <c r="E83" s="18">
        <v>19333318.390000001</v>
      </c>
      <c r="F83" s="18">
        <v>0</v>
      </c>
      <c r="G83" s="18">
        <v>0</v>
      </c>
      <c r="H83" s="18">
        <v>0</v>
      </c>
      <c r="I83" s="18">
        <f t="shared" si="47"/>
        <v>0</v>
      </c>
      <c r="J83" s="18">
        <f t="shared" si="35"/>
        <v>19333318.390000001</v>
      </c>
      <c r="K83" s="37">
        <f t="shared" si="36"/>
        <v>1</v>
      </c>
      <c r="L83" s="37">
        <f t="shared" si="37"/>
        <v>-1</v>
      </c>
      <c r="M83" s="37">
        <f t="shared" si="38"/>
        <v>-1</v>
      </c>
    </row>
    <row r="84" spans="1:13" s="16" customFormat="1" x14ac:dyDescent="0.2">
      <c r="A84" s="17"/>
      <c r="B84" s="43" t="s">
        <v>360</v>
      </c>
      <c r="C84" s="17" t="s">
        <v>361</v>
      </c>
      <c r="D84" s="18">
        <v>19893</v>
      </c>
      <c r="E84" s="18">
        <v>0</v>
      </c>
      <c r="F84" s="18">
        <v>0</v>
      </c>
      <c r="G84" s="18">
        <v>0</v>
      </c>
      <c r="H84" s="18">
        <v>0</v>
      </c>
      <c r="I84" s="18">
        <f t="shared" si="47"/>
        <v>0</v>
      </c>
      <c r="J84" s="18">
        <f t="shared" si="35"/>
        <v>0</v>
      </c>
      <c r="K84" s="37" t="str">
        <f t="shared" si="36"/>
        <v>NA</v>
      </c>
      <c r="L84" s="37" t="str">
        <f t="shared" si="37"/>
        <v>NA</v>
      </c>
      <c r="M84" s="37" t="str">
        <f t="shared" si="38"/>
        <v>NA</v>
      </c>
    </row>
    <row r="85" spans="1:13" s="13" customFormat="1" ht="15.75" x14ac:dyDescent="0.25">
      <c r="A85" s="17"/>
      <c r="B85" s="43" t="s">
        <v>205</v>
      </c>
      <c r="C85" s="17" t="s">
        <v>206</v>
      </c>
      <c r="D85" s="18">
        <v>694936550.00999999</v>
      </c>
      <c r="E85" s="18">
        <v>373383557.97999996</v>
      </c>
      <c r="F85" s="18">
        <v>212228.19</v>
      </c>
      <c r="G85" s="18">
        <v>9284359.8899999987</v>
      </c>
      <c r="H85" s="18">
        <v>43760530.470000006</v>
      </c>
      <c r="I85" s="18">
        <f t="shared" si="47"/>
        <v>53044890.360000007</v>
      </c>
      <c r="J85" s="18">
        <f t="shared" si="35"/>
        <v>320338667.61999995</v>
      </c>
      <c r="K85" s="37">
        <f t="shared" si="36"/>
        <v>0.8579345843534939</v>
      </c>
      <c r="L85" s="37">
        <f t="shared" si="37"/>
        <v>-0.99943160809986342</v>
      </c>
      <c r="M85" s="37">
        <f t="shared" si="38"/>
        <v>-0.94032285766264645</v>
      </c>
    </row>
    <row r="86" spans="1:13" s="16" customFormat="1" x14ac:dyDescent="0.2">
      <c r="A86" s="17"/>
      <c r="B86" s="43" t="s">
        <v>207</v>
      </c>
      <c r="C86" s="17" t="s">
        <v>208</v>
      </c>
      <c r="D86" s="18">
        <v>-2208498</v>
      </c>
      <c r="E86" s="18">
        <v>5040149.51</v>
      </c>
      <c r="F86" s="18">
        <v>5115</v>
      </c>
      <c r="G86" s="18">
        <v>5115</v>
      </c>
      <c r="H86" s="18">
        <v>73768.36</v>
      </c>
      <c r="I86" s="18">
        <f t="shared" si="47"/>
        <v>78883.360000000001</v>
      </c>
      <c r="J86" s="18">
        <f t="shared" si="35"/>
        <v>4961266.1499999994</v>
      </c>
      <c r="K86" s="37">
        <f t="shared" si="36"/>
        <v>0.98434900396436842</v>
      </c>
      <c r="L86" s="37">
        <f t="shared" si="37"/>
        <v>-0.99898514915284731</v>
      </c>
      <c r="M86" s="37">
        <f t="shared" si="38"/>
        <v>-0.9975643579668334</v>
      </c>
    </row>
    <row r="87" spans="1:13" s="16" customFormat="1" x14ac:dyDescent="0.2">
      <c r="A87" s="17"/>
      <c r="B87" s="43" t="s">
        <v>374</v>
      </c>
      <c r="C87" s="17" t="s">
        <v>375</v>
      </c>
      <c r="D87" s="18">
        <v>101832.5</v>
      </c>
      <c r="E87" s="18">
        <v>101832.5</v>
      </c>
      <c r="F87" s="18">
        <v>0</v>
      </c>
      <c r="G87" s="18">
        <v>0</v>
      </c>
      <c r="H87" s="18">
        <v>0</v>
      </c>
      <c r="I87" s="18">
        <f t="shared" ref="I87:I99" si="48">SUM(G87:H87)</f>
        <v>0</v>
      </c>
      <c r="J87" s="18">
        <f t="shared" si="35"/>
        <v>101832.5</v>
      </c>
      <c r="K87" s="37">
        <f t="shared" si="36"/>
        <v>1</v>
      </c>
      <c r="L87" s="37">
        <f t="shared" si="37"/>
        <v>-1</v>
      </c>
      <c r="M87" s="37">
        <f t="shared" si="38"/>
        <v>-1</v>
      </c>
    </row>
    <row r="88" spans="1:13" s="16" customFormat="1" x14ac:dyDescent="0.2">
      <c r="A88" s="17"/>
      <c r="B88" s="43" t="s">
        <v>209</v>
      </c>
      <c r="C88" s="17" t="s">
        <v>210</v>
      </c>
      <c r="D88" s="18">
        <v>-2339143.3600000003</v>
      </c>
      <c r="E88" s="18">
        <v>4293161.3899999997</v>
      </c>
      <c r="F88" s="18">
        <v>0</v>
      </c>
      <c r="G88" s="18">
        <v>161453.29999999999</v>
      </c>
      <c r="H88" s="18">
        <v>1390540.6</v>
      </c>
      <c r="I88" s="18">
        <f t="shared" si="48"/>
        <v>1551993.9000000001</v>
      </c>
      <c r="J88" s="18">
        <f t="shared" si="35"/>
        <v>2741167.4899999993</v>
      </c>
      <c r="K88" s="37">
        <f t="shared" si="36"/>
        <v>0.63849625974578128</v>
      </c>
      <c r="L88" s="37">
        <f t="shared" si="37"/>
        <v>-1</v>
      </c>
      <c r="M88" s="37">
        <f t="shared" si="38"/>
        <v>-0.90974298778923846</v>
      </c>
    </row>
    <row r="89" spans="1:13" s="16" customFormat="1" x14ac:dyDescent="0.2">
      <c r="A89" s="17"/>
      <c r="B89" s="43" t="s">
        <v>511</v>
      </c>
      <c r="C89" s="17" t="s">
        <v>512</v>
      </c>
      <c r="D89" s="18">
        <v>0</v>
      </c>
      <c r="E89" s="18">
        <v>0</v>
      </c>
      <c r="F89" s="18">
        <v>0</v>
      </c>
      <c r="G89" s="18">
        <v>0</v>
      </c>
      <c r="H89" s="18">
        <v>0</v>
      </c>
      <c r="I89" s="18">
        <f t="shared" si="48"/>
        <v>0</v>
      </c>
      <c r="J89" s="18">
        <f t="shared" si="35"/>
        <v>0</v>
      </c>
      <c r="K89" s="37" t="str">
        <f t="shared" si="36"/>
        <v>NA</v>
      </c>
      <c r="L89" s="37" t="str">
        <f t="shared" si="37"/>
        <v>NA</v>
      </c>
      <c r="M89" s="37" t="str">
        <f t="shared" si="38"/>
        <v>NA</v>
      </c>
    </row>
    <row r="90" spans="1:13" s="17" customFormat="1" x14ac:dyDescent="0.2">
      <c r="A90" s="23"/>
      <c r="B90" s="31" t="s">
        <v>513</v>
      </c>
      <c r="C90" s="23" t="s">
        <v>514</v>
      </c>
      <c r="D90" s="18">
        <v>0</v>
      </c>
      <c r="E90" s="18">
        <v>0</v>
      </c>
      <c r="F90" s="18">
        <v>0</v>
      </c>
      <c r="G90" s="18">
        <v>0</v>
      </c>
      <c r="H90" s="18">
        <v>0</v>
      </c>
      <c r="I90" s="18">
        <f t="shared" si="48"/>
        <v>0</v>
      </c>
      <c r="J90" s="18">
        <f t="shared" ref="J90:J102" si="49">E90-I90</f>
        <v>0</v>
      </c>
      <c r="K90" s="37" t="str">
        <f t="shared" ref="K90:K102" si="50">IF(E90=0,"NA",J90/E90)</f>
        <v>NA</v>
      </c>
      <c r="L90" s="37" t="str">
        <f t="shared" ref="L90:L102" si="51">IF(E90=0,"NA",(  ( F90 - (E90/$L$6)) / (E90/$L$6)))</f>
        <v>NA</v>
      </c>
      <c r="M90" s="37" t="str">
        <f t="shared" ref="M90:M102" si="52">IF(E90=0,"NA",(  ( G90 - ($M$6*(E90/12))) / ($M$6*(E90/12))))</f>
        <v>NA</v>
      </c>
    </row>
    <row r="91" spans="1:13" s="17" customFormat="1" x14ac:dyDescent="0.2">
      <c r="A91" s="23"/>
      <c r="B91" s="31" t="s">
        <v>515</v>
      </c>
      <c r="C91" s="23" t="s">
        <v>516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f t="shared" si="48"/>
        <v>0</v>
      </c>
      <c r="J91" s="18">
        <f t="shared" si="49"/>
        <v>0</v>
      </c>
      <c r="K91" s="37" t="str">
        <f t="shared" si="50"/>
        <v>NA</v>
      </c>
      <c r="L91" s="37" t="str">
        <f t="shared" si="51"/>
        <v>NA</v>
      </c>
      <c r="M91" s="37" t="str">
        <f t="shared" si="52"/>
        <v>NA</v>
      </c>
    </row>
    <row r="92" spans="1:13" s="17" customFormat="1" x14ac:dyDescent="0.2">
      <c r="A92" s="23"/>
      <c r="B92" s="31" t="s">
        <v>519</v>
      </c>
      <c r="C92" s="23" t="s">
        <v>520</v>
      </c>
      <c r="D92" s="18">
        <v>0</v>
      </c>
      <c r="E92" s="18">
        <v>0</v>
      </c>
      <c r="F92" s="18">
        <v>0</v>
      </c>
      <c r="G92" s="18">
        <v>0</v>
      </c>
      <c r="H92" s="18">
        <v>0</v>
      </c>
      <c r="I92" s="18">
        <f t="shared" si="48"/>
        <v>0</v>
      </c>
      <c r="J92" s="18">
        <f t="shared" si="49"/>
        <v>0</v>
      </c>
      <c r="K92" s="37" t="str">
        <f t="shared" si="50"/>
        <v>NA</v>
      </c>
      <c r="L92" s="37" t="str">
        <f t="shared" si="51"/>
        <v>NA</v>
      </c>
      <c r="M92" s="37" t="str">
        <f t="shared" si="52"/>
        <v>NA</v>
      </c>
    </row>
    <row r="93" spans="1:13" s="17" customFormat="1" x14ac:dyDescent="0.2">
      <c r="A93" s="23"/>
      <c r="B93" s="31" t="s">
        <v>517</v>
      </c>
      <c r="C93" s="23" t="s">
        <v>518</v>
      </c>
      <c r="D93" s="18">
        <v>0</v>
      </c>
      <c r="E93" s="18">
        <v>0</v>
      </c>
      <c r="F93" s="18">
        <v>0</v>
      </c>
      <c r="G93" s="18">
        <v>0</v>
      </c>
      <c r="H93" s="18">
        <v>0</v>
      </c>
      <c r="I93" s="18">
        <f t="shared" si="48"/>
        <v>0</v>
      </c>
      <c r="J93" s="18">
        <f t="shared" si="49"/>
        <v>0</v>
      </c>
      <c r="K93" s="37" t="str">
        <f t="shared" si="50"/>
        <v>NA</v>
      </c>
      <c r="L93" s="37" t="str">
        <f t="shared" si="51"/>
        <v>NA</v>
      </c>
      <c r="M93" s="37" t="str">
        <f t="shared" si="52"/>
        <v>NA</v>
      </c>
    </row>
    <row r="94" spans="1:13" s="17" customFormat="1" x14ac:dyDescent="0.2">
      <c r="A94" s="23"/>
      <c r="B94" s="31" t="s">
        <v>211</v>
      </c>
      <c r="C94" s="23" t="s">
        <v>212</v>
      </c>
      <c r="D94" s="18">
        <v>0</v>
      </c>
      <c r="E94" s="18">
        <v>0</v>
      </c>
      <c r="F94" s="18">
        <v>0</v>
      </c>
      <c r="G94" s="18">
        <v>0</v>
      </c>
      <c r="H94" s="18">
        <v>0</v>
      </c>
      <c r="I94" s="18">
        <f t="shared" si="48"/>
        <v>0</v>
      </c>
      <c r="J94" s="18">
        <f t="shared" si="49"/>
        <v>0</v>
      </c>
      <c r="K94" s="37" t="str">
        <f t="shared" si="50"/>
        <v>NA</v>
      </c>
      <c r="L94" s="37" t="str">
        <f t="shared" si="51"/>
        <v>NA</v>
      </c>
      <c r="M94" s="37" t="str">
        <f t="shared" si="52"/>
        <v>NA</v>
      </c>
    </row>
    <row r="95" spans="1:13" s="17" customFormat="1" x14ac:dyDescent="0.2">
      <c r="A95" s="23"/>
      <c r="B95" s="31" t="s">
        <v>213</v>
      </c>
      <c r="C95" s="23" t="s">
        <v>214</v>
      </c>
      <c r="D95" s="18">
        <v>0</v>
      </c>
      <c r="E95" s="18">
        <v>0</v>
      </c>
      <c r="F95" s="18">
        <v>0</v>
      </c>
      <c r="G95" s="18">
        <v>0</v>
      </c>
      <c r="H95" s="18">
        <v>0</v>
      </c>
      <c r="I95" s="18">
        <f t="shared" si="48"/>
        <v>0</v>
      </c>
      <c r="J95" s="18">
        <f t="shared" si="49"/>
        <v>0</v>
      </c>
      <c r="K95" s="37" t="str">
        <f t="shared" si="50"/>
        <v>NA</v>
      </c>
      <c r="L95" s="37" t="str">
        <f t="shared" si="51"/>
        <v>NA</v>
      </c>
      <c r="M95" s="37" t="str">
        <f t="shared" si="52"/>
        <v>NA</v>
      </c>
    </row>
    <row r="96" spans="1:13" s="17" customFormat="1" x14ac:dyDescent="0.2">
      <c r="A96" s="71" t="s">
        <v>394</v>
      </c>
      <c r="B96" s="72"/>
      <c r="C96" s="71"/>
      <c r="D96" s="69">
        <v>729323049.63999999</v>
      </c>
      <c r="E96" s="69">
        <v>453723966.15999997</v>
      </c>
      <c r="F96" s="69">
        <v>329867.59000000003</v>
      </c>
      <c r="G96" s="69">
        <v>12874009.689999999</v>
      </c>
      <c r="H96" s="69">
        <v>48477012.850000009</v>
      </c>
      <c r="I96" s="69">
        <f t="shared" si="48"/>
        <v>61351022.540000007</v>
      </c>
      <c r="J96" s="69">
        <f t="shared" si="49"/>
        <v>392372943.61999995</v>
      </c>
      <c r="K96" s="70">
        <f t="shared" si="50"/>
        <v>0.86478337686406148</v>
      </c>
      <c r="L96" s="70">
        <f t="shared" si="51"/>
        <v>-0.99927297737258236</v>
      </c>
      <c r="M96" s="70">
        <f t="shared" si="52"/>
        <v>-0.93190215734580717</v>
      </c>
    </row>
    <row r="97" spans="1:13" s="17" customFormat="1" x14ac:dyDescent="0.2">
      <c r="A97" s="23" t="s">
        <v>11</v>
      </c>
      <c r="B97" s="31" t="s">
        <v>12</v>
      </c>
      <c r="C97" s="23" t="s">
        <v>13</v>
      </c>
      <c r="D97" s="18">
        <v>83403442</v>
      </c>
      <c r="E97" s="18">
        <v>83403442</v>
      </c>
      <c r="F97" s="18">
        <v>0</v>
      </c>
      <c r="G97" s="18">
        <v>19859400</v>
      </c>
      <c r="H97" s="18">
        <v>0</v>
      </c>
      <c r="I97" s="18">
        <f t="shared" si="48"/>
        <v>19859400</v>
      </c>
      <c r="J97" s="18">
        <f t="shared" si="49"/>
        <v>63544042</v>
      </c>
      <c r="K97" s="37">
        <f t="shared" si="50"/>
        <v>0.76188752497768619</v>
      </c>
      <c r="L97" s="37">
        <f t="shared" si="51"/>
        <v>-1</v>
      </c>
      <c r="M97" s="37">
        <f t="shared" si="52"/>
        <v>-0.42853005994644677</v>
      </c>
    </row>
    <row r="98" spans="1:13" s="17" customFormat="1" x14ac:dyDescent="0.2">
      <c r="A98" s="71" t="s">
        <v>14</v>
      </c>
      <c r="B98" s="72"/>
      <c r="C98" s="71"/>
      <c r="D98" s="69">
        <v>83403442</v>
      </c>
      <c r="E98" s="69">
        <v>83403442</v>
      </c>
      <c r="F98" s="69">
        <v>0</v>
      </c>
      <c r="G98" s="69">
        <v>19859400</v>
      </c>
      <c r="H98" s="69">
        <v>0</v>
      </c>
      <c r="I98" s="69">
        <f t="shared" si="48"/>
        <v>19859400</v>
      </c>
      <c r="J98" s="69">
        <f t="shared" si="49"/>
        <v>63544042</v>
      </c>
      <c r="K98" s="70">
        <f t="shared" si="50"/>
        <v>0.76188752497768619</v>
      </c>
      <c r="L98" s="70">
        <f t="shared" si="51"/>
        <v>-1</v>
      </c>
      <c r="M98" s="70">
        <f t="shared" si="52"/>
        <v>-0.42853005994644677</v>
      </c>
    </row>
    <row r="99" spans="1:13" s="17" customFormat="1" x14ac:dyDescent="0.2">
      <c r="A99" s="23" t="s">
        <v>15</v>
      </c>
      <c r="B99" s="31" t="s">
        <v>211</v>
      </c>
      <c r="C99" s="23" t="s">
        <v>212</v>
      </c>
      <c r="D99" s="18">
        <v>0</v>
      </c>
      <c r="E99" s="18">
        <v>0</v>
      </c>
      <c r="F99" s="18">
        <v>0</v>
      </c>
      <c r="G99" s="18">
        <v>0</v>
      </c>
      <c r="H99" s="18">
        <v>0</v>
      </c>
      <c r="I99" s="18">
        <f t="shared" si="48"/>
        <v>0</v>
      </c>
      <c r="J99" s="18">
        <f t="shared" si="49"/>
        <v>0</v>
      </c>
      <c r="K99" s="37" t="str">
        <f t="shared" si="50"/>
        <v>NA</v>
      </c>
      <c r="L99" s="37" t="str">
        <f t="shared" si="51"/>
        <v>NA</v>
      </c>
      <c r="M99" s="37" t="str">
        <f t="shared" si="52"/>
        <v>NA</v>
      </c>
    </row>
    <row r="100" spans="1:13" s="16" customFormat="1" x14ac:dyDescent="0.2">
      <c r="A100" s="17"/>
      <c r="B100" s="43" t="s">
        <v>16</v>
      </c>
      <c r="C100" s="17" t="s">
        <v>17</v>
      </c>
      <c r="D100" s="18">
        <v>0</v>
      </c>
      <c r="E100" s="18">
        <v>0</v>
      </c>
      <c r="F100" s="18">
        <v>0</v>
      </c>
      <c r="G100" s="18">
        <v>0</v>
      </c>
      <c r="H100" s="18">
        <v>0</v>
      </c>
      <c r="I100" s="18">
        <f t="shared" ref="I100:I102" si="53">SUM(G100:H100)</f>
        <v>0</v>
      </c>
      <c r="J100" s="18">
        <f t="shared" si="49"/>
        <v>0</v>
      </c>
      <c r="K100" s="37" t="str">
        <f t="shared" si="50"/>
        <v>NA</v>
      </c>
      <c r="L100" s="37" t="str">
        <f t="shared" si="51"/>
        <v>NA</v>
      </c>
      <c r="M100" s="37" t="str">
        <f t="shared" si="52"/>
        <v>NA</v>
      </c>
    </row>
    <row r="101" spans="1:13" s="13" customFormat="1" ht="15.75" x14ac:dyDescent="0.25">
      <c r="A101" s="17"/>
      <c r="B101" s="43" t="s">
        <v>29</v>
      </c>
      <c r="C101" s="17" t="s">
        <v>30</v>
      </c>
      <c r="D101" s="18">
        <v>5572080</v>
      </c>
      <c r="E101" s="18">
        <v>5572080</v>
      </c>
      <c r="F101" s="18">
        <v>0</v>
      </c>
      <c r="G101" s="18">
        <v>0</v>
      </c>
      <c r="H101" s="18">
        <v>0</v>
      </c>
      <c r="I101" s="18">
        <f t="shared" si="53"/>
        <v>0</v>
      </c>
      <c r="J101" s="18">
        <f t="shared" si="49"/>
        <v>5572080</v>
      </c>
      <c r="K101" s="37">
        <f t="shared" si="50"/>
        <v>1</v>
      </c>
      <c r="L101" s="37">
        <f t="shared" si="51"/>
        <v>-1</v>
      </c>
      <c r="M101" s="37">
        <f t="shared" si="52"/>
        <v>-1</v>
      </c>
    </row>
    <row r="102" spans="1:13" s="16" customFormat="1" x14ac:dyDescent="0.2">
      <c r="A102" s="67" t="s">
        <v>18</v>
      </c>
      <c r="B102" s="68"/>
      <c r="C102" s="67"/>
      <c r="D102" s="69">
        <v>5572080</v>
      </c>
      <c r="E102" s="69">
        <v>5572080</v>
      </c>
      <c r="F102" s="69">
        <v>0</v>
      </c>
      <c r="G102" s="69">
        <v>0</v>
      </c>
      <c r="H102" s="69">
        <v>0</v>
      </c>
      <c r="I102" s="69">
        <f t="shared" si="53"/>
        <v>0</v>
      </c>
      <c r="J102" s="69">
        <f t="shared" si="49"/>
        <v>5572080</v>
      </c>
      <c r="K102" s="70">
        <f t="shared" si="50"/>
        <v>1</v>
      </c>
      <c r="L102" s="70">
        <f t="shared" si="51"/>
        <v>-1</v>
      </c>
      <c r="M102" s="70">
        <f t="shared" si="52"/>
        <v>-1</v>
      </c>
    </row>
    <row r="104" spans="1:13" s="17" customFormat="1" ht="15.75" x14ac:dyDescent="0.25">
      <c r="A104" s="25" t="s">
        <v>27</v>
      </c>
      <c r="B104" s="32"/>
      <c r="C104" s="25"/>
      <c r="D104" s="6">
        <f>+D102+D98+D96+D70+D64+D51+D42</f>
        <v>819349454.06999993</v>
      </c>
      <c r="E104" s="6">
        <f t="shared" ref="E104:J104" si="54">+E102+E98+E96+E70+E64+E51+E42</f>
        <v>544906767.21999991</v>
      </c>
      <c r="F104" s="6">
        <f t="shared" si="54"/>
        <v>456286.75</v>
      </c>
      <c r="G104" s="6">
        <f t="shared" si="54"/>
        <v>33280796.179999996</v>
      </c>
      <c r="H104" s="6">
        <f t="shared" si="54"/>
        <v>51600486.610000007</v>
      </c>
      <c r="I104" s="6">
        <f t="shared" si="54"/>
        <v>84881282.790000007</v>
      </c>
      <c r="J104" s="6">
        <f t="shared" si="54"/>
        <v>460025484.42999995</v>
      </c>
      <c r="K104" s="38">
        <f t="shared" ref="K104" si="55">IF(E104=0,"NA",J104/E104)</f>
        <v>0.84422787915986719</v>
      </c>
      <c r="L104" s="38">
        <f t="shared" ref="L104" si="56">IF(E104=0,"NA",(  ( F104 - (E104/$L$6)) / (E104/$L$6)))</f>
        <v>-0.99916263335776156</v>
      </c>
      <c r="M104" s="38">
        <f t="shared" ref="M104" si="57">IF(E104=0,"NA",(  ( G104 - ($M$6*(E104/12))) / ($M$6*(E104/12))))</f>
        <v>-0.85341728964112529</v>
      </c>
    </row>
  </sheetData>
  <autoFilter ref="A7:M104" xr:uid="{00000000-0009-0000-0000-000003000000}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2" fitToHeight="0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98"/>
  <sheetViews>
    <sheetView workbookViewId="0">
      <pane ySplit="7" topLeftCell="A8" activePane="bottomLeft" state="frozen"/>
      <selection activeCell="A23" sqref="A23:M495"/>
      <selection pane="bottomLeft" activeCell="F24" sqref="A5:M24"/>
    </sheetView>
  </sheetViews>
  <sheetFormatPr defaultRowHeight="12.75" x14ac:dyDescent="0.2"/>
  <cols>
    <col min="1" max="1" width="31.28515625" style="21" bestFit="1" customWidth="1"/>
    <col min="2" max="2" width="9" style="34" customWidth="1"/>
    <col min="3" max="3" width="29.42578125" style="21" bestFit="1" customWidth="1"/>
    <col min="4" max="7" width="15.140625" style="5" customWidth="1"/>
    <col min="8" max="8" width="16.140625" style="5" customWidth="1"/>
    <col min="9" max="9" width="17.42578125" style="5" bestFit="1" customWidth="1"/>
    <col min="10" max="10" width="16.140625" style="5" bestFit="1" customWidth="1"/>
    <col min="11" max="11" width="14" style="20" customWidth="1"/>
    <col min="12" max="13" width="12.28515625" style="40" customWidth="1"/>
    <col min="15" max="15" width="31.140625" style="10" bestFit="1" customWidth="1"/>
    <col min="16" max="16" width="7" style="10" bestFit="1" customWidth="1"/>
    <col min="17" max="17" width="29.42578125" style="10" bestFit="1" customWidth="1"/>
    <col min="18" max="19" width="14.5703125" style="10" bestFit="1" customWidth="1"/>
    <col min="20" max="20" width="14" style="10" bestFit="1" customWidth="1"/>
    <col min="21" max="21" width="14.5703125" style="10" bestFit="1" customWidth="1"/>
    <col min="22" max="22" width="5" style="10" bestFit="1" customWidth="1"/>
    <col min="23" max="38" width="9.140625" style="10"/>
  </cols>
  <sheetData>
    <row r="1" spans="1:38" s="1" customFormat="1" ht="15" x14ac:dyDescent="0.25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</row>
    <row r="2" spans="1:38" s="1" customFormat="1" ht="18.75" x14ac:dyDescent="0.3">
      <c r="A2" s="77" t="s">
        <v>42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</row>
    <row r="3" spans="1:38" s="1" customFormat="1" ht="15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</row>
    <row r="4" spans="1:38" s="1" customFormat="1" ht="15" x14ac:dyDescent="0.25">
      <c r="A4" s="78">
        <v>44895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</row>
    <row r="5" spans="1:38" s="1" customFormat="1" ht="15" x14ac:dyDescent="0.25">
      <c r="A5" s="76" t="s">
        <v>2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</row>
    <row r="6" spans="1:38" s="1" customFormat="1" ht="15.75" thickBot="1" x14ac:dyDescent="0.3">
      <c r="A6" s="26"/>
      <c r="B6" s="27"/>
      <c r="C6" s="22"/>
      <c r="D6" s="3"/>
      <c r="E6" s="3"/>
      <c r="F6" s="3"/>
      <c r="G6" s="3"/>
      <c r="H6" s="3"/>
      <c r="I6" s="3"/>
      <c r="J6" s="3"/>
      <c r="K6" s="8"/>
      <c r="L6" s="42">
        <f>'GENERAL FUND'!L6</f>
        <v>1</v>
      </c>
      <c r="M6" s="42">
        <f>'GENERAL FUND'!M6</f>
        <v>5</v>
      </c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</row>
    <row r="7" spans="1:38" s="2" customFormat="1" ht="45.75" thickBot="1" x14ac:dyDescent="0.25">
      <c r="A7" s="28" t="s">
        <v>33</v>
      </c>
      <c r="B7" s="29" t="s">
        <v>9</v>
      </c>
      <c r="C7" s="29" t="s">
        <v>10</v>
      </c>
      <c r="D7" s="4" t="s">
        <v>34</v>
      </c>
      <c r="E7" s="4" t="s">
        <v>35</v>
      </c>
      <c r="F7" s="4" t="s">
        <v>3</v>
      </c>
      <c r="G7" s="4" t="s">
        <v>4</v>
      </c>
      <c r="H7" s="4" t="s">
        <v>5</v>
      </c>
      <c r="I7" s="4" t="s">
        <v>6</v>
      </c>
      <c r="J7" s="4" t="s">
        <v>7</v>
      </c>
      <c r="K7" s="9" t="s">
        <v>8</v>
      </c>
      <c r="L7" s="36" t="s">
        <v>31</v>
      </c>
      <c r="M7" s="36" t="s">
        <v>32</v>
      </c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</row>
    <row r="8" spans="1:38" s="16" customFormat="1" x14ac:dyDescent="0.2">
      <c r="A8" s="16" t="s">
        <v>45</v>
      </c>
      <c r="B8" s="16" t="s">
        <v>521</v>
      </c>
      <c r="C8" s="16" t="s">
        <v>522</v>
      </c>
      <c r="D8" s="46">
        <v>6280875</v>
      </c>
      <c r="E8" s="46">
        <v>6280875</v>
      </c>
      <c r="F8" s="46">
        <v>0</v>
      </c>
      <c r="G8" s="46">
        <v>76312.94</v>
      </c>
      <c r="H8" s="46">
        <v>0</v>
      </c>
      <c r="I8" s="46">
        <f t="shared" ref="I8" si="0">SUM(G8:H8)</f>
        <v>76312.94</v>
      </c>
      <c r="J8" s="46">
        <f t="shared" ref="J8" si="1">E8-I8</f>
        <v>6204562.0599999996</v>
      </c>
      <c r="K8" s="41">
        <f t="shared" ref="K8" si="2">IF(E8=0,"NA",J8/E8)</f>
        <v>0.98784995084283633</v>
      </c>
      <c r="L8" s="41">
        <f t="shared" ref="L8" si="3">IF(E8=0,"NA",(  ( F8 - (E8/$L$6)) / (E8/$L$6)))</f>
        <v>-1</v>
      </c>
      <c r="M8" s="41">
        <f t="shared" ref="M8" si="4">IF(E8=0,"NA",(  ( G8 - ($M$6*(E8/12))) / ($M$6*(E8/12))))</f>
        <v>-0.97083988202280735</v>
      </c>
      <c r="R8" s="44"/>
      <c r="S8" s="44"/>
      <c r="T8" s="44"/>
      <c r="U8" s="44"/>
      <c r="V8" s="44"/>
    </row>
    <row r="9" spans="1:38" s="16" customFormat="1" x14ac:dyDescent="0.2">
      <c r="B9" s="16" t="s">
        <v>523</v>
      </c>
      <c r="C9" s="16" t="s">
        <v>524</v>
      </c>
      <c r="D9" s="46">
        <v>3371803</v>
      </c>
      <c r="E9" s="46">
        <v>3371803</v>
      </c>
      <c r="F9" s="46">
        <v>0</v>
      </c>
      <c r="G9" s="46">
        <v>327.36999999999995</v>
      </c>
      <c r="H9" s="46">
        <v>0</v>
      </c>
      <c r="I9" s="46">
        <f t="shared" ref="I9:I39" si="5">SUM(G9:H9)</f>
        <v>327.36999999999995</v>
      </c>
      <c r="J9" s="46">
        <f t="shared" ref="J9:J39" si="6">E9-I9</f>
        <v>3371475.63</v>
      </c>
      <c r="K9" s="41">
        <f t="shared" ref="K9:K39" si="7">IF(E9=0,"NA",J9/E9)</f>
        <v>0.99990290951161731</v>
      </c>
      <c r="L9" s="41">
        <f t="shared" ref="L9:L39" si="8">IF(E9=0,"NA",(  ( F9 - (E9/$L$6)) / (E9/$L$6)))</f>
        <v>-1</v>
      </c>
      <c r="M9" s="41">
        <f t="shared" ref="M9:M39" si="9">IF(E9=0,"NA",(  ( G9 - ($M$6*(E9/12))) / ($M$6*(E9/12))))</f>
        <v>-0.99976698282788157</v>
      </c>
      <c r="R9" s="44"/>
      <c r="S9" s="44"/>
      <c r="T9" s="44"/>
      <c r="U9" s="44"/>
      <c r="V9" s="44"/>
    </row>
    <row r="10" spans="1:38" s="16" customFormat="1" x14ac:dyDescent="0.2">
      <c r="B10" s="16" t="s">
        <v>525</v>
      </c>
      <c r="C10" s="16" t="s">
        <v>526</v>
      </c>
      <c r="D10" s="46">
        <v>803709</v>
      </c>
      <c r="E10" s="46">
        <v>803709</v>
      </c>
      <c r="F10" s="46">
        <v>0</v>
      </c>
      <c r="G10" s="46">
        <v>292.2000000000001</v>
      </c>
      <c r="H10" s="46">
        <v>0</v>
      </c>
      <c r="I10" s="46">
        <f t="shared" ref="I10:I29" si="10">SUM(G10:H10)</f>
        <v>292.2000000000001</v>
      </c>
      <c r="J10" s="46">
        <f t="shared" ref="J10:J29" si="11">E10-I10</f>
        <v>803416.8</v>
      </c>
      <c r="K10" s="41">
        <f t="shared" ref="K10:K29" si="12">IF(E10=0,"NA",J10/E10)</f>
        <v>0.99963643557556281</v>
      </c>
      <c r="L10" s="41">
        <f t="shared" ref="L10:L29" si="13">IF(E10=0,"NA",(  ( F10 - (E10/$L$6)) / (E10/$L$6)))</f>
        <v>-1</v>
      </c>
      <c r="M10" s="41">
        <f t="shared" ref="M10:M29" si="14">IF(E10=0,"NA",(  ( G10 - ($M$6*(E10/12))) / ($M$6*(E10/12))))</f>
        <v>-0.99912744538135068</v>
      </c>
      <c r="R10" s="44"/>
      <c r="S10" s="44"/>
      <c r="T10" s="44"/>
      <c r="U10" s="44"/>
      <c r="V10" s="44"/>
    </row>
    <row r="11" spans="1:38" s="16" customFormat="1" x14ac:dyDescent="0.2">
      <c r="B11" s="16" t="s">
        <v>527</v>
      </c>
      <c r="C11" s="16" t="s">
        <v>528</v>
      </c>
      <c r="D11" s="46">
        <v>401855</v>
      </c>
      <c r="E11" s="46">
        <v>401855</v>
      </c>
      <c r="F11" s="46">
        <v>0</v>
      </c>
      <c r="G11" s="46">
        <v>12118.24</v>
      </c>
      <c r="H11" s="46">
        <v>0</v>
      </c>
      <c r="I11" s="46">
        <f t="shared" si="10"/>
        <v>12118.24</v>
      </c>
      <c r="J11" s="46">
        <f t="shared" si="11"/>
        <v>389736.76</v>
      </c>
      <c r="K11" s="41">
        <f t="shared" si="12"/>
        <v>0.96984424730313179</v>
      </c>
      <c r="L11" s="41">
        <f t="shared" si="13"/>
        <v>-1</v>
      </c>
      <c r="M11" s="41">
        <f t="shared" si="14"/>
        <v>-0.92762619352751619</v>
      </c>
      <c r="R11" s="44"/>
      <c r="S11" s="44"/>
      <c r="T11" s="44"/>
      <c r="U11" s="44"/>
      <c r="V11" s="44"/>
    </row>
    <row r="12" spans="1:38" s="16" customFormat="1" x14ac:dyDescent="0.2">
      <c r="B12" s="16" t="s">
        <v>68</v>
      </c>
      <c r="C12" s="16" t="s">
        <v>69</v>
      </c>
      <c r="D12" s="46">
        <v>836203.88</v>
      </c>
      <c r="E12" s="46">
        <v>836203.88</v>
      </c>
      <c r="F12" s="46">
        <v>0</v>
      </c>
      <c r="G12" s="46">
        <v>899259.28999999992</v>
      </c>
      <c r="H12" s="46">
        <v>0</v>
      </c>
      <c r="I12" s="46">
        <f t="shared" si="10"/>
        <v>899259.28999999992</v>
      </c>
      <c r="J12" s="46">
        <f t="shared" si="11"/>
        <v>-63055.409999999916</v>
      </c>
      <c r="K12" s="41">
        <f t="shared" si="12"/>
        <v>-7.5406741714711872E-2</v>
      </c>
      <c r="L12" s="41">
        <f t="shared" si="13"/>
        <v>-1</v>
      </c>
      <c r="M12" s="41">
        <f t="shared" si="14"/>
        <v>1.5809761801153086</v>
      </c>
      <c r="R12" s="44"/>
      <c r="S12" s="44"/>
      <c r="T12" s="44"/>
      <c r="U12" s="44"/>
      <c r="V12" s="44"/>
    </row>
    <row r="13" spans="1:38" s="16" customFormat="1" x14ac:dyDescent="0.2">
      <c r="B13" s="16" t="s">
        <v>529</v>
      </c>
      <c r="C13" s="16" t="s">
        <v>530</v>
      </c>
      <c r="D13" s="46">
        <v>0</v>
      </c>
      <c r="E13" s="46">
        <v>0</v>
      </c>
      <c r="F13" s="46">
        <v>0</v>
      </c>
      <c r="G13" s="46">
        <v>0</v>
      </c>
      <c r="H13" s="46">
        <v>0</v>
      </c>
      <c r="I13" s="46">
        <f t="shared" si="10"/>
        <v>0</v>
      </c>
      <c r="J13" s="46">
        <f t="shared" si="11"/>
        <v>0</v>
      </c>
      <c r="K13" s="41" t="str">
        <f t="shared" si="12"/>
        <v>NA</v>
      </c>
      <c r="L13" s="41" t="str">
        <f t="shared" si="13"/>
        <v>NA</v>
      </c>
      <c r="M13" s="41" t="str">
        <f t="shared" si="14"/>
        <v>NA</v>
      </c>
      <c r="R13" s="44"/>
      <c r="S13" s="44"/>
      <c r="T13" s="44"/>
      <c r="U13" s="44"/>
      <c r="V13" s="44"/>
    </row>
    <row r="14" spans="1:38" s="16" customFormat="1" x14ac:dyDescent="0.2">
      <c r="A14" s="73" t="s">
        <v>76</v>
      </c>
      <c r="B14" s="73"/>
      <c r="C14" s="73"/>
      <c r="D14" s="74">
        <v>11694445.880000001</v>
      </c>
      <c r="E14" s="74">
        <v>11694445.880000001</v>
      </c>
      <c r="F14" s="74">
        <v>0</v>
      </c>
      <c r="G14" s="74">
        <v>988310.03999999992</v>
      </c>
      <c r="H14" s="74">
        <v>0</v>
      </c>
      <c r="I14" s="74">
        <f t="shared" si="10"/>
        <v>988310.03999999992</v>
      </c>
      <c r="J14" s="74">
        <f t="shared" si="11"/>
        <v>10706135.840000002</v>
      </c>
      <c r="K14" s="75">
        <f t="shared" si="12"/>
        <v>0.91548893807014664</v>
      </c>
      <c r="L14" s="75">
        <f t="shared" si="13"/>
        <v>-1</v>
      </c>
      <c r="M14" s="75">
        <f t="shared" si="14"/>
        <v>-0.7971734513683516</v>
      </c>
      <c r="R14" s="44"/>
      <c r="S14" s="44"/>
      <c r="T14" s="44"/>
      <c r="U14" s="44"/>
      <c r="V14" s="44"/>
    </row>
    <row r="15" spans="1:38" s="16" customFormat="1" x14ac:dyDescent="0.2">
      <c r="A15" s="16" t="s">
        <v>19</v>
      </c>
      <c r="B15" s="16" t="s">
        <v>20</v>
      </c>
      <c r="C15" s="16" t="s">
        <v>21</v>
      </c>
      <c r="D15" s="46">
        <v>0</v>
      </c>
      <c r="E15" s="46">
        <v>0</v>
      </c>
      <c r="F15" s="46">
        <v>0</v>
      </c>
      <c r="G15" s="46">
        <v>37045.81</v>
      </c>
      <c r="H15" s="46">
        <v>0</v>
      </c>
      <c r="I15" s="46">
        <f t="shared" si="10"/>
        <v>37045.81</v>
      </c>
      <c r="J15" s="46">
        <f t="shared" si="11"/>
        <v>-37045.81</v>
      </c>
      <c r="K15" s="41" t="str">
        <f t="shared" si="12"/>
        <v>NA</v>
      </c>
      <c r="L15" s="41" t="str">
        <f t="shared" si="13"/>
        <v>NA</v>
      </c>
      <c r="M15" s="41" t="str">
        <f t="shared" si="14"/>
        <v>NA</v>
      </c>
      <c r="R15" s="44"/>
      <c r="S15" s="44"/>
      <c r="T15" s="44"/>
      <c r="U15" s="44"/>
      <c r="V15" s="44"/>
    </row>
    <row r="16" spans="1:38" s="16" customFormat="1" x14ac:dyDescent="0.2">
      <c r="A16" s="73" t="s">
        <v>22</v>
      </c>
      <c r="B16" s="73"/>
      <c r="C16" s="73"/>
      <c r="D16" s="74">
        <v>0</v>
      </c>
      <c r="E16" s="74">
        <v>0</v>
      </c>
      <c r="F16" s="74">
        <v>0</v>
      </c>
      <c r="G16" s="74">
        <v>37045.81</v>
      </c>
      <c r="H16" s="74">
        <v>0</v>
      </c>
      <c r="I16" s="74">
        <f t="shared" si="10"/>
        <v>37045.81</v>
      </c>
      <c r="J16" s="74">
        <f t="shared" si="11"/>
        <v>-37045.81</v>
      </c>
      <c r="K16" s="75" t="str">
        <f t="shared" si="12"/>
        <v>NA</v>
      </c>
      <c r="L16" s="75" t="str">
        <f t="shared" si="13"/>
        <v>NA</v>
      </c>
      <c r="M16" s="75" t="str">
        <f t="shared" si="14"/>
        <v>NA</v>
      </c>
      <c r="R16" s="44"/>
      <c r="S16" s="44"/>
      <c r="T16" s="44"/>
      <c r="U16" s="44"/>
      <c r="V16" s="44"/>
    </row>
    <row r="17" spans="1:22" s="16" customFormat="1" x14ac:dyDescent="0.2">
      <c r="A17" s="16" t="s">
        <v>77</v>
      </c>
      <c r="B17" s="16" t="s">
        <v>78</v>
      </c>
      <c r="C17" s="16" t="s">
        <v>79</v>
      </c>
      <c r="D17" s="46">
        <v>0</v>
      </c>
      <c r="E17" s="46">
        <v>0</v>
      </c>
      <c r="F17" s="46">
        <v>0</v>
      </c>
      <c r="G17" s="46">
        <v>0</v>
      </c>
      <c r="H17" s="46">
        <v>0</v>
      </c>
      <c r="I17" s="46">
        <f t="shared" si="10"/>
        <v>0</v>
      </c>
      <c r="J17" s="46">
        <f t="shared" si="11"/>
        <v>0</v>
      </c>
      <c r="K17" s="41" t="str">
        <f t="shared" si="12"/>
        <v>NA</v>
      </c>
      <c r="L17" s="41" t="str">
        <f t="shared" si="13"/>
        <v>NA</v>
      </c>
      <c r="M17" s="41" t="str">
        <f t="shared" si="14"/>
        <v>NA</v>
      </c>
      <c r="R17" s="44"/>
      <c r="S17" s="44"/>
      <c r="T17" s="44"/>
      <c r="U17" s="44"/>
      <c r="V17" s="44"/>
    </row>
    <row r="18" spans="1:22" s="16" customFormat="1" x14ac:dyDescent="0.2">
      <c r="B18" s="16" t="s">
        <v>531</v>
      </c>
      <c r="C18" s="16" t="s">
        <v>532</v>
      </c>
      <c r="D18" s="46">
        <v>1214494</v>
      </c>
      <c r="E18" s="46">
        <v>1214494</v>
      </c>
      <c r="F18" s="46">
        <v>0</v>
      </c>
      <c r="G18" s="46">
        <v>444595.99999999965</v>
      </c>
      <c r="H18" s="46">
        <v>0</v>
      </c>
      <c r="I18" s="46">
        <f t="shared" si="10"/>
        <v>444595.99999999965</v>
      </c>
      <c r="J18" s="46">
        <f t="shared" si="11"/>
        <v>769898.00000000035</v>
      </c>
      <c r="K18" s="41">
        <f t="shared" si="12"/>
        <v>0.63392491029185849</v>
      </c>
      <c r="L18" s="41">
        <f t="shared" si="13"/>
        <v>-1</v>
      </c>
      <c r="M18" s="41">
        <f t="shared" si="14"/>
        <v>-0.12141978470046023</v>
      </c>
      <c r="R18" s="44"/>
      <c r="S18" s="44"/>
      <c r="T18" s="44"/>
      <c r="U18" s="44"/>
      <c r="V18" s="44"/>
    </row>
    <row r="19" spans="1:22" s="16" customFormat="1" x14ac:dyDescent="0.2">
      <c r="A19" s="73" t="s">
        <v>98</v>
      </c>
      <c r="B19" s="73"/>
      <c r="C19" s="73"/>
      <c r="D19" s="74">
        <v>1214494</v>
      </c>
      <c r="E19" s="74">
        <v>1214494</v>
      </c>
      <c r="F19" s="74">
        <v>0</v>
      </c>
      <c r="G19" s="74">
        <v>444595.99999999965</v>
      </c>
      <c r="H19" s="74">
        <v>0</v>
      </c>
      <c r="I19" s="74">
        <f t="shared" si="10"/>
        <v>444595.99999999965</v>
      </c>
      <c r="J19" s="74">
        <f t="shared" si="11"/>
        <v>769898.00000000035</v>
      </c>
      <c r="K19" s="75">
        <f t="shared" si="12"/>
        <v>0.63392491029185849</v>
      </c>
      <c r="L19" s="75">
        <f t="shared" si="13"/>
        <v>-1</v>
      </c>
      <c r="M19" s="75">
        <f t="shared" si="14"/>
        <v>-0.12141978470046023</v>
      </c>
      <c r="R19" s="44"/>
      <c r="S19" s="44"/>
      <c r="T19" s="44"/>
      <c r="U19" s="44"/>
      <c r="V19" s="44"/>
    </row>
    <row r="20" spans="1:22" s="16" customFormat="1" x14ac:dyDescent="0.2">
      <c r="A20" s="16" t="s">
        <v>489</v>
      </c>
      <c r="B20" s="16" t="s">
        <v>533</v>
      </c>
      <c r="C20" s="16" t="s">
        <v>534</v>
      </c>
      <c r="D20" s="46">
        <v>26631649.120000001</v>
      </c>
      <c r="E20" s="46">
        <v>26631649.120000001</v>
      </c>
      <c r="F20" s="46">
        <v>4210875.6500000004</v>
      </c>
      <c r="G20" s="46">
        <v>16014576.830000006</v>
      </c>
      <c r="H20" s="46">
        <v>0</v>
      </c>
      <c r="I20" s="46">
        <f t="shared" si="10"/>
        <v>16014576.830000006</v>
      </c>
      <c r="J20" s="46">
        <f t="shared" si="11"/>
        <v>10617072.289999995</v>
      </c>
      <c r="K20" s="41">
        <f t="shared" si="12"/>
        <v>0.39866371932734429</v>
      </c>
      <c r="L20" s="41">
        <f t="shared" si="13"/>
        <v>-0.84188453253397322</v>
      </c>
      <c r="M20" s="41">
        <f t="shared" si="14"/>
        <v>0.44320707361437378</v>
      </c>
      <c r="R20" s="44"/>
      <c r="S20" s="44"/>
      <c r="T20" s="44"/>
      <c r="U20" s="44"/>
      <c r="V20" s="44"/>
    </row>
    <row r="21" spans="1:22" s="16" customFormat="1" x14ac:dyDescent="0.2">
      <c r="B21" s="16" t="s">
        <v>535</v>
      </c>
      <c r="C21" s="16" t="s">
        <v>536</v>
      </c>
      <c r="D21" s="46">
        <v>19423204</v>
      </c>
      <c r="E21" s="46">
        <v>19423204</v>
      </c>
      <c r="F21" s="46">
        <v>0</v>
      </c>
      <c r="G21" s="46">
        <v>3933607.9199999976</v>
      </c>
      <c r="H21" s="46">
        <v>0</v>
      </c>
      <c r="I21" s="46">
        <f t="shared" si="10"/>
        <v>3933607.9199999976</v>
      </c>
      <c r="J21" s="46">
        <f t="shared" si="11"/>
        <v>15489596.080000002</v>
      </c>
      <c r="K21" s="41">
        <f t="shared" si="12"/>
        <v>0.7974789370486971</v>
      </c>
      <c r="L21" s="41">
        <f t="shared" si="13"/>
        <v>-1</v>
      </c>
      <c r="M21" s="41">
        <f t="shared" si="14"/>
        <v>-0.51394944891687311</v>
      </c>
      <c r="R21" s="44"/>
      <c r="S21" s="44"/>
      <c r="T21" s="44"/>
      <c r="U21" s="44"/>
      <c r="V21" s="44"/>
    </row>
    <row r="22" spans="1:22" s="16" customFormat="1" x14ac:dyDescent="0.2">
      <c r="B22" s="16" t="s">
        <v>537</v>
      </c>
      <c r="C22" s="16" t="s">
        <v>538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f t="shared" si="10"/>
        <v>0</v>
      </c>
      <c r="J22" s="46">
        <f t="shared" si="11"/>
        <v>0</v>
      </c>
      <c r="K22" s="41" t="str">
        <f t="shared" si="12"/>
        <v>NA</v>
      </c>
      <c r="L22" s="41" t="str">
        <f t="shared" si="13"/>
        <v>NA</v>
      </c>
      <c r="M22" s="41" t="str">
        <f t="shared" si="14"/>
        <v>NA</v>
      </c>
      <c r="R22" s="44"/>
      <c r="S22" s="44"/>
      <c r="T22" s="44"/>
      <c r="U22" s="44"/>
      <c r="V22" s="44"/>
    </row>
    <row r="23" spans="1:22" s="16" customFormat="1" x14ac:dyDescent="0.2">
      <c r="B23" s="16" t="s">
        <v>539</v>
      </c>
      <c r="C23" s="16" t="s">
        <v>540</v>
      </c>
      <c r="D23" s="46">
        <v>366134</v>
      </c>
      <c r="E23" s="46">
        <v>366134</v>
      </c>
      <c r="F23" s="46">
        <v>0</v>
      </c>
      <c r="G23" s="46">
        <v>131874.56999999995</v>
      </c>
      <c r="H23" s="46">
        <v>0</v>
      </c>
      <c r="I23" s="46">
        <f t="shared" si="10"/>
        <v>131874.56999999995</v>
      </c>
      <c r="J23" s="46">
        <f t="shared" si="11"/>
        <v>234259.43000000005</v>
      </c>
      <c r="K23" s="41">
        <f t="shared" si="12"/>
        <v>0.63981883681930674</v>
      </c>
      <c r="L23" s="41">
        <f t="shared" si="13"/>
        <v>-1</v>
      </c>
      <c r="M23" s="41">
        <f t="shared" si="14"/>
        <v>-0.1355652083663362</v>
      </c>
      <c r="R23" s="44"/>
      <c r="S23" s="44"/>
      <c r="T23" s="44"/>
      <c r="U23" s="44"/>
      <c r="V23" s="44"/>
    </row>
    <row r="24" spans="1:22" s="16" customFormat="1" x14ac:dyDescent="0.2">
      <c r="B24" s="16" t="s">
        <v>490</v>
      </c>
      <c r="C24" s="16" t="s">
        <v>491</v>
      </c>
      <c r="D24" s="46">
        <v>50000</v>
      </c>
      <c r="E24" s="46">
        <v>50000</v>
      </c>
      <c r="F24" s="46">
        <v>0</v>
      </c>
      <c r="G24" s="46">
        <v>0</v>
      </c>
      <c r="H24" s="46">
        <v>0</v>
      </c>
      <c r="I24" s="46">
        <f t="shared" si="10"/>
        <v>0</v>
      </c>
      <c r="J24" s="46">
        <f t="shared" si="11"/>
        <v>50000</v>
      </c>
      <c r="K24" s="41">
        <f t="shared" si="12"/>
        <v>1</v>
      </c>
      <c r="L24" s="41">
        <f t="shared" si="13"/>
        <v>-1</v>
      </c>
      <c r="M24" s="41">
        <f t="shared" si="14"/>
        <v>-1</v>
      </c>
      <c r="R24" s="44"/>
      <c r="S24" s="44"/>
      <c r="T24" s="44"/>
      <c r="U24" s="44"/>
      <c r="V24" s="44"/>
    </row>
    <row r="25" spans="1:22" s="16" customFormat="1" x14ac:dyDescent="0.2">
      <c r="B25" s="16" t="s">
        <v>494</v>
      </c>
      <c r="C25" s="16" t="s">
        <v>495</v>
      </c>
      <c r="D25" s="46">
        <v>0</v>
      </c>
      <c r="E25" s="46">
        <v>0</v>
      </c>
      <c r="F25" s="46">
        <v>0</v>
      </c>
      <c r="G25" s="46">
        <v>1707369.34</v>
      </c>
      <c r="H25" s="46">
        <v>0</v>
      </c>
      <c r="I25" s="46">
        <f t="shared" si="10"/>
        <v>1707369.34</v>
      </c>
      <c r="J25" s="46">
        <f t="shared" si="11"/>
        <v>-1707369.34</v>
      </c>
      <c r="K25" s="41" t="str">
        <f t="shared" si="12"/>
        <v>NA</v>
      </c>
      <c r="L25" s="41" t="str">
        <f t="shared" si="13"/>
        <v>NA</v>
      </c>
      <c r="M25" s="41" t="str">
        <f t="shared" si="14"/>
        <v>NA</v>
      </c>
      <c r="R25" s="44"/>
      <c r="S25" s="44"/>
      <c r="T25" s="44"/>
      <c r="U25" s="44"/>
      <c r="V25" s="44"/>
    </row>
    <row r="26" spans="1:22" s="16" customFormat="1" x14ac:dyDescent="0.2">
      <c r="B26" s="16" t="s">
        <v>541</v>
      </c>
      <c r="C26" s="16" t="s">
        <v>542</v>
      </c>
      <c r="D26" s="46">
        <v>6920828</v>
      </c>
      <c r="E26" s="46">
        <v>6920828</v>
      </c>
      <c r="F26" s="46">
        <v>0</v>
      </c>
      <c r="G26" s="46">
        <v>144104.16000000131</v>
      </c>
      <c r="H26" s="46">
        <v>0</v>
      </c>
      <c r="I26" s="46">
        <f t="shared" si="10"/>
        <v>144104.16000000131</v>
      </c>
      <c r="J26" s="46">
        <f t="shared" si="11"/>
        <v>6776723.8399999989</v>
      </c>
      <c r="K26" s="41">
        <f t="shared" si="12"/>
        <v>0.97917819081763036</v>
      </c>
      <c r="L26" s="41">
        <f t="shared" si="13"/>
        <v>-1</v>
      </c>
      <c r="M26" s="41">
        <f t="shared" si="14"/>
        <v>-0.95002765796231281</v>
      </c>
      <c r="R26" s="44"/>
      <c r="S26" s="44"/>
      <c r="T26" s="44"/>
      <c r="U26" s="44"/>
      <c r="V26" s="44"/>
    </row>
    <row r="27" spans="1:22" s="16" customFormat="1" x14ac:dyDescent="0.2">
      <c r="B27" s="16" t="s">
        <v>543</v>
      </c>
      <c r="C27" s="16" t="s">
        <v>544</v>
      </c>
      <c r="D27" s="46">
        <v>0</v>
      </c>
      <c r="E27" s="46">
        <v>0</v>
      </c>
      <c r="F27" s="46">
        <v>0</v>
      </c>
      <c r="G27" s="46">
        <v>0</v>
      </c>
      <c r="H27" s="46">
        <v>0</v>
      </c>
      <c r="I27" s="46">
        <f t="shared" si="10"/>
        <v>0</v>
      </c>
      <c r="J27" s="46">
        <f t="shared" si="11"/>
        <v>0</v>
      </c>
      <c r="K27" s="41" t="str">
        <f t="shared" si="12"/>
        <v>NA</v>
      </c>
      <c r="L27" s="41" t="str">
        <f t="shared" si="13"/>
        <v>NA</v>
      </c>
      <c r="M27" s="41" t="str">
        <f t="shared" si="14"/>
        <v>NA</v>
      </c>
      <c r="R27" s="44"/>
      <c r="S27" s="44"/>
      <c r="T27" s="44"/>
      <c r="U27" s="44"/>
      <c r="V27" s="44"/>
    </row>
    <row r="28" spans="1:22" s="16" customFormat="1" x14ac:dyDescent="0.2">
      <c r="B28" s="16" t="s">
        <v>545</v>
      </c>
      <c r="C28" s="16" t="s">
        <v>546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  <c r="I28" s="46">
        <f t="shared" si="10"/>
        <v>0</v>
      </c>
      <c r="J28" s="46">
        <f t="shared" si="11"/>
        <v>0</v>
      </c>
      <c r="K28" s="41" t="str">
        <f t="shared" si="12"/>
        <v>NA</v>
      </c>
      <c r="L28" s="41" t="str">
        <f t="shared" si="13"/>
        <v>NA</v>
      </c>
      <c r="M28" s="41" t="str">
        <f t="shared" si="14"/>
        <v>NA</v>
      </c>
      <c r="R28" s="44"/>
      <c r="S28" s="44"/>
      <c r="T28" s="44"/>
      <c r="U28" s="44"/>
      <c r="V28" s="44"/>
    </row>
    <row r="29" spans="1:22" s="16" customFormat="1" x14ac:dyDescent="0.2">
      <c r="B29" s="16" t="s">
        <v>547</v>
      </c>
      <c r="C29" s="16" t="s">
        <v>548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f t="shared" si="10"/>
        <v>0</v>
      </c>
      <c r="J29" s="46">
        <f t="shared" si="11"/>
        <v>0</v>
      </c>
      <c r="K29" s="41" t="str">
        <f t="shared" si="12"/>
        <v>NA</v>
      </c>
      <c r="L29" s="41" t="str">
        <f t="shared" si="13"/>
        <v>NA</v>
      </c>
      <c r="M29" s="41" t="str">
        <f t="shared" si="14"/>
        <v>NA</v>
      </c>
      <c r="R29" s="44"/>
      <c r="S29" s="44"/>
      <c r="T29" s="44"/>
      <c r="U29" s="44"/>
      <c r="V29" s="44"/>
    </row>
    <row r="30" spans="1:22" s="16" customFormat="1" x14ac:dyDescent="0.2">
      <c r="B30" s="16" t="s">
        <v>549</v>
      </c>
      <c r="C30" s="16" t="s">
        <v>550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  <c r="I30" s="46">
        <f t="shared" si="5"/>
        <v>0</v>
      </c>
      <c r="J30" s="46">
        <f t="shared" si="6"/>
        <v>0</v>
      </c>
      <c r="K30" s="41" t="str">
        <f t="shared" si="7"/>
        <v>NA</v>
      </c>
      <c r="L30" s="41" t="str">
        <f t="shared" si="8"/>
        <v>NA</v>
      </c>
      <c r="M30" s="41" t="str">
        <f t="shared" si="9"/>
        <v>NA</v>
      </c>
      <c r="R30" s="44"/>
      <c r="S30" s="44"/>
      <c r="T30" s="44"/>
      <c r="U30" s="44"/>
      <c r="V30" s="44"/>
    </row>
    <row r="31" spans="1:22" s="16" customFormat="1" x14ac:dyDescent="0.2">
      <c r="B31" s="16" t="s">
        <v>551</v>
      </c>
      <c r="C31" s="16" t="s">
        <v>552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f t="shared" si="5"/>
        <v>0</v>
      </c>
      <c r="J31" s="46">
        <f t="shared" si="6"/>
        <v>0</v>
      </c>
      <c r="K31" s="41" t="str">
        <f t="shared" si="7"/>
        <v>NA</v>
      </c>
      <c r="L31" s="41" t="str">
        <f t="shared" si="8"/>
        <v>NA</v>
      </c>
      <c r="M31" s="41" t="str">
        <f t="shared" si="9"/>
        <v>NA</v>
      </c>
      <c r="R31" s="44"/>
      <c r="S31" s="44"/>
      <c r="T31" s="44"/>
      <c r="U31" s="44"/>
      <c r="V31" s="44"/>
    </row>
    <row r="32" spans="1:22" s="16" customFormat="1" x14ac:dyDescent="0.2">
      <c r="B32" s="16" t="s">
        <v>553</v>
      </c>
      <c r="C32" s="16" t="s">
        <v>554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f t="shared" si="5"/>
        <v>0</v>
      </c>
      <c r="J32" s="46">
        <f t="shared" si="6"/>
        <v>0</v>
      </c>
      <c r="K32" s="41" t="str">
        <f t="shared" si="7"/>
        <v>NA</v>
      </c>
      <c r="L32" s="41" t="str">
        <f t="shared" si="8"/>
        <v>NA</v>
      </c>
      <c r="M32" s="41" t="str">
        <f t="shared" si="9"/>
        <v>NA</v>
      </c>
      <c r="R32" s="44"/>
      <c r="S32" s="44"/>
      <c r="T32" s="44"/>
      <c r="U32" s="44"/>
      <c r="V32" s="44"/>
    </row>
    <row r="33" spans="1:38" s="16" customFormat="1" x14ac:dyDescent="0.2">
      <c r="B33" s="16" t="s">
        <v>555</v>
      </c>
      <c r="C33" s="16" t="s">
        <v>556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f t="shared" si="5"/>
        <v>0</v>
      </c>
      <c r="J33" s="46">
        <f t="shared" si="6"/>
        <v>0</v>
      </c>
      <c r="K33" s="41" t="str">
        <f t="shared" si="7"/>
        <v>NA</v>
      </c>
      <c r="L33" s="41" t="str">
        <f t="shared" si="8"/>
        <v>NA</v>
      </c>
      <c r="M33" s="41" t="str">
        <f t="shared" si="9"/>
        <v>NA</v>
      </c>
      <c r="R33" s="44"/>
      <c r="S33" s="44"/>
      <c r="T33" s="44"/>
      <c r="U33" s="44"/>
      <c r="V33" s="44"/>
    </row>
    <row r="34" spans="1:38" s="16" customFormat="1" x14ac:dyDescent="0.2">
      <c r="B34" s="16" t="s">
        <v>557</v>
      </c>
      <c r="C34" s="16" t="s">
        <v>558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f t="shared" si="5"/>
        <v>0</v>
      </c>
      <c r="J34" s="46">
        <f t="shared" si="6"/>
        <v>0</v>
      </c>
      <c r="K34" s="41" t="str">
        <f t="shared" si="7"/>
        <v>NA</v>
      </c>
      <c r="L34" s="41" t="str">
        <f t="shared" si="8"/>
        <v>NA</v>
      </c>
      <c r="M34" s="41" t="str">
        <f t="shared" si="9"/>
        <v>NA</v>
      </c>
      <c r="R34" s="44"/>
      <c r="S34" s="44"/>
      <c r="T34" s="44"/>
      <c r="U34" s="44"/>
      <c r="V34" s="44"/>
    </row>
    <row r="35" spans="1:38" s="16" customFormat="1" x14ac:dyDescent="0.2">
      <c r="B35" s="16" t="s">
        <v>559</v>
      </c>
      <c r="C35" s="16" t="s">
        <v>560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f t="shared" si="5"/>
        <v>0</v>
      </c>
      <c r="J35" s="46">
        <f t="shared" si="6"/>
        <v>0</v>
      </c>
      <c r="K35" s="41" t="str">
        <f t="shared" si="7"/>
        <v>NA</v>
      </c>
      <c r="L35" s="41" t="str">
        <f t="shared" si="8"/>
        <v>NA</v>
      </c>
      <c r="M35" s="41" t="str">
        <f t="shared" si="9"/>
        <v>NA</v>
      </c>
      <c r="R35" s="44"/>
      <c r="S35" s="44"/>
      <c r="T35" s="44"/>
      <c r="U35" s="44"/>
      <c r="V35" s="44"/>
    </row>
    <row r="36" spans="1:38" s="16" customFormat="1" x14ac:dyDescent="0.2">
      <c r="A36" s="73" t="s">
        <v>502</v>
      </c>
      <c r="B36" s="73"/>
      <c r="C36" s="73"/>
      <c r="D36" s="74">
        <v>53391815.120000005</v>
      </c>
      <c r="E36" s="74">
        <v>53391815.120000005</v>
      </c>
      <c r="F36" s="74">
        <v>4210875.6500000004</v>
      </c>
      <c r="G36" s="74">
        <v>21931532.820000004</v>
      </c>
      <c r="H36" s="74">
        <v>0</v>
      </c>
      <c r="I36" s="74">
        <f t="shared" si="5"/>
        <v>21931532.820000004</v>
      </c>
      <c r="J36" s="74">
        <f t="shared" si="6"/>
        <v>31460282.300000001</v>
      </c>
      <c r="K36" s="75">
        <f t="shared" si="7"/>
        <v>0.58923417810935808</v>
      </c>
      <c r="L36" s="75">
        <f t="shared" si="8"/>
        <v>-0.92113256234994245</v>
      </c>
      <c r="M36" s="75">
        <f t="shared" si="9"/>
        <v>-1.416202746245929E-2</v>
      </c>
      <c r="R36" s="44"/>
      <c r="S36" s="44"/>
      <c r="T36" s="44"/>
      <c r="U36" s="44"/>
      <c r="V36" s="44"/>
    </row>
    <row r="37" spans="1:38" s="16" customFormat="1" x14ac:dyDescent="0.2">
      <c r="A37" s="16" t="s">
        <v>23</v>
      </c>
      <c r="B37" s="16" t="s">
        <v>24</v>
      </c>
      <c r="C37" s="16" t="s">
        <v>25</v>
      </c>
      <c r="D37" s="46">
        <v>2800000</v>
      </c>
      <c r="E37" s="46">
        <v>2800000</v>
      </c>
      <c r="F37" s="46">
        <v>0</v>
      </c>
      <c r="G37" s="46">
        <v>0</v>
      </c>
      <c r="H37" s="46">
        <v>0</v>
      </c>
      <c r="I37" s="46">
        <f t="shared" si="5"/>
        <v>0</v>
      </c>
      <c r="J37" s="46">
        <f t="shared" si="6"/>
        <v>2800000</v>
      </c>
      <c r="K37" s="41">
        <f t="shared" si="7"/>
        <v>1</v>
      </c>
      <c r="L37" s="41">
        <f t="shared" si="8"/>
        <v>-1</v>
      </c>
      <c r="M37" s="41">
        <f t="shared" si="9"/>
        <v>-1</v>
      </c>
      <c r="R37" s="44"/>
      <c r="S37" s="44"/>
      <c r="T37" s="44"/>
      <c r="U37" s="44"/>
      <c r="V37" s="44"/>
    </row>
    <row r="38" spans="1:38" s="16" customFormat="1" x14ac:dyDescent="0.2">
      <c r="B38" s="16" t="s">
        <v>561</v>
      </c>
      <c r="C38" s="16" t="s">
        <v>562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f t="shared" si="5"/>
        <v>0</v>
      </c>
      <c r="J38" s="46">
        <f t="shared" si="6"/>
        <v>0</v>
      </c>
      <c r="K38" s="41" t="str">
        <f t="shared" si="7"/>
        <v>NA</v>
      </c>
      <c r="L38" s="41" t="str">
        <f t="shared" si="8"/>
        <v>NA</v>
      </c>
      <c r="M38" s="41" t="str">
        <f t="shared" si="9"/>
        <v>NA</v>
      </c>
      <c r="R38" s="44"/>
      <c r="S38" s="44"/>
      <c r="T38" s="44"/>
      <c r="U38" s="44"/>
      <c r="V38" s="44"/>
    </row>
    <row r="39" spans="1:38" s="16" customFormat="1" x14ac:dyDescent="0.2">
      <c r="A39" s="73" t="s">
        <v>26</v>
      </c>
      <c r="B39" s="73"/>
      <c r="C39" s="73"/>
      <c r="D39" s="74">
        <v>2800000</v>
      </c>
      <c r="E39" s="74">
        <v>2800000</v>
      </c>
      <c r="F39" s="74">
        <v>0</v>
      </c>
      <c r="G39" s="74">
        <v>0</v>
      </c>
      <c r="H39" s="74">
        <v>0</v>
      </c>
      <c r="I39" s="74">
        <f t="shared" si="5"/>
        <v>0</v>
      </c>
      <c r="J39" s="74">
        <f t="shared" si="6"/>
        <v>2800000</v>
      </c>
      <c r="K39" s="75">
        <f t="shared" si="7"/>
        <v>1</v>
      </c>
      <c r="L39" s="75">
        <f t="shared" si="8"/>
        <v>-1</v>
      </c>
      <c r="M39" s="75">
        <f t="shared" si="9"/>
        <v>-1</v>
      </c>
      <c r="R39" s="44"/>
      <c r="S39" s="44"/>
      <c r="T39" s="44"/>
      <c r="U39" s="44"/>
      <c r="V39" s="44"/>
    </row>
    <row r="40" spans="1:38" s="17" customFormat="1" x14ac:dyDescent="0.2">
      <c r="A40" s="23"/>
      <c r="B40" s="31"/>
      <c r="C40" s="23"/>
      <c r="D40" s="18"/>
      <c r="E40" s="18"/>
      <c r="F40" s="18"/>
      <c r="G40" s="18"/>
      <c r="H40" s="18"/>
      <c r="I40" s="18"/>
      <c r="J40" s="18"/>
      <c r="K40" s="37"/>
      <c r="L40" s="37"/>
      <c r="M40" s="37"/>
    </row>
    <row r="41" spans="1:38" s="7" customFormat="1" ht="15.75" x14ac:dyDescent="0.25">
      <c r="A41" s="25" t="s">
        <v>28</v>
      </c>
      <c r="B41" s="32"/>
      <c r="C41" s="25"/>
      <c r="D41" s="6">
        <f>+D14+D16+D19+D36+D39</f>
        <v>69100755</v>
      </c>
      <c r="E41" s="6">
        <f t="shared" ref="E41:J41" si="15">+E14+E16+E19+E36+E39</f>
        <v>69100755</v>
      </c>
      <c r="F41" s="6">
        <f t="shared" si="15"/>
        <v>4210875.6500000004</v>
      </c>
      <c r="G41" s="6">
        <f t="shared" si="15"/>
        <v>23401484.670000002</v>
      </c>
      <c r="H41" s="6">
        <f t="shared" si="15"/>
        <v>0</v>
      </c>
      <c r="I41" s="6">
        <f t="shared" si="15"/>
        <v>23401484.670000002</v>
      </c>
      <c r="J41" s="6">
        <f t="shared" si="15"/>
        <v>45699270.329999998</v>
      </c>
      <c r="K41" s="38">
        <f t="shared" ref="K41:K87" si="16">IF(E41=0,"NA",J41/E41)</f>
        <v>0.66134256174190853</v>
      </c>
      <c r="L41" s="38">
        <f>IF(E41=0,"NA",(  ( F41 - (E41/$L$6)) / (E41/$L$6)))</f>
        <v>-0.93906179968655912</v>
      </c>
      <c r="M41" s="38">
        <f>IF(E41=0,"NA",(  ( G41 - ($M$6*(E41/12))) / ($M$6*(E41/12))))</f>
        <v>-0.18722214818058061</v>
      </c>
      <c r="O41" s="17"/>
      <c r="P41" s="17"/>
      <c r="Q41" s="17"/>
      <c r="R41" s="17"/>
      <c r="S41" s="17"/>
      <c r="T41" s="17"/>
      <c r="U41" s="17"/>
      <c r="V41" s="17"/>
      <c r="W41" s="17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</row>
    <row r="42" spans="1:38" x14ac:dyDescent="0.2">
      <c r="K42" s="40"/>
      <c r="O42" s="17"/>
      <c r="P42" s="17"/>
      <c r="Q42" s="17"/>
      <c r="R42" s="17"/>
      <c r="S42" s="17"/>
      <c r="T42" s="17"/>
      <c r="U42" s="17"/>
      <c r="V42" s="17"/>
      <c r="W42" s="17"/>
    </row>
    <row r="43" spans="1:38" s="17" customFormat="1" x14ac:dyDescent="0.2">
      <c r="A43" s="17" t="s">
        <v>260</v>
      </c>
      <c r="B43" s="17" t="s">
        <v>165</v>
      </c>
      <c r="C43" s="17" t="s">
        <v>166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f t="shared" ref="I43:I79" si="17">SUM(G43:H43)</f>
        <v>0</v>
      </c>
      <c r="J43" s="18">
        <f t="shared" ref="J43:J79" si="18">E43-I43</f>
        <v>0</v>
      </c>
      <c r="K43" s="37" t="str">
        <f t="shared" ref="K43:K79" si="19">IF(E43=0,"NA",J43/E43)</f>
        <v>NA</v>
      </c>
      <c r="L43" s="37" t="str">
        <f t="shared" ref="L43:L79" si="20">IF(E43=0,"NA",(  ( F43 - (E43/$L$6)) / (E43/$L$6)))</f>
        <v>NA</v>
      </c>
      <c r="M43" s="37" t="str">
        <f t="shared" ref="M43:M79" si="21">IF(E43=0,"NA",(  ( G43 - ($M$6*(E43/12))) / ($M$6*(E43/12))))</f>
        <v>NA</v>
      </c>
    </row>
    <row r="44" spans="1:38" s="17" customFormat="1" x14ac:dyDescent="0.2">
      <c r="B44" s="17" t="s">
        <v>195</v>
      </c>
      <c r="C44" s="17" t="s">
        <v>196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f t="shared" si="17"/>
        <v>0</v>
      </c>
      <c r="J44" s="18">
        <f t="shared" si="18"/>
        <v>0</v>
      </c>
      <c r="K44" s="37" t="str">
        <f t="shared" si="19"/>
        <v>NA</v>
      </c>
      <c r="L44" s="37" t="str">
        <f t="shared" si="20"/>
        <v>NA</v>
      </c>
      <c r="M44" s="37" t="str">
        <f t="shared" si="21"/>
        <v>NA</v>
      </c>
    </row>
    <row r="45" spans="1:38" s="17" customFormat="1" x14ac:dyDescent="0.2">
      <c r="B45" s="17" t="s">
        <v>422</v>
      </c>
      <c r="C45" s="17" t="s">
        <v>423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f t="shared" si="17"/>
        <v>0</v>
      </c>
      <c r="J45" s="18">
        <f t="shared" si="18"/>
        <v>0</v>
      </c>
      <c r="K45" s="37" t="str">
        <f t="shared" si="19"/>
        <v>NA</v>
      </c>
      <c r="L45" s="37" t="str">
        <f t="shared" si="20"/>
        <v>NA</v>
      </c>
      <c r="M45" s="37" t="str">
        <f t="shared" si="21"/>
        <v>NA</v>
      </c>
    </row>
    <row r="46" spans="1:38" s="17" customFormat="1" x14ac:dyDescent="0.2">
      <c r="A46" s="67" t="s">
        <v>288</v>
      </c>
      <c r="B46" s="67"/>
      <c r="C46" s="67"/>
      <c r="D46" s="69">
        <v>0</v>
      </c>
      <c r="E46" s="69">
        <v>0</v>
      </c>
      <c r="F46" s="69">
        <v>0</v>
      </c>
      <c r="G46" s="69">
        <v>0</v>
      </c>
      <c r="H46" s="69">
        <v>0</v>
      </c>
      <c r="I46" s="69">
        <f t="shared" si="17"/>
        <v>0</v>
      </c>
      <c r="J46" s="69">
        <f t="shared" si="18"/>
        <v>0</v>
      </c>
      <c r="K46" s="70" t="str">
        <f t="shared" si="19"/>
        <v>NA</v>
      </c>
      <c r="L46" s="70" t="str">
        <f t="shared" si="20"/>
        <v>NA</v>
      </c>
      <c r="M46" s="70" t="str">
        <f t="shared" si="21"/>
        <v>NA</v>
      </c>
    </row>
    <row r="47" spans="1:38" s="17" customFormat="1" x14ac:dyDescent="0.2">
      <c r="A47" s="17" t="s">
        <v>295</v>
      </c>
      <c r="B47" s="17" t="s">
        <v>296</v>
      </c>
      <c r="C47" s="17" t="s">
        <v>297</v>
      </c>
      <c r="D47" s="18">
        <v>66790</v>
      </c>
      <c r="E47" s="18">
        <v>0</v>
      </c>
      <c r="F47" s="18">
        <v>0</v>
      </c>
      <c r="G47" s="18">
        <v>0</v>
      </c>
      <c r="H47" s="18">
        <v>0</v>
      </c>
      <c r="I47" s="18">
        <f t="shared" si="17"/>
        <v>0</v>
      </c>
      <c r="J47" s="18">
        <f t="shared" si="18"/>
        <v>0</v>
      </c>
      <c r="K47" s="37" t="str">
        <f t="shared" si="19"/>
        <v>NA</v>
      </c>
      <c r="L47" s="37" t="str">
        <f t="shared" si="20"/>
        <v>NA</v>
      </c>
      <c r="M47" s="37" t="str">
        <f t="shared" si="21"/>
        <v>NA</v>
      </c>
    </row>
    <row r="48" spans="1:38" s="17" customFormat="1" x14ac:dyDescent="0.2">
      <c r="B48" s="17" t="s">
        <v>143</v>
      </c>
      <c r="C48" s="17" t="s">
        <v>144</v>
      </c>
      <c r="D48" s="18">
        <v>0</v>
      </c>
      <c r="E48" s="18">
        <v>0</v>
      </c>
      <c r="F48" s="18">
        <v>0</v>
      </c>
      <c r="G48" s="18">
        <v>0</v>
      </c>
      <c r="H48" s="18">
        <v>0</v>
      </c>
      <c r="I48" s="18">
        <f t="shared" si="17"/>
        <v>0</v>
      </c>
      <c r="J48" s="18">
        <f t="shared" si="18"/>
        <v>0</v>
      </c>
      <c r="K48" s="37" t="str">
        <f t="shared" si="19"/>
        <v>NA</v>
      </c>
      <c r="L48" s="37" t="str">
        <f t="shared" si="20"/>
        <v>NA</v>
      </c>
      <c r="M48" s="37" t="str">
        <f t="shared" si="21"/>
        <v>NA</v>
      </c>
    </row>
    <row r="49" spans="1:22" s="17" customFormat="1" x14ac:dyDescent="0.2">
      <c r="B49" s="17" t="s">
        <v>151</v>
      </c>
      <c r="C49" s="17" t="s">
        <v>152</v>
      </c>
      <c r="D49" s="18">
        <v>0</v>
      </c>
      <c r="E49" s="18">
        <v>0</v>
      </c>
      <c r="F49" s="18">
        <v>0</v>
      </c>
      <c r="G49" s="18">
        <v>0</v>
      </c>
      <c r="H49" s="18">
        <v>0</v>
      </c>
      <c r="I49" s="18">
        <f t="shared" si="17"/>
        <v>0</v>
      </c>
      <c r="J49" s="18">
        <f t="shared" si="18"/>
        <v>0</v>
      </c>
      <c r="K49" s="37" t="str">
        <f t="shared" si="19"/>
        <v>NA</v>
      </c>
      <c r="L49" s="37" t="str">
        <f t="shared" si="20"/>
        <v>NA</v>
      </c>
      <c r="M49" s="37" t="str">
        <f t="shared" si="21"/>
        <v>NA</v>
      </c>
    </row>
    <row r="50" spans="1:22" s="17" customFormat="1" x14ac:dyDescent="0.2">
      <c r="B50" s="17" t="s">
        <v>163</v>
      </c>
      <c r="C50" s="17" t="s">
        <v>164</v>
      </c>
      <c r="D50" s="18">
        <v>0</v>
      </c>
      <c r="E50" s="18">
        <v>0</v>
      </c>
      <c r="F50" s="18">
        <v>0</v>
      </c>
      <c r="G50" s="18">
        <v>0</v>
      </c>
      <c r="H50" s="18">
        <v>0</v>
      </c>
      <c r="I50" s="18">
        <f t="shared" si="17"/>
        <v>0</v>
      </c>
      <c r="J50" s="18">
        <f t="shared" si="18"/>
        <v>0</v>
      </c>
      <c r="K50" s="37" t="str">
        <f t="shared" si="19"/>
        <v>NA</v>
      </c>
      <c r="L50" s="37" t="str">
        <f t="shared" si="20"/>
        <v>NA</v>
      </c>
      <c r="M50" s="37" t="str">
        <f t="shared" si="21"/>
        <v>NA</v>
      </c>
    </row>
    <row r="51" spans="1:22" s="17" customFormat="1" x14ac:dyDescent="0.2">
      <c r="A51" s="67" t="s">
        <v>302</v>
      </c>
      <c r="B51" s="67"/>
      <c r="C51" s="67"/>
      <c r="D51" s="69">
        <v>66790</v>
      </c>
      <c r="E51" s="69">
        <v>0</v>
      </c>
      <c r="F51" s="69">
        <v>0</v>
      </c>
      <c r="G51" s="69">
        <v>0</v>
      </c>
      <c r="H51" s="69">
        <v>0</v>
      </c>
      <c r="I51" s="69">
        <f t="shared" si="17"/>
        <v>0</v>
      </c>
      <c r="J51" s="69">
        <f t="shared" si="18"/>
        <v>0</v>
      </c>
      <c r="K51" s="70" t="str">
        <f t="shared" si="19"/>
        <v>NA</v>
      </c>
      <c r="L51" s="70" t="str">
        <f t="shared" si="20"/>
        <v>NA</v>
      </c>
      <c r="M51" s="70" t="str">
        <f t="shared" si="21"/>
        <v>NA</v>
      </c>
    </row>
    <row r="52" spans="1:22" s="17" customFormat="1" x14ac:dyDescent="0.2">
      <c r="A52" s="17" t="s">
        <v>379</v>
      </c>
      <c r="B52" s="17" t="s">
        <v>151</v>
      </c>
      <c r="C52" s="17" t="s">
        <v>152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f t="shared" ref="I52:I75" si="22">SUM(G52:H52)</f>
        <v>0</v>
      </c>
      <c r="J52" s="18">
        <f t="shared" ref="J52:J75" si="23">E52-I52</f>
        <v>0</v>
      </c>
      <c r="K52" s="37" t="str">
        <f t="shared" ref="K52:K75" si="24">IF(E52=0,"NA",J52/E52)</f>
        <v>NA</v>
      </c>
      <c r="L52" s="37" t="str">
        <f t="shared" ref="L52:L75" si="25">IF(E52=0,"NA",(  ( F52 - (E52/$L$6)) / (E52/$L$6)))</f>
        <v>NA</v>
      </c>
      <c r="M52" s="37" t="str">
        <f t="shared" ref="M52:M75" si="26">IF(E52=0,"NA",(  ( G52 - ($M$6*(E52/12))) / ($M$6*(E52/12))))</f>
        <v>NA</v>
      </c>
    </row>
    <row r="53" spans="1:22" s="17" customFormat="1" x14ac:dyDescent="0.2">
      <c r="A53" s="67" t="s">
        <v>384</v>
      </c>
      <c r="B53" s="67"/>
      <c r="C53" s="67"/>
      <c r="D53" s="69">
        <v>0</v>
      </c>
      <c r="E53" s="69">
        <v>0</v>
      </c>
      <c r="F53" s="69">
        <v>0</v>
      </c>
      <c r="G53" s="69">
        <v>0</v>
      </c>
      <c r="H53" s="69">
        <v>0</v>
      </c>
      <c r="I53" s="69">
        <f t="shared" si="22"/>
        <v>0</v>
      </c>
      <c r="J53" s="69">
        <f t="shared" si="23"/>
        <v>0</v>
      </c>
      <c r="K53" s="70" t="str">
        <f t="shared" si="24"/>
        <v>NA</v>
      </c>
      <c r="L53" s="70" t="str">
        <f t="shared" si="25"/>
        <v>NA</v>
      </c>
      <c r="M53" s="70" t="str">
        <f t="shared" si="26"/>
        <v>NA</v>
      </c>
    </row>
    <row r="54" spans="1:22" s="17" customFormat="1" x14ac:dyDescent="0.2">
      <c r="A54" s="17" t="s">
        <v>387</v>
      </c>
      <c r="B54" s="17" t="s">
        <v>114</v>
      </c>
      <c r="C54" s="17" t="s">
        <v>113</v>
      </c>
      <c r="D54" s="18"/>
      <c r="E54" s="18"/>
      <c r="F54" s="18">
        <v>0</v>
      </c>
      <c r="G54" s="18">
        <v>0</v>
      </c>
      <c r="H54" s="18">
        <v>0</v>
      </c>
      <c r="I54" s="18">
        <f t="shared" si="22"/>
        <v>0</v>
      </c>
      <c r="J54" s="18">
        <f t="shared" si="23"/>
        <v>0</v>
      </c>
      <c r="K54" s="37" t="str">
        <f t="shared" si="24"/>
        <v>NA</v>
      </c>
      <c r="L54" s="37" t="str">
        <f t="shared" si="25"/>
        <v>NA</v>
      </c>
      <c r="M54" s="37" t="str">
        <f t="shared" si="26"/>
        <v>NA</v>
      </c>
    </row>
    <row r="55" spans="1:22" s="17" customFormat="1" x14ac:dyDescent="0.2">
      <c r="B55" s="17" t="s">
        <v>127</v>
      </c>
      <c r="C55" s="17" t="s">
        <v>128</v>
      </c>
      <c r="D55" s="18">
        <v>193624</v>
      </c>
      <c r="E55" s="18">
        <v>0</v>
      </c>
      <c r="F55" s="18">
        <v>12121.54</v>
      </c>
      <c r="G55" s="18">
        <v>59970.86</v>
      </c>
      <c r="H55" s="18">
        <v>0</v>
      </c>
      <c r="I55" s="18">
        <f t="shared" si="22"/>
        <v>59970.86</v>
      </c>
      <c r="J55" s="18">
        <f t="shared" si="23"/>
        <v>-59970.86</v>
      </c>
      <c r="K55" s="37" t="str">
        <f t="shared" si="24"/>
        <v>NA</v>
      </c>
      <c r="L55" s="37" t="str">
        <f t="shared" si="25"/>
        <v>NA</v>
      </c>
      <c r="M55" s="37" t="str">
        <f t="shared" si="26"/>
        <v>NA</v>
      </c>
    </row>
    <row r="56" spans="1:22" s="17" customFormat="1" x14ac:dyDescent="0.2">
      <c r="B56" s="17" t="s">
        <v>296</v>
      </c>
      <c r="C56" s="17" t="s">
        <v>297</v>
      </c>
      <c r="D56" s="18">
        <v>0</v>
      </c>
      <c r="E56" s="18">
        <v>66790</v>
      </c>
      <c r="F56" s="18">
        <v>0</v>
      </c>
      <c r="G56" s="18">
        <v>0</v>
      </c>
      <c r="H56" s="18">
        <v>0</v>
      </c>
      <c r="I56" s="18">
        <f t="shared" si="22"/>
        <v>0</v>
      </c>
      <c r="J56" s="18">
        <f t="shared" si="23"/>
        <v>66790</v>
      </c>
      <c r="K56" s="37">
        <f t="shared" si="24"/>
        <v>1</v>
      </c>
      <c r="L56" s="37">
        <f t="shared" si="25"/>
        <v>-1</v>
      </c>
      <c r="M56" s="37">
        <f t="shared" si="26"/>
        <v>-1</v>
      </c>
    </row>
    <row r="57" spans="1:22" s="17" customFormat="1" x14ac:dyDescent="0.2">
      <c r="B57" s="17" t="s">
        <v>298</v>
      </c>
      <c r="C57" s="17" t="s">
        <v>299</v>
      </c>
      <c r="D57" s="18"/>
      <c r="E57" s="18"/>
      <c r="F57" s="18">
        <v>0</v>
      </c>
      <c r="G57" s="18">
        <v>0</v>
      </c>
      <c r="H57" s="18">
        <v>0</v>
      </c>
      <c r="I57" s="18">
        <f t="shared" si="22"/>
        <v>0</v>
      </c>
      <c r="J57" s="18">
        <f t="shared" si="23"/>
        <v>0</v>
      </c>
      <c r="K57" s="37" t="str">
        <f t="shared" si="24"/>
        <v>NA</v>
      </c>
      <c r="L57" s="37" t="str">
        <f t="shared" si="25"/>
        <v>NA</v>
      </c>
      <c r="M57" s="37" t="str">
        <f t="shared" si="26"/>
        <v>NA</v>
      </c>
    </row>
    <row r="58" spans="1:22" s="17" customFormat="1" x14ac:dyDescent="0.2">
      <c r="B58" s="17" t="s">
        <v>425</v>
      </c>
      <c r="C58" s="17" t="s">
        <v>426</v>
      </c>
      <c r="D58" s="18">
        <v>18545009.049999993</v>
      </c>
      <c r="E58" s="18">
        <v>18545009.049999993</v>
      </c>
      <c r="F58" s="18">
        <v>1451435.9999999993</v>
      </c>
      <c r="G58" s="18">
        <v>5028890.7699999977</v>
      </c>
      <c r="H58" s="18">
        <v>0</v>
      </c>
      <c r="I58" s="18">
        <f t="shared" si="22"/>
        <v>5028890.7699999977</v>
      </c>
      <c r="J58" s="18">
        <f t="shared" si="23"/>
        <v>13516118.279999996</v>
      </c>
      <c r="K58" s="37">
        <f t="shared" si="24"/>
        <v>0.72882780717758666</v>
      </c>
      <c r="L58" s="37">
        <f t="shared" si="25"/>
        <v>-0.92173441403631995</v>
      </c>
      <c r="M58" s="37">
        <f t="shared" si="26"/>
        <v>-0.34918673722620808</v>
      </c>
    </row>
    <row r="59" spans="1:22" s="17" customFormat="1" x14ac:dyDescent="0.2">
      <c r="B59" s="17" t="s">
        <v>141</v>
      </c>
      <c r="C59" s="17" t="s">
        <v>142</v>
      </c>
      <c r="D59" s="18">
        <v>1927668.83</v>
      </c>
      <c r="E59" s="18">
        <v>1927668.83</v>
      </c>
      <c r="F59" s="18">
        <v>113223.58</v>
      </c>
      <c r="G59" s="18">
        <v>523087.05</v>
      </c>
      <c r="H59" s="18">
        <v>0</v>
      </c>
      <c r="I59" s="18">
        <f t="shared" si="22"/>
        <v>523087.05</v>
      </c>
      <c r="J59" s="18">
        <f t="shared" si="23"/>
        <v>1404581.78</v>
      </c>
      <c r="K59" s="37">
        <f t="shared" si="24"/>
        <v>0.72864267873232147</v>
      </c>
      <c r="L59" s="37">
        <f t="shared" si="25"/>
        <v>-0.9412639877566521</v>
      </c>
      <c r="M59" s="37">
        <f t="shared" si="26"/>
        <v>-0.34874242895757163</v>
      </c>
    </row>
    <row r="60" spans="1:22" s="17" customFormat="1" x14ac:dyDescent="0.2">
      <c r="B60" s="17" t="s">
        <v>229</v>
      </c>
      <c r="C60" s="17" t="s">
        <v>230</v>
      </c>
      <c r="D60" s="18">
        <v>251356</v>
      </c>
      <c r="E60" s="18">
        <v>251356</v>
      </c>
      <c r="F60" s="18">
        <v>0</v>
      </c>
      <c r="G60" s="18">
        <v>0</v>
      </c>
      <c r="H60" s="18">
        <v>0</v>
      </c>
      <c r="I60" s="18">
        <f t="shared" si="22"/>
        <v>0</v>
      </c>
      <c r="J60" s="18">
        <f t="shared" si="23"/>
        <v>251356</v>
      </c>
      <c r="K60" s="37">
        <f t="shared" si="24"/>
        <v>1</v>
      </c>
      <c r="L60" s="37">
        <f t="shared" si="25"/>
        <v>-1</v>
      </c>
      <c r="M60" s="37">
        <f t="shared" si="26"/>
        <v>-1</v>
      </c>
    </row>
    <row r="61" spans="1:22" s="17" customFormat="1" x14ac:dyDescent="0.2">
      <c r="B61" s="17" t="s">
        <v>143</v>
      </c>
      <c r="C61" s="17" t="s">
        <v>144</v>
      </c>
      <c r="D61" s="18">
        <v>0</v>
      </c>
      <c r="E61" s="18">
        <v>0</v>
      </c>
      <c r="F61" s="18">
        <v>0</v>
      </c>
      <c r="G61" s="18">
        <v>2000</v>
      </c>
      <c r="H61" s="18">
        <v>0</v>
      </c>
      <c r="I61" s="18">
        <f t="shared" si="22"/>
        <v>2000</v>
      </c>
      <c r="J61" s="18">
        <f t="shared" si="23"/>
        <v>-2000</v>
      </c>
      <c r="K61" s="37" t="str">
        <f t="shared" si="24"/>
        <v>NA</v>
      </c>
      <c r="L61" s="37" t="str">
        <f t="shared" si="25"/>
        <v>NA</v>
      </c>
      <c r="M61" s="37" t="str">
        <f t="shared" si="26"/>
        <v>NA</v>
      </c>
    </row>
    <row r="62" spans="1:22" s="17" customFormat="1" x14ac:dyDescent="0.2">
      <c r="B62" s="17" t="s">
        <v>149</v>
      </c>
      <c r="C62" s="17" t="s">
        <v>150</v>
      </c>
      <c r="D62" s="18">
        <v>5210730</v>
      </c>
      <c r="E62" s="18">
        <v>5210730</v>
      </c>
      <c r="F62" s="18">
        <v>428330.57999999967</v>
      </c>
      <c r="G62" s="18">
        <v>1327720.2599999993</v>
      </c>
      <c r="H62" s="18">
        <v>0</v>
      </c>
      <c r="I62" s="18">
        <f t="shared" si="22"/>
        <v>1327720.2599999993</v>
      </c>
      <c r="J62" s="18">
        <f t="shared" si="23"/>
        <v>3883009.7400000007</v>
      </c>
      <c r="K62" s="37">
        <f t="shared" si="24"/>
        <v>0.74519496116666972</v>
      </c>
      <c r="L62" s="37">
        <f t="shared" si="25"/>
        <v>-0.91779835454917069</v>
      </c>
      <c r="M62" s="37">
        <f t="shared" si="26"/>
        <v>-0.3884679068000072</v>
      </c>
    </row>
    <row r="63" spans="1:22" s="17" customFormat="1" x14ac:dyDescent="0.2">
      <c r="B63" s="17" t="s">
        <v>151</v>
      </c>
      <c r="C63" s="17" t="s">
        <v>152</v>
      </c>
      <c r="D63" s="18">
        <v>1532459.6500000006</v>
      </c>
      <c r="E63" s="18">
        <v>1532459.6500000006</v>
      </c>
      <c r="F63" s="18">
        <v>124823.84999999992</v>
      </c>
      <c r="G63" s="18">
        <v>433360.53999999992</v>
      </c>
      <c r="H63" s="18">
        <v>0</v>
      </c>
      <c r="I63" s="18">
        <f t="shared" si="22"/>
        <v>433360.53999999992</v>
      </c>
      <c r="J63" s="18">
        <f t="shared" si="23"/>
        <v>1099099.1100000008</v>
      </c>
      <c r="K63" s="37">
        <f t="shared" si="24"/>
        <v>0.71721243035664939</v>
      </c>
      <c r="L63" s="37">
        <f t="shared" si="25"/>
        <v>-0.91854672976218343</v>
      </c>
      <c r="M63" s="37">
        <f t="shared" si="26"/>
        <v>-0.32130983285595854</v>
      </c>
      <c r="R63" s="23"/>
      <c r="S63" s="23"/>
      <c r="T63" s="23"/>
      <c r="U63" s="23"/>
      <c r="V63" s="23"/>
    </row>
    <row r="64" spans="1:22" s="17" customFormat="1" x14ac:dyDescent="0.2">
      <c r="B64" s="17" t="s">
        <v>153</v>
      </c>
      <c r="C64" s="17" t="s">
        <v>154</v>
      </c>
      <c r="D64" s="18">
        <v>7005</v>
      </c>
      <c r="E64" s="18">
        <v>7005</v>
      </c>
      <c r="F64" s="18">
        <v>0</v>
      </c>
      <c r="G64" s="18">
        <v>0</v>
      </c>
      <c r="H64" s="18">
        <v>0</v>
      </c>
      <c r="I64" s="18">
        <f t="shared" si="22"/>
        <v>0</v>
      </c>
      <c r="J64" s="18">
        <f t="shared" si="23"/>
        <v>7005</v>
      </c>
      <c r="K64" s="37">
        <f t="shared" si="24"/>
        <v>1</v>
      </c>
      <c r="L64" s="37">
        <f t="shared" si="25"/>
        <v>-1</v>
      </c>
      <c r="M64" s="37">
        <f t="shared" si="26"/>
        <v>-1</v>
      </c>
    </row>
    <row r="65" spans="2:13" s="17" customFormat="1" x14ac:dyDescent="0.2">
      <c r="B65" s="17" t="s">
        <v>155</v>
      </c>
      <c r="C65" s="17" t="s">
        <v>156</v>
      </c>
      <c r="D65" s="18">
        <v>109053.63</v>
      </c>
      <c r="E65" s="18">
        <v>109053.63</v>
      </c>
      <c r="F65" s="18">
        <v>0</v>
      </c>
      <c r="G65" s="18">
        <v>239039.85</v>
      </c>
      <c r="H65" s="18">
        <v>0</v>
      </c>
      <c r="I65" s="18">
        <f t="shared" si="22"/>
        <v>239039.85</v>
      </c>
      <c r="J65" s="18">
        <f t="shared" si="23"/>
        <v>-129986.22</v>
      </c>
      <c r="K65" s="37">
        <f t="shared" si="24"/>
        <v>-1.1919476683169556</v>
      </c>
      <c r="L65" s="37">
        <f t="shared" si="25"/>
        <v>-1</v>
      </c>
      <c r="M65" s="37">
        <f t="shared" si="26"/>
        <v>4.2606744039606941</v>
      </c>
    </row>
    <row r="66" spans="2:13" s="17" customFormat="1" x14ac:dyDescent="0.2">
      <c r="B66" s="17" t="s">
        <v>163</v>
      </c>
      <c r="C66" s="17" t="s">
        <v>164</v>
      </c>
      <c r="D66" s="18">
        <v>1128820.7299999997</v>
      </c>
      <c r="E66" s="18">
        <v>1128820.7299999997</v>
      </c>
      <c r="F66" s="18">
        <v>107100.94999999984</v>
      </c>
      <c r="G66" s="18">
        <v>378705.01000000013</v>
      </c>
      <c r="H66" s="18">
        <v>0</v>
      </c>
      <c r="I66" s="18">
        <f t="shared" si="22"/>
        <v>378705.01000000013</v>
      </c>
      <c r="J66" s="18">
        <f t="shared" si="23"/>
        <v>750115.71999999962</v>
      </c>
      <c r="K66" s="37">
        <f t="shared" si="24"/>
        <v>0.664512707877007</v>
      </c>
      <c r="L66" s="37">
        <f t="shared" si="25"/>
        <v>-0.90512138273718634</v>
      </c>
      <c r="M66" s="37">
        <f t="shared" si="26"/>
        <v>-0.19483049890481685</v>
      </c>
    </row>
    <row r="67" spans="2:13" s="17" customFormat="1" x14ac:dyDescent="0.2">
      <c r="B67" s="17" t="s">
        <v>165</v>
      </c>
      <c r="C67" s="17" t="s">
        <v>166</v>
      </c>
      <c r="D67" s="18">
        <v>340600</v>
      </c>
      <c r="E67" s="18">
        <v>321600</v>
      </c>
      <c r="F67" s="18">
        <v>0</v>
      </c>
      <c r="G67" s="18">
        <v>0</v>
      </c>
      <c r="H67" s="18">
        <v>0</v>
      </c>
      <c r="I67" s="18">
        <f t="shared" si="22"/>
        <v>0</v>
      </c>
      <c r="J67" s="18">
        <f t="shared" si="23"/>
        <v>321600</v>
      </c>
      <c r="K67" s="37">
        <f t="shared" si="24"/>
        <v>1</v>
      </c>
      <c r="L67" s="37">
        <f t="shared" si="25"/>
        <v>-1</v>
      </c>
      <c r="M67" s="37">
        <f t="shared" si="26"/>
        <v>-1</v>
      </c>
    </row>
    <row r="68" spans="2:13" s="17" customFormat="1" x14ac:dyDescent="0.2">
      <c r="B68" s="17" t="s">
        <v>173</v>
      </c>
      <c r="C68" s="17" t="s">
        <v>174</v>
      </c>
      <c r="D68" s="18">
        <v>100000</v>
      </c>
      <c r="E68" s="18">
        <v>100000</v>
      </c>
      <c r="F68" s="18">
        <v>3867.46</v>
      </c>
      <c r="G68" s="18">
        <v>21329.03</v>
      </c>
      <c r="H68" s="18">
        <v>29413.47</v>
      </c>
      <c r="I68" s="18">
        <f t="shared" si="22"/>
        <v>50742.5</v>
      </c>
      <c r="J68" s="18">
        <f t="shared" si="23"/>
        <v>49257.5</v>
      </c>
      <c r="K68" s="37">
        <f t="shared" si="24"/>
        <v>0.49257499999999999</v>
      </c>
      <c r="L68" s="37">
        <f t="shared" si="25"/>
        <v>-0.96132539999999989</v>
      </c>
      <c r="M68" s="37">
        <f t="shared" si="26"/>
        <v>-0.48810328000000008</v>
      </c>
    </row>
    <row r="69" spans="2:13" s="17" customFormat="1" x14ac:dyDescent="0.2">
      <c r="B69" s="17" t="s">
        <v>237</v>
      </c>
      <c r="C69" s="17" t="s">
        <v>238</v>
      </c>
      <c r="D69" s="18">
        <v>99078.8</v>
      </c>
      <c r="E69" s="18">
        <v>99078.8</v>
      </c>
      <c r="F69" s="18">
        <v>0</v>
      </c>
      <c r="G69" s="18">
        <v>2238.5100000000002</v>
      </c>
      <c r="H69" s="18">
        <v>95911</v>
      </c>
      <c r="I69" s="18">
        <f t="shared" si="22"/>
        <v>98149.51</v>
      </c>
      <c r="J69" s="18">
        <f t="shared" si="23"/>
        <v>929.29000000000815</v>
      </c>
      <c r="K69" s="37">
        <f t="shared" si="24"/>
        <v>9.3793021312329992E-3</v>
      </c>
      <c r="L69" s="37">
        <f t="shared" si="25"/>
        <v>-1</v>
      </c>
      <c r="M69" s="37">
        <f t="shared" si="26"/>
        <v>-0.94577625082257755</v>
      </c>
    </row>
    <row r="70" spans="2:13" s="17" customFormat="1" x14ac:dyDescent="0.2">
      <c r="B70" s="17" t="s">
        <v>175</v>
      </c>
      <c r="C70" s="17" t="s">
        <v>176</v>
      </c>
      <c r="D70" s="18">
        <v>300000</v>
      </c>
      <c r="E70" s="18">
        <v>300000</v>
      </c>
      <c r="F70" s="18">
        <v>1656.08</v>
      </c>
      <c r="G70" s="18">
        <v>119500.51</v>
      </c>
      <c r="H70" s="18">
        <v>180499.49</v>
      </c>
      <c r="I70" s="18">
        <f t="shared" si="22"/>
        <v>300000</v>
      </c>
      <c r="J70" s="18">
        <f t="shared" si="23"/>
        <v>0</v>
      </c>
      <c r="K70" s="37">
        <f t="shared" si="24"/>
        <v>0</v>
      </c>
      <c r="L70" s="37">
        <f t="shared" si="25"/>
        <v>-0.99447973333333328</v>
      </c>
      <c r="M70" s="37">
        <f t="shared" si="26"/>
        <v>-4.3995920000000042E-2</v>
      </c>
    </row>
    <row r="71" spans="2:13" s="17" customFormat="1" x14ac:dyDescent="0.2">
      <c r="B71" s="17" t="s">
        <v>177</v>
      </c>
      <c r="C71" s="17" t="s">
        <v>178</v>
      </c>
      <c r="D71" s="18">
        <v>65000</v>
      </c>
      <c r="E71" s="18">
        <v>65000</v>
      </c>
      <c r="F71" s="18">
        <v>8108.81</v>
      </c>
      <c r="G71" s="18">
        <v>8108.81</v>
      </c>
      <c r="H71" s="18">
        <v>0</v>
      </c>
      <c r="I71" s="18">
        <f t="shared" si="22"/>
        <v>8108.81</v>
      </c>
      <c r="J71" s="18">
        <f t="shared" si="23"/>
        <v>56891.19</v>
      </c>
      <c r="K71" s="37">
        <f t="shared" si="24"/>
        <v>0.87524907692307696</v>
      </c>
      <c r="L71" s="37">
        <f t="shared" si="25"/>
        <v>-0.87524907692307696</v>
      </c>
      <c r="M71" s="37">
        <f t="shared" si="26"/>
        <v>-0.70059778461538458</v>
      </c>
    </row>
    <row r="72" spans="2:13" s="17" customFormat="1" x14ac:dyDescent="0.2">
      <c r="B72" s="17" t="s">
        <v>183</v>
      </c>
      <c r="C72" s="17" t="s">
        <v>184</v>
      </c>
      <c r="D72" s="18">
        <v>102000</v>
      </c>
      <c r="E72" s="18">
        <v>102000</v>
      </c>
      <c r="F72" s="18">
        <v>0</v>
      </c>
      <c r="G72" s="18">
        <v>3373.99</v>
      </c>
      <c r="H72" s="18">
        <v>0</v>
      </c>
      <c r="I72" s="18">
        <f t="shared" si="22"/>
        <v>3373.99</v>
      </c>
      <c r="J72" s="18">
        <f t="shared" si="23"/>
        <v>98626.01</v>
      </c>
      <c r="K72" s="37">
        <f t="shared" si="24"/>
        <v>0.96692166666666657</v>
      </c>
      <c r="L72" s="37">
        <f t="shared" si="25"/>
        <v>-1</v>
      </c>
      <c r="M72" s="37">
        <f t="shared" si="26"/>
        <v>-0.9206120000000001</v>
      </c>
    </row>
    <row r="73" spans="2:13" s="17" customFormat="1" x14ac:dyDescent="0.2">
      <c r="B73" s="17" t="s">
        <v>187</v>
      </c>
      <c r="C73" s="17" t="s">
        <v>188</v>
      </c>
      <c r="D73" s="18">
        <v>319400</v>
      </c>
      <c r="E73" s="18">
        <v>319400</v>
      </c>
      <c r="F73" s="18">
        <v>0</v>
      </c>
      <c r="G73" s="18">
        <v>1170</v>
      </c>
      <c r="H73" s="18">
        <v>195276.58</v>
      </c>
      <c r="I73" s="18">
        <f t="shared" si="22"/>
        <v>196446.58</v>
      </c>
      <c r="J73" s="18">
        <f t="shared" si="23"/>
        <v>122953.42000000001</v>
      </c>
      <c r="K73" s="37">
        <f t="shared" si="24"/>
        <v>0.38495122103944901</v>
      </c>
      <c r="L73" s="37">
        <f t="shared" si="25"/>
        <v>-1</v>
      </c>
      <c r="M73" s="37">
        <f t="shared" si="26"/>
        <v>-0.99120851596743897</v>
      </c>
    </row>
    <row r="74" spans="2:13" s="17" customFormat="1" x14ac:dyDescent="0.2">
      <c r="B74" s="17" t="s">
        <v>189</v>
      </c>
      <c r="C74" s="17" t="s">
        <v>190</v>
      </c>
      <c r="D74" s="18">
        <v>6547775.7999999998</v>
      </c>
      <c r="E74" s="18">
        <v>6457775.7999999998</v>
      </c>
      <c r="F74" s="18">
        <v>277632.05</v>
      </c>
      <c r="G74" s="18">
        <v>997022.67999999993</v>
      </c>
      <c r="H74" s="18">
        <v>1064486.44</v>
      </c>
      <c r="I74" s="18">
        <f t="shared" si="22"/>
        <v>2061509.1199999999</v>
      </c>
      <c r="J74" s="18">
        <f t="shared" si="23"/>
        <v>4396266.68</v>
      </c>
      <c r="K74" s="37">
        <f t="shared" si="24"/>
        <v>0.68077102955478874</v>
      </c>
      <c r="L74" s="37">
        <f t="shared" si="25"/>
        <v>-0.95700810021927363</v>
      </c>
      <c r="M74" s="37">
        <f t="shared" si="26"/>
        <v>-0.62946151955290863</v>
      </c>
    </row>
    <row r="75" spans="2:13" s="17" customFormat="1" x14ac:dyDescent="0.2">
      <c r="B75" s="17" t="s">
        <v>195</v>
      </c>
      <c r="C75" s="17" t="s">
        <v>196</v>
      </c>
      <c r="D75" s="18">
        <v>327747</v>
      </c>
      <c r="E75" s="18">
        <v>438505</v>
      </c>
      <c r="F75" s="18">
        <v>0</v>
      </c>
      <c r="G75" s="18">
        <v>68600.76999999999</v>
      </c>
      <c r="H75" s="18">
        <v>275175.05</v>
      </c>
      <c r="I75" s="18">
        <f t="shared" si="22"/>
        <v>343775.81999999995</v>
      </c>
      <c r="J75" s="18">
        <f t="shared" si="23"/>
        <v>94729.180000000051</v>
      </c>
      <c r="K75" s="37">
        <f t="shared" si="24"/>
        <v>0.21602759375605762</v>
      </c>
      <c r="L75" s="37">
        <f t="shared" si="25"/>
        <v>-1</v>
      </c>
      <c r="M75" s="37">
        <f t="shared" si="26"/>
        <v>-0.62453826524212963</v>
      </c>
    </row>
    <row r="76" spans="2:13" s="17" customFormat="1" x14ac:dyDescent="0.2">
      <c r="B76" s="17" t="s">
        <v>197</v>
      </c>
      <c r="C76" s="17" t="s">
        <v>198</v>
      </c>
      <c r="D76" s="18">
        <v>0</v>
      </c>
      <c r="E76" s="18">
        <v>100000</v>
      </c>
      <c r="F76" s="18">
        <v>11545.55</v>
      </c>
      <c r="G76" s="18">
        <v>36455.300000000003</v>
      </c>
      <c r="H76" s="18">
        <v>5919.69</v>
      </c>
      <c r="I76" s="18">
        <f t="shared" si="17"/>
        <v>42374.990000000005</v>
      </c>
      <c r="J76" s="18">
        <f t="shared" si="18"/>
        <v>57625.009999999995</v>
      </c>
      <c r="K76" s="37">
        <f t="shared" si="19"/>
        <v>0.57625009999999999</v>
      </c>
      <c r="L76" s="37">
        <f t="shared" si="20"/>
        <v>-0.88454449999999996</v>
      </c>
      <c r="M76" s="37">
        <f t="shared" si="21"/>
        <v>-0.12507280000000004</v>
      </c>
    </row>
    <row r="77" spans="2:13" s="17" customFormat="1" x14ac:dyDescent="0.2">
      <c r="B77" s="17" t="s">
        <v>429</v>
      </c>
      <c r="C77" s="17" t="s">
        <v>430</v>
      </c>
      <c r="D77" s="18">
        <v>21732668.48</v>
      </c>
      <c r="E77" s="18">
        <v>21858721.48</v>
      </c>
      <c r="F77" s="18">
        <v>583022.40000000014</v>
      </c>
      <c r="G77" s="18">
        <v>4391026.6999999993</v>
      </c>
      <c r="H77" s="18">
        <v>6214940.29</v>
      </c>
      <c r="I77" s="18">
        <f t="shared" si="17"/>
        <v>10605966.989999998</v>
      </c>
      <c r="J77" s="18">
        <f t="shared" si="18"/>
        <v>11252754.490000002</v>
      </c>
      <c r="K77" s="37">
        <f t="shared" si="19"/>
        <v>0.51479472394100889</v>
      </c>
      <c r="L77" s="37">
        <f t="shared" si="20"/>
        <v>-0.973327698944632</v>
      </c>
      <c r="M77" s="37">
        <f t="shared" si="21"/>
        <v>-0.51788286933239258</v>
      </c>
    </row>
    <row r="78" spans="2:13" s="17" customFormat="1" x14ac:dyDescent="0.2">
      <c r="B78" s="17" t="s">
        <v>431</v>
      </c>
      <c r="C78" s="17" t="s">
        <v>432</v>
      </c>
      <c r="D78" s="18">
        <v>4025000</v>
      </c>
      <c r="E78" s="18">
        <v>4025000</v>
      </c>
      <c r="F78" s="18">
        <v>472475.3</v>
      </c>
      <c r="G78" s="18">
        <v>4475325.24</v>
      </c>
      <c r="H78" s="18">
        <v>1366718.52</v>
      </c>
      <c r="I78" s="18">
        <f t="shared" si="17"/>
        <v>5842043.7599999998</v>
      </c>
      <c r="J78" s="18">
        <f t="shared" si="18"/>
        <v>-1817043.7599999998</v>
      </c>
      <c r="K78" s="37">
        <f t="shared" si="19"/>
        <v>-0.45143944347826082</v>
      </c>
      <c r="L78" s="37">
        <f t="shared" si="20"/>
        <v>-0.88261483229813664</v>
      </c>
      <c r="M78" s="37">
        <f t="shared" si="21"/>
        <v>1.6685169132919253</v>
      </c>
    </row>
    <row r="79" spans="2:13" s="17" customFormat="1" x14ac:dyDescent="0.2">
      <c r="B79" s="17" t="s">
        <v>203</v>
      </c>
      <c r="C79" s="17" t="s">
        <v>204</v>
      </c>
      <c r="D79" s="18">
        <v>4000</v>
      </c>
      <c r="E79" s="18">
        <v>4000</v>
      </c>
      <c r="F79" s="18">
        <v>0</v>
      </c>
      <c r="G79" s="18">
        <v>0</v>
      </c>
      <c r="H79" s="18">
        <v>0</v>
      </c>
      <c r="I79" s="18">
        <f t="shared" si="17"/>
        <v>0</v>
      </c>
      <c r="J79" s="18">
        <f t="shared" si="18"/>
        <v>4000</v>
      </c>
      <c r="K79" s="37">
        <f t="shared" si="19"/>
        <v>1</v>
      </c>
      <c r="L79" s="37">
        <f t="shared" si="20"/>
        <v>-1</v>
      </c>
      <c r="M79" s="37">
        <f t="shared" si="21"/>
        <v>-1</v>
      </c>
    </row>
    <row r="80" spans="2:13" s="17" customFormat="1" x14ac:dyDescent="0.2">
      <c r="B80" s="17" t="s">
        <v>207</v>
      </c>
      <c r="C80" s="17" t="s">
        <v>208</v>
      </c>
      <c r="D80" s="18">
        <v>5250000</v>
      </c>
      <c r="E80" s="18">
        <v>5029242</v>
      </c>
      <c r="F80" s="18">
        <v>0</v>
      </c>
      <c r="G80" s="18">
        <v>24720.33</v>
      </c>
      <c r="H80" s="18">
        <v>1937383.47</v>
      </c>
      <c r="I80" s="18">
        <f t="shared" ref="I80:I85" si="27">SUM(G80:H80)</f>
        <v>1962103.8</v>
      </c>
      <c r="J80" s="18">
        <f t="shared" ref="J80:J85" si="28">E80-I80</f>
        <v>3067138.2</v>
      </c>
      <c r="K80" s="37">
        <f t="shared" ref="K80:K85" si="29">IF(E80=0,"NA",J80/E80)</f>
        <v>0.60986092934084302</v>
      </c>
      <c r="L80" s="37">
        <f t="shared" ref="L80:L85" si="30">IF(E80=0,"NA",(  ( F80 - (E80/$L$6)) / (E80/$L$6)))</f>
        <v>-1</v>
      </c>
      <c r="M80" s="37">
        <f t="shared" ref="M80:M85" si="31">IF(E80=0,"NA",(  ( G80 - ($M$6*(E80/12))) / ($M$6*(E80/12))))</f>
        <v>-0.98820323380740072</v>
      </c>
    </row>
    <row r="81" spans="1:23" s="17" customFormat="1" x14ac:dyDescent="0.2">
      <c r="B81" s="17" t="s">
        <v>211</v>
      </c>
      <c r="C81" s="17" t="s">
        <v>212</v>
      </c>
      <c r="D81" s="18">
        <v>4000</v>
      </c>
      <c r="E81" s="18">
        <v>25000</v>
      </c>
      <c r="F81" s="18">
        <v>0</v>
      </c>
      <c r="G81" s="18">
        <v>0</v>
      </c>
      <c r="H81" s="18">
        <v>19000</v>
      </c>
      <c r="I81" s="18">
        <f t="shared" si="27"/>
        <v>19000</v>
      </c>
      <c r="J81" s="18">
        <f t="shared" si="28"/>
        <v>6000</v>
      </c>
      <c r="K81" s="37">
        <f t="shared" si="29"/>
        <v>0.24</v>
      </c>
      <c r="L81" s="37">
        <f t="shared" si="30"/>
        <v>-1</v>
      </c>
      <c r="M81" s="37">
        <f t="shared" si="31"/>
        <v>-1</v>
      </c>
    </row>
    <row r="82" spans="1:23" s="17" customFormat="1" x14ac:dyDescent="0.2">
      <c r="B82" s="17" t="s">
        <v>422</v>
      </c>
      <c r="C82" s="17" t="s">
        <v>423</v>
      </c>
      <c r="D82" s="18">
        <v>596000</v>
      </c>
      <c r="E82" s="18">
        <v>596000</v>
      </c>
      <c r="F82" s="18">
        <v>0</v>
      </c>
      <c r="G82" s="18">
        <v>0</v>
      </c>
      <c r="H82" s="18">
        <v>0</v>
      </c>
      <c r="I82" s="18">
        <f t="shared" si="27"/>
        <v>0</v>
      </c>
      <c r="J82" s="18">
        <f t="shared" si="28"/>
        <v>596000</v>
      </c>
      <c r="K82" s="37">
        <f t="shared" si="29"/>
        <v>1</v>
      </c>
      <c r="L82" s="37">
        <f t="shared" si="30"/>
        <v>-1</v>
      </c>
      <c r="M82" s="37">
        <f t="shared" si="31"/>
        <v>-1</v>
      </c>
    </row>
    <row r="83" spans="1:23" s="17" customFormat="1" x14ac:dyDescent="0.2">
      <c r="A83" s="67" t="s">
        <v>388</v>
      </c>
      <c r="B83" s="67"/>
      <c r="C83" s="67"/>
      <c r="D83" s="69">
        <v>68718996.969999999</v>
      </c>
      <c r="E83" s="69">
        <v>68620215.969999999</v>
      </c>
      <c r="F83" s="69">
        <v>3595344.1499999985</v>
      </c>
      <c r="G83" s="69">
        <v>18141646.209999993</v>
      </c>
      <c r="H83" s="69">
        <v>11384724</v>
      </c>
      <c r="I83" s="69">
        <f t="shared" si="27"/>
        <v>29526370.209999993</v>
      </c>
      <c r="J83" s="69">
        <f t="shared" si="28"/>
        <v>39093845.760000005</v>
      </c>
      <c r="K83" s="70">
        <f t="shared" si="29"/>
        <v>0.56971324277223789</v>
      </c>
      <c r="L83" s="70">
        <f t="shared" si="30"/>
        <v>-0.9476051758337245</v>
      </c>
      <c r="M83" s="70">
        <f t="shared" si="31"/>
        <v>-0.36549382294227745</v>
      </c>
    </row>
    <row r="84" spans="1:23" s="17" customFormat="1" x14ac:dyDescent="0.2">
      <c r="A84" s="17" t="s">
        <v>11</v>
      </c>
      <c r="B84" s="17" t="s">
        <v>12</v>
      </c>
      <c r="C84" s="17" t="s">
        <v>13</v>
      </c>
      <c r="D84" s="18">
        <v>0</v>
      </c>
      <c r="E84" s="18">
        <v>0</v>
      </c>
      <c r="F84" s="18">
        <v>0</v>
      </c>
      <c r="G84" s="18">
        <v>0</v>
      </c>
      <c r="H84" s="18">
        <v>0</v>
      </c>
      <c r="I84" s="18">
        <f t="shared" si="27"/>
        <v>0</v>
      </c>
      <c r="J84" s="18">
        <f t="shared" si="28"/>
        <v>0</v>
      </c>
      <c r="K84" s="37" t="str">
        <f t="shared" si="29"/>
        <v>NA</v>
      </c>
      <c r="L84" s="37" t="str">
        <f t="shared" si="30"/>
        <v>NA</v>
      </c>
      <c r="M84" s="37" t="str">
        <f t="shared" si="31"/>
        <v>NA</v>
      </c>
    </row>
    <row r="85" spans="1:23" s="17" customFormat="1" x14ac:dyDescent="0.2">
      <c r="A85" s="67" t="s">
        <v>14</v>
      </c>
      <c r="B85" s="67"/>
      <c r="C85" s="67"/>
      <c r="D85" s="69">
        <v>0</v>
      </c>
      <c r="E85" s="69">
        <v>0</v>
      </c>
      <c r="F85" s="69">
        <v>0</v>
      </c>
      <c r="G85" s="69">
        <v>0</v>
      </c>
      <c r="H85" s="69">
        <v>0</v>
      </c>
      <c r="I85" s="69">
        <f t="shared" si="27"/>
        <v>0</v>
      </c>
      <c r="J85" s="69">
        <f t="shared" si="28"/>
        <v>0</v>
      </c>
      <c r="K85" s="70" t="str">
        <f t="shared" si="29"/>
        <v>NA</v>
      </c>
      <c r="L85" s="70" t="str">
        <f t="shared" si="30"/>
        <v>NA</v>
      </c>
      <c r="M85" s="70" t="str">
        <f t="shared" si="31"/>
        <v>NA</v>
      </c>
    </row>
    <row r="86" spans="1:23" s="17" customFormat="1" x14ac:dyDescent="0.2">
      <c r="A86" s="23"/>
      <c r="B86" s="23"/>
      <c r="C86" s="23"/>
      <c r="D86" s="18"/>
      <c r="E86" s="18"/>
      <c r="F86" s="18"/>
      <c r="G86" s="18"/>
      <c r="H86" s="18"/>
      <c r="I86" s="18"/>
      <c r="J86" s="18"/>
      <c r="K86" s="37"/>
      <c r="L86" s="37"/>
      <c r="M86" s="37"/>
      <c r="O86" s="10"/>
      <c r="P86" s="10"/>
      <c r="Q86" s="10"/>
      <c r="R86" s="10"/>
      <c r="S86" s="10"/>
      <c r="T86" s="10"/>
      <c r="U86" s="10"/>
      <c r="V86" s="10"/>
      <c r="W86" s="10"/>
    </row>
    <row r="87" spans="1:23" s="17" customFormat="1" ht="15.75" x14ac:dyDescent="0.25">
      <c r="A87" s="25" t="s">
        <v>27</v>
      </c>
      <c r="B87" s="32"/>
      <c r="C87" s="25"/>
      <c r="D87" s="6">
        <f>+D46+D51+D53+D83+D85</f>
        <v>68785786.969999999</v>
      </c>
      <c r="E87" s="6">
        <f t="shared" ref="E87:J87" si="32">+E46+E51+E53+E83+E85</f>
        <v>68620215.969999999</v>
      </c>
      <c r="F87" s="6">
        <f t="shared" si="32"/>
        <v>3595344.1499999985</v>
      </c>
      <c r="G87" s="6">
        <f t="shared" si="32"/>
        <v>18141646.209999993</v>
      </c>
      <c r="H87" s="6">
        <f t="shared" si="32"/>
        <v>11384724</v>
      </c>
      <c r="I87" s="6">
        <f t="shared" si="32"/>
        <v>29526370.209999993</v>
      </c>
      <c r="J87" s="6">
        <f t="shared" si="32"/>
        <v>39093845.760000005</v>
      </c>
      <c r="K87" s="38">
        <f t="shared" si="16"/>
        <v>0.56971324277223789</v>
      </c>
      <c r="L87" s="38">
        <f>IF(E87=0,"NA",(  ( F87 - (E87/$L$6)) / (E87/$L$6)))</f>
        <v>-0.9476051758337245</v>
      </c>
      <c r="M87" s="38">
        <f>IF(E87=0,"NA",(  ( G87 - ($M$6*(E87/12))) / ($M$6*(E87/12))))</f>
        <v>-0.36549382294227745</v>
      </c>
      <c r="O87" s="10"/>
      <c r="P87" s="10"/>
      <c r="Q87" s="10"/>
      <c r="R87" s="10"/>
      <c r="S87" s="10"/>
      <c r="T87" s="10"/>
      <c r="U87" s="10"/>
      <c r="V87" s="10"/>
      <c r="W87" s="10"/>
    </row>
    <row r="89" spans="1:23" ht="15" x14ac:dyDescent="0.2">
      <c r="A89" s="35"/>
    </row>
    <row r="91" spans="1:23" x14ac:dyDescent="0.2">
      <c r="K91" s="5"/>
    </row>
    <row r="92" spans="1:23" x14ac:dyDescent="0.2">
      <c r="K92" s="5"/>
    </row>
    <row r="94" spans="1:23" x14ac:dyDescent="0.2">
      <c r="D94" s="34"/>
      <c r="E94" s="21"/>
      <c r="K94" s="5"/>
    </row>
    <row r="95" spans="1:23" x14ac:dyDescent="0.2">
      <c r="D95" s="34"/>
      <c r="E95" s="21"/>
      <c r="K95" s="5"/>
    </row>
    <row r="97" spans="11:11" x14ac:dyDescent="0.2">
      <c r="K97" s="5"/>
    </row>
    <row r="98" spans="11:11" x14ac:dyDescent="0.2">
      <c r="K98" s="5"/>
    </row>
  </sheetData>
  <autoFilter ref="A7:M87" xr:uid="{00000000-0009-0000-0000-000004000000}"/>
  <mergeCells count="5">
    <mergeCell ref="A1:M1"/>
    <mergeCell ref="A2:M2"/>
    <mergeCell ref="A3:M3"/>
    <mergeCell ref="A4:M4"/>
    <mergeCell ref="A5:M5"/>
  </mergeCells>
  <printOptions horizontalCentered="1"/>
  <pageMargins left="0.25" right="0.25" top="0.25" bottom="0.5" header="0" footer="0"/>
  <pageSetup scale="68" fitToHeight="0" orientation="landscape" horizontalDpi="4294967293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567C05E1695A4EB3D3286367216303" ma:contentTypeVersion="12" ma:contentTypeDescription="Create a new document." ma:contentTypeScope="" ma:versionID="599983a963579dda24d3a5f7d31e787c">
  <xsd:schema xmlns:xsd="http://www.w3.org/2001/XMLSchema" xmlns:xs="http://www.w3.org/2001/XMLSchema" xmlns:p="http://schemas.microsoft.com/office/2006/metadata/properties" xmlns:ns2="fd92ff4e-e524-4e6b-bcac-5c88d6f646ba" xmlns:ns3="edc4a2e3-56ec-4fd2-a9db-893721e9ab6c" targetNamespace="http://schemas.microsoft.com/office/2006/metadata/properties" ma:root="true" ma:fieldsID="ee07fade7bdb0859b166abd4daf62e53" ns2:_="" ns3:_="">
    <xsd:import namespace="fd92ff4e-e524-4e6b-bcac-5c88d6f646ba"/>
    <xsd:import namespace="edc4a2e3-56ec-4fd2-a9db-893721e9ab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ff4e-e524-4e6b-bcac-5c88d6f646b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c4a2e3-56ec-4fd2-a9db-893721e9ab6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69A1D-534B-4A51-8B38-DC1FD5B0AC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882871-F829-42B5-B69B-D4FBAAF9328A}">
  <ds:schemaRefs>
    <ds:schemaRef ds:uri="http://purl.org/dc/terms/"/>
    <ds:schemaRef ds:uri="http://schemas.microsoft.com/office/2006/documentManagement/types"/>
    <ds:schemaRef ds:uri="fd92ff4e-e524-4e6b-bcac-5c88d6f646ba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edc4a2e3-56ec-4fd2-a9db-893721e9ab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4F462EC-3A56-4E92-BBBD-621E42C22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92ff4e-e524-4e6b-bcac-5c88d6f646ba"/>
    <ds:schemaRef ds:uri="edc4a2e3-56ec-4fd2-a9db-893721e9ab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 FUND</vt:lpstr>
      <vt:lpstr>SPECIAL REVENUE</vt:lpstr>
      <vt:lpstr>DEBT SERVICE</vt:lpstr>
      <vt:lpstr>CAPITAL PROJECTS</vt:lpstr>
      <vt:lpstr>SCHOOL NUTRITION</vt:lpstr>
      <vt:lpstr>'SCHOOL NUTRITION'!Print_Area</vt:lpstr>
      <vt:lpstr>'CAPITAL PROJECTS'!Print_Titles</vt:lpstr>
      <vt:lpstr>'GENERAL FUND'!Print_Titles</vt:lpstr>
      <vt:lpstr>'SCHOOL NUTRITION'!Print_Titles</vt:lpstr>
      <vt:lpstr>'SPECIAL REVENUE'!Print_Titles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DLC</dc:creator>
  <cp:lastModifiedBy>James Dawson (Finance)</cp:lastModifiedBy>
  <cp:lastPrinted>2022-11-30T20:35:16Z</cp:lastPrinted>
  <dcterms:created xsi:type="dcterms:W3CDTF">2020-04-20T19:14:57Z</dcterms:created>
  <dcterms:modified xsi:type="dcterms:W3CDTF">2022-11-30T21:33:09Z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0x01010050567C05E1695A4EB3D3286367216303</vt:lpwstr>
  </property>
</Properties>
</file>