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FINANCE\BOARD FINANCIAL REPORTS\~WorkFolder\2022_12\"/>
    </mc:Choice>
  </mc:AlternateContent>
  <bookViews>
    <workbookView xWindow="600" yWindow="525" windowWidth="28140" windowHeight="12015"/>
  </bookViews>
  <sheets>
    <sheet name="GENERAL FUND" sheetId="1" r:id="rId1"/>
    <sheet name="SPECIAL REVENUE" sheetId="2" r:id="rId2"/>
    <sheet name="DEBT SERVICE" sheetId="3" r:id="rId3"/>
    <sheet name="CAPITAL PROJECTS" sheetId="4" r:id="rId4"/>
    <sheet name="SCHOOL NUTRITION" sheetId="5" r:id="rId5"/>
  </sheets>
  <definedNames>
    <definedName name="_xlnm._FilterDatabase" localSheetId="3" hidden="1">'CAPITAL PROJECTS'!$A$7:$M$104</definedName>
    <definedName name="_xlnm._FilterDatabase" localSheetId="2" hidden="1">'DEBT SERVICE'!$A$7:$M$21</definedName>
    <definedName name="_xlnm._FilterDatabase" localSheetId="0" hidden="1">'GENERAL FUND'!$A$7:$M$488</definedName>
    <definedName name="_xlnm._FilterDatabase" localSheetId="4" hidden="1">'SCHOOL NUTRITION'!$A$7:$M$76</definedName>
    <definedName name="_xlnm._FilterDatabase" localSheetId="1" hidden="1">'SPECIAL REVENUE'!$A$7:$M$475</definedName>
    <definedName name="_xlnm.Print_Area" localSheetId="4">'SCHOOL NUTRITION'!$A:$M</definedName>
    <definedName name="_xlnm.Print_Titles" localSheetId="3">'CAPITAL PROJECTS'!$1:$7</definedName>
    <definedName name="_xlnm.Print_Titles" localSheetId="0">'GENERAL FUND'!$1:$7</definedName>
    <definedName name="_xlnm.Print_Titles" localSheetId="4">'SCHOOL NUTRITION'!$1:$7</definedName>
    <definedName name="_xlnm.Print_Titles" localSheetId="1">'SPECIAL REVENUE'!$1:$7</definedName>
  </definedNames>
  <calcPr calcId="152511"/>
</workbook>
</file>

<file path=xl/calcChain.xml><?xml version="1.0" encoding="utf-8"?>
<calcChain xmlns="http://schemas.openxmlformats.org/spreadsheetml/2006/main">
  <c r="E32" i="5" l="1"/>
  <c r="F32" i="5"/>
  <c r="G32" i="5"/>
  <c r="H32" i="5"/>
  <c r="E76" i="5"/>
  <c r="F76" i="5"/>
  <c r="G76" i="5"/>
  <c r="H76" i="5"/>
  <c r="D76" i="5"/>
  <c r="D32" i="5"/>
  <c r="M74" i="5"/>
  <c r="L74" i="5"/>
  <c r="K74" i="5"/>
  <c r="I74" i="5"/>
  <c r="J74" i="5" s="1"/>
  <c r="M73" i="5"/>
  <c r="L73" i="5"/>
  <c r="K73" i="5"/>
  <c r="I73" i="5"/>
  <c r="J73" i="5" s="1"/>
  <c r="I72" i="5"/>
  <c r="J72" i="5" s="1"/>
  <c r="K72" i="5" s="1"/>
  <c r="I71" i="5"/>
  <c r="J71" i="5" s="1"/>
  <c r="K71" i="5" s="1"/>
  <c r="I70" i="5"/>
  <c r="J70" i="5" s="1"/>
  <c r="K70" i="5" s="1"/>
  <c r="I69" i="5"/>
  <c r="J69" i="5" s="1"/>
  <c r="K69" i="5" s="1"/>
  <c r="I68" i="5"/>
  <c r="J68" i="5" s="1"/>
  <c r="K68" i="5" s="1"/>
  <c r="I67" i="5"/>
  <c r="J67" i="5" s="1"/>
  <c r="K67" i="5" s="1"/>
  <c r="I66" i="5"/>
  <c r="J66" i="5" s="1"/>
  <c r="K66" i="5" s="1"/>
  <c r="I65" i="5"/>
  <c r="J65" i="5" s="1"/>
  <c r="K65" i="5" s="1"/>
  <c r="I64" i="5"/>
  <c r="J64" i="5" s="1"/>
  <c r="K64" i="5" s="1"/>
  <c r="I63" i="5"/>
  <c r="J63" i="5" s="1"/>
  <c r="K63" i="5" s="1"/>
  <c r="I62" i="5"/>
  <c r="J62" i="5" s="1"/>
  <c r="K62" i="5" s="1"/>
  <c r="I61" i="5"/>
  <c r="J61" i="5" s="1"/>
  <c r="K61" i="5" s="1"/>
  <c r="I60" i="5"/>
  <c r="J60" i="5" s="1"/>
  <c r="K60" i="5" s="1"/>
  <c r="I59" i="5"/>
  <c r="J59" i="5" s="1"/>
  <c r="K59" i="5" s="1"/>
  <c r="E104" i="4"/>
  <c r="F104" i="4"/>
  <c r="G104" i="4"/>
  <c r="H104" i="4"/>
  <c r="D104" i="4"/>
  <c r="E27" i="4"/>
  <c r="F27" i="4"/>
  <c r="G27" i="4"/>
  <c r="H27" i="4"/>
  <c r="D27" i="4"/>
  <c r="I102" i="4"/>
  <c r="J102" i="4" s="1"/>
  <c r="K102" i="4" s="1"/>
  <c r="I101" i="4"/>
  <c r="J101" i="4" s="1"/>
  <c r="K101" i="4" s="1"/>
  <c r="M100" i="4"/>
  <c r="L100" i="4"/>
  <c r="K100" i="4"/>
  <c r="I100" i="4"/>
  <c r="J100" i="4" s="1"/>
  <c r="M99" i="4"/>
  <c r="L99" i="4"/>
  <c r="K99" i="4"/>
  <c r="I99" i="4"/>
  <c r="J99" i="4" s="1"/>
  <c r="I98" i="4"/>
  <c r="J98" i="4" s="1"/>
  <c r="K98" i="4" s="1"/>
  <c r="I97" i="4"/>
  <c r="J97" i="4" s="1"/>
  <c r="K97" i="4" s="1"/>
  <c r="I96" i="4"/>
  <c r="J96" i="4" s="1"/>
  <c r="K96" i="4" s="1"/>
  <c r="M95" i="4"/>
  <c r="L95" i="4"/>
  <c r="K95" i="4"/>
  <c r="I95" i="4"/>
  <c r="J95" i="4" s="1"/>
  <c r="M94" i="4"/>
  <c r="L94" i="4"/>
  <c r="K94" i="4"/>
  <c r="I94" i="4"/>
  <c r="J94" i="4" s="1"/>
  <c r="M93" i="4"/>
  <c r="L93" i="4"/>
  <c r="K93" i="4"/>
  <c r="I93" i="4"/>
  <c r="J93" i="4" s="1"/>
  <c r="M92" i="4"/>
  <c r="L92" i="4"/>
  <c r="K92" i="4"/>
  <c r="I92" i="4"/>
  <c r="J92" i="4" s="1"/>
  <c r="M91" i="4"/>
  <c r="L91" i="4"/>
  <c r="K91" i="4"/>
  <c r="I91" i="4"/>
  <c r="J91" i="4" s="1"/>
  <c r="M90" i="4"/>
  <c r="L90" i="4"/>
  <c r="K90" i="4"/>
  <c r="I90" i="4"/>
  <c r="J90" i="4" s="1"/>
  <c r="M89" i="4"/>
  <c r="L89" i="4"/>
  <c r="K89" i="4"/>
  <c r="I89" i="4"/>
  <c r="J89" i="4" s="1"/>
  <c r="I88" i="4"/>
  <c r="J88" i="4" s="1"/>
  <c r="K88" i="4" s="1"/>
  <c r="I87" i="4"/>
  <c r="J87" i="4" s="1"/>
  <c r="K87" i="4" s="1"/>
  <c r="I86" i="4"/>
  <c r="J86" i="4" s="1"/>
  <c r="K86" i="4" s="1"/>
  <c r="I85" i="4"/>
  <c r="J85" i="4" s="1"/>
  <c r="K85" i="4" s="1"/>
  <c r="M84" i="4"/>
  <c r="L84" i="4"/>
  <c r="K84" i="4"/>
  <c r="I84" i="4"/>
  <c r="J84" i="4" s="1"/>
  <c r="I83" i="4"/>
  <c r="J83" i="4" s="1"/>
  <c r="K83" i="4" s="1"/>
  <c r="I82" i="4"/>
  <c r="J82" i="4" s="1"/>
  <c r="K82" i="4" s="1"/>
  <c r="I81" i="4"/>
  <c r="J81" i="4" s="1"/>
  <c r="K81" i="4" s="1"/>
  <c r="M80" i="4"/>
  <c r="L80" i="4"/>
  <c r="K80" i="4"/>
  <c r="I80" i="4"/>
  <c r="J80" i="4" s="1"/>
  <c r="I79" i="4"/>
  <c r="J79" i="4" s="1"/>
  <c r="K79" i="4" s="1"/>
  <c r="I78" i="4"/>
  <c r="J78" i="4" s="1"/>
  <c r="K78" i="4" s="1"/>
  <c r="I77" i="4"/>
  <c r="J77" i="4" s="1"/>
  <c r="K77" i="4" s="1"/>
  <c r="I76" i="4"/>
  <c r="J76" i="4" s="1"/>
  <c r="K76" i="4" s="1"/>
  <c r="I75" i="4"/>
  <c r="J75" i="4" s="1"/>
  <c r="K75" i="4" s="1"/>
  <c r="I74" i="4"/>
  <c r="J74" i="4" s="1"/>
  <c r="K74" i="4" s="1"/>
  <c r="I73" i="4"/>
  <c r="J73" i="4" s="1"/>
  <c r="K73" i="4" s="1"/>
  <c r="I72" i="4"/>
  <c r="J72" i="4" s="1"/>
  <c r="K72" i="4" s="1"/>
  <c r="E475" i="2"/>
  <c r="F475" i="2"/>
  <c r="G475" i="2"/>
  <c r="H475" i="2"/>
  <c r="E43" i="2"/>
  <c r="F43" i="2"/>
  <c r="G43" i="2"/>
  <c r="H43" i="2"/>
  <c r="D43" i="2"/>
  <c r="D475" i="2"/>
  <c r="I35" i="2"/>
  <c r="J35" i="2" s="1"/>
  <c r="K35" i="2" s="1"/>
  <c r="I34" i="2"/>
  <c r="J34" i="2" s="1"/>
  <c r="K34" i="2" s="1"/>
  <c r="I33" i="2"/>
  <c r="J33" i="2" s="1"/>
  <c r="K33" i="2" s="1"/>
  <c r="I32" i="2"/>
  <c r="J32" i="2" s="1"/>
  <c r="K32" i="2" s="1"/>
  <c r="I31" i="2"/>
  <c r="J31" i="2" s="1"/>
  <c r="K31" i="2" s="1"/>
  <c r="M30" i="2"/>
  <c r="L30" i="2"/>
  <c r="K30" i="2"/>
  <c r="I30" i="2"/>
  <c r="J30" i="2" s="1"/>
  <c r="I29" i="2"/>
  <c r="J29" i="2" s="1"/>
  <c r="K29" i="2" s="1"/>
  <c r="I28" i="2"/>
  <c r="J28" i="2" s="1"/>
  <c r="K28" i="2" s="1"/>
  <c r="M27" i="2"/>
  <c r="L27" i="2"/>
  <c r="K27" i="2"/>
  <c r="I27" i="2"/>
  <c r="J27" i="2" s="1"/>
  <c r="M26" i="2"/>
  <c r="L26" i="2"/>
  <c r="K26" i="2"/>
  <c r="I26" i="2"/>
  <c r="J26" i="2" s="1"/>
  <c r="I25" i="2"/>
  <c r="J25" i="2" s="1"/>
  <c r="K25" i="2" s="1"/>
  <c r="M24" i="2"/>
  <c r="L24" i="2"/>
  <c r="K24" i="2"/>
  <c r="I24" i="2"/>
  <c r="J24" i="2" s="1"/>
  <c r="M23" i="2"/>
  <c r="L23" i="2"/>
  <c r="K23" i="2"/>
  <c r="I23" i="2"/>
  <c r="J23" i="2" s="1"/>
  <c r="M22" i="2"/>
  <c r="L22" i="2"/>
  <c r="K22" i="2"/>
  <c r="I22" i="2"/>
  <c r="J22" i="2" s="1"/>
  <c r="M21" i="2"/>
  <c r="L21" i="2"/>
  <c r="K21" i="2"/>
  <c r="I21" i="2"/>
  <c r="J21" i="2" s="1"/>
  <c r="M20" i="2"/>
  <c r="L20" i="2"/>
  <c r="K20" i="2"/>
  <c r="I20" i="2"/>
  <c r="J20" i="2" s="1"/>
  <c r="M19" i="2"/>
  <c r="L19" i="2"/>
  <c r="K19" i="2"/>
  <c r="I19" i="2"/>
  <c r="J19" i="2" s="1"/>
  <c r="M18" i="2"/>
  <c r="L18" i="2"/>
  <c r="K18" i="2"/>
  <c r="I18" i="2"/>
  <c r="J18" i="2" s="1"/>
  <c r="M17" i="2"/>
  <c r="L17" i="2"/>
  <c r="K17" i="2"/>
  <c r="I17" i="2"/>
  <c r="J17" i="2" s="1"/>
  <c r="M16" i="2"/>
  <c r="L16" i="2"/>
  <c r="K16" i="2"/>
  <c r="I16" i="2"/>
  <c r="J16" i="2" s="1"/>
  <c r="M452" i="2"/>
  <c r="L452" i="2"/>
  <c r="K452" i="2"/>
  <c r="I452" i="2"/>
  <c r="J452" i="2" s="1"/>
  <c r="I451" i="2"/>
  <c r="J451" i="2" s="1"/>
  <c r="K451" i="2" s="1"/>
  <c r="I450" i="2"/>
  <c r="J450" i="2" s="1"/>
  <c r="K450" i="2" s="1"/>
  <c r="I449" i="2"/>
  <c r="J449" i="2" s="1"/>
  <c r="K449" i="2" s="1"/>
  <c r="I448" i="2"/>
  <c r="J448" i="2" s="1"/>
  <c r="K448" i="2" s="1"/>
  <c r="I447" i="2"/>
  <c r="J447" i="2" s="1"/>
  <c r="K447" i="2" s="1"/>
  <c r="I446" i="2"/>
  <c r="J446" i="2" s="1"/>
  <c r="K446" i="2" s="1"/>
  <c r="I445" i="2"/>
  <c r="J445" i="2" s="1"/>
  <c r="K445" i="2" s="1"/>
  <c r="I444" i="2"/>
  <c r="J444" i="2" s="1"/>
  <c r="K444" i="2" s="1"/>
  <c r="I443" i="2"/>
  <c r="J443" i="2" s="1"/>
  <c r="K443" i="2" s="1"/>
  <c r="I442" i="2"/>
  <c r="J442" i="2" s="1"/>
  <c r="K442" i="2" s="1"/>
  <c r="M441" i="2"/>
  <c r="L441" i="2"/>
  <c r="K441" i="2"/>
  <c r="I441" i="2"/>
  <c r="J441" i="2" s="1"/>
  <c r="M440" i="2"/>
  <c r="L440" i="2"/>
  <c r="K440" i="2"/>
  <c r="I440" i="2"/>
  <c r="J440" i="2" s="1"/>
  <c r="I439" i="2"/>
  <c r="J439" i="2" s="1"/>
  <c r="K439" i="2" s="1"/>
  <c r="I438" i="2"/>
  <c r="J438" i="2" s="1"/>
  <c r="K438" i="2" s="1"/>
  <c r="I437" i="2"/>
  <c r="J437" i="2" s="1"/>
  <c r="K437" i="2" s="1"/>
  <c r="M436" i="2"/>
  <c r="L436" i="2"/>
  <c r="K436" i="2"/>
  <c r="I436" i="2"/>
  <c r="J436" i="2" s="1"/>
  <c r="I435" i="2"/>
  <c r="J435" i="2" s="1"/>
  <c r="K435" i="2" s="1"/>
  <c r="M434" i="2"/>
  <c r="L434" i="2"/>
  <c r="K434" i="2"/>
  <c r="I434" i="2"/>
  <c r="J434" i="2" s="1"/>
  <c r="K433" i="2"/>
  <c r="I433" i="2"/>
  <c r="J433" i="2" s="1"/>
  <c r="I432" i="2"/>
  <c r="J432" i="2" s="1"/>
  <c r="K432" i="2" s="1"/>
  <c r="M431" i="2"/>
  <c r="L431" i="2"/>
  <c r="K431" i="2"/>
  <c r="I431" i="2"/>
  <c r="J431" i="2" s="1"/>
  <c r="M430" i="2"/>
  <c r="L430" i="2"/>
  <c r="K430" i="2"/>
  <c r="I430" i="2"/>
  <c r="J430" i="2" s="1"/>
  <c r="I429" i="2"/>
  <c r="J429" i="2" s="1"/>
  <c r="K429" i="2" s="1"/>
  <c r="I428" i="2"/>
  <c r="J428" i="2" s="1"/>
  <c r="K428" i="2" s="1"/>
  <c r="I427" i="2"/>
  <c r="J427" i="2" s="1"/>
  <c r="K427" i="2" s="1"/>
  <c r="M426" i="2"/>
  <c r="L426" i="2"/>
  <c r="K426" i="2"/>
  <c r="I426" i="2"/>
  <c r="J426" i="2" s="1"/>
  <c r="I425" i="2"/>
  <c r="J425" i="2" s="1"/>
  <c r="K425" i="2" s="1"/>
  <c r="I424" i="2"/>
  <c r="J424" i="2" s="1"/>
  <c r="K424" i="2" s="1"/>
  <c r="M423" i="2"/>
  <c r="L423" i="2"/>
  <c r="K423" i="2"/>
  <c r="I423" i="2"/>
  <c r="J423" i="2" s="1"/>
  <c r="I422" i="2"/>
  <c r="J422" i="2" s="1"/>
  <c r="K422" i="2" s="1"/>
  <c r="I421" i="2"/>
  <c r="J421" i="2" s="1"/>
  <c r="K421" i="2" s="1"/>
  <c r="M420" i="2"/>
  <c r="L420" i="2"/>
  <c r="K420" i="2"/>
  <c r="I420" i="2"/>
  <c r="J420" i="2" s="1"/>
  <c r="I419" i="2"/>
  <c r="J419" i="2" s="1"/>
  <c r="K419" i="2" s="1"/>
  <c r="M418" i="2"/>
  <c r="L418" i="2"/>
  <c r="K418" i="2"/>
  <c r="I418" i="2"/>
  <c r="J418" i="2" s="1"/>
  <c r="I417" i="2"/>
  <c r="J417" i="2" s="1"/>
  <c r="K417" i="2" s="1"/>
  <c r="I416" i="2"/>
  <c r="J416" i="2" s="1"/>
  <c r="K416" i="2" s="1"/>
  <c r="M415" i="2"/>
  <c r="L415" i="2"/>
  <c r="K415" i="2"/>
  <c r="I415" i="2"/>
  <c r="J415" i="2" s="1"/>
  <c r="I414" i="2"/>
  <c r="J414" i="2" s="1"/>
  <c r="K414" i="2" s="1"/>
  <c r="M413" i="2"/>
  <c r="L413" i="2"/>
  <c r="K413" i="2"/>
  <c r="I413" i="2"/>
  <c r="J413" i="2" s="1"/>
  <c r="I412" i="2"/>
  <c r="J412" i="2" s="1"/>
  <c r="K412" i="2" s="1"/>
  <c r="M411" i="2"/>
  <c r="L411" i="2"/>
  <c r="K411" i="2"/>
  <c r="I411" i="2"/>
  <c r="J411" i="2" s="1"/>
  <c r="I410" i="2"/>
  <c r="J410" i="2" s="1"/>
  <c r="K410" i="2" s="1"/>
  <c r="M409" i="2"/>
  <c r="L409" i="2"/>
  <c r="K409" i="2"/>
  <c r="I409" i="2"/>
  <c r="J409" i="2" s="1"/>
  <c r="M408" i="2"/>
  <c r="L408" i="2"/>
  <c r="K408" i="2"/>
  <c r="I408" i="2"/>
  <c r="J408" i="2" s="1"/>
  <c r="I407" i="2"/>
  <c r="J407" i="2" s="1"/>
  <c r="K407" i="2" s="1"/>
  <c r="I406" i="2"/>
  <c r="J406" i="2" s="1"/>
  <c r="K406" i="2" s="1"/>
  <c r="M405" i="2"/>
  <c r="L405" i="2"/>
  <c r="K405" i="2"/>
  <c r="I405" i="2"/>
  <c r="J405" i="2" s="1"/>
  <c r="M404" i="2"/>
  <c r="L404" i="2"/>
  <c r="K404" i="2"/>
  <c r="I404" i="2"/>
  <c r="J404" i="2" s="1"/>
  <c r="I403" i="2"/>
  <c r="J403" i="2" s="1"/>
  <c r="K403" i="2" s="1"/>
  <c r="M402" i="2"/>
  <c r="L402" i="2"/>
  <c r="K402" i="2"/>
  <c r="I402" i="2"/>
  <c r="J402" i="2" s="1"/>
  <c r="M401" i="2"/>
  <c r="L401" i="2"/>
  <c r="K401" i="2"/>
  <c r="I401" i="2"/>
  <c r="J401" i="2" s="1"/>
  <c r="M400" i="2"/>
  <c r="L400" i="2"/>
  <c r="K400" i="2"/>
  <c r="I400" i="2"/>
  <c r="J400" i="2" s="1"/>
  <c r="M399" i="2"/>
  <c r="L399" i="2"/>
  <c r="K399" i="2"/>
  <c r="I399" i="2"/>
  <c r="J399" i="2" s="1"/>
  <c r="M398" i="2"/>
  <c r="L398" i="2"/>
  <c r="K398" i="2"/>
  <c r="I398" i="2"/>
  <c r="J398" i="2" s="1"/>
  <c r="M397" i="2"/>
  <c r="L397" i="2"/>
  <c r="K397" i="2"/>
  <c r="I397" i="2"/>
  <c r="J397" i="2" s="1"/>
  <c r="I396" i="2"/>
  <c r="J396" i="2" s="1"/>
  <c r="K396" i="2" s="1"/>
  <c r="I395" i="2"/>
  <c r="J395" i="2" s="1"/>
  <c r="K395" i="2" s="1"/>
  <c r="I394" i="2"/>
  <c r="J394" i="2" s="1"/>
  <c r="K394" i="2" s="1"/>
  <c r="M393" i="2"/>
  <c r="L393" i="2"/>
  <c r="K393" i="2"/>
  <c r="I393" i="2"/>
  <c r="J393" i="2" s="1"/>
  <c r="M392" i="2"/>
  <c r="L392" i="2"/>
  <c r="K392" i="2"/>
  <c r="I392" i="2"/>
  <c r="J392" i="2" s="1"/>
  <c r="I391" i="2"/>
  <c r="J391" i="2" s="1"/>
  <c r="K391" i="2" s="1"/>
  <c r="M390" i="2"/>
  <c r="L390" i="2"/>
  <c r="K390" i="2"/>
  <c r="I390" i="2"/>
  <c r="J390" i="2" s="1"/>
  <c r="M389" i="2"/>
  <c r="L389" i="2"/>
  <c r="K389" i="2"/>
  <c r="I389" i="2"/>
  <c r="J389" i="2" s="1"/>
  <c r="M388" i="2"/>
  <c r="L388" i="2"/>
  <c r="K388" i="2"/>
  <c r="I388" i="2"/>
  <c r="J388" i="2" s="1"/>
  <c r="M387" i="2"/>
  <c r="L387" i="2"/>
  <c r="K387" i="2"/>
  <c r="I387" i="2"/>
  <c r="J387" i="2" s="1"/>
  <c r="I386" i="2"/>
  <c r="J386" i="2" s="1"/>
  <c r="K386" i="2" s="1"/>
  <c r="I385" i="2"/>
  <c r="J385" i="2" s="1"/>
  <c r="K385" i="2" s="1"/>
  <c r="M384" i="2"/>
  <c r="L384" i="2"/>
  <c r="K384" i="2"/>
  <c r="I384" i="2"/>
  <c r="J384" i="2" s="1"/>
  <c r="I383" i="2"/>
  <c r="J383" i="2" s="1"/>
  <c r="K383" i="2" s="1"/>
  <c r="I382" i="2"/>
  <c r="J382" i="2" s="1"/>
  <c r="K382" i="2" s="1"/>
  <c r="I381" i="2"/>
  <c r="J381" i="2" s="1"/>
  <c r="K381" i="2" s="1"/>
  <c r="H488" i="1"/>
  <c r="G488" i="1"/>
  <c r="F488" i="1"/>
  <c r="E488" i="1"/>
  <c r="D488" i="1"/>
  <c r="M479" i="1"/>
  <c r="L479" i="1"/>
  <c r="I479" i="1"/>
  <c r="J479" i="1" s="1"/>
  <c r="K479" i="1" s="1"/>
  <c r="M478" i="1"/>
  <c r="L478" i="1"/>
  <c r="I478" i="1"/>
  <c r="J478" i="1" s="1"/>
  <c r="K478" i="1" s="1"/>
  <c r="M477" i="1"/>
  <c r="L477" i="1"/>
  <c r="I477" i="1"/>
  <c r="J477" i="1" s="1"/>
  <c r="K477" i="1" s="1"/>
  <c r="M476" i="1"/>
  <c r="L476" i="1"/>
  <c r="I476" i="1"/>
  <c r="J476" i="1" s="1"/>
  <c r="K476" i="1" s="1"/>
  <c r="M475" i="1"/>
  <c r="L475" i="1"/>
  <c r="I475" i="1"/>
  <c r="J475" i="1" s="1"/>
  <c r="K475" i="1" s="1"/>
  <c r="M474" i="1"/>
  <c r="L474" i="1"/>
  <c r="I474" i="1"/>
  <c r="J474" i="1" s="1"/>
  <c r="K474" i="1" s="1"/>
  <c r="M473" i="1"/>
  <c r="L473" i="1"/>
  <c r="K473" i="1"/>
  <c r="I473" i="1"/>
  <c r="J473" i="1" s="1"/>
  <c r="M472" i="1"/>
  <c r="L472" i="1"/>
  <c r="K472" i="1"/>
  <c r="I472" i="1"/>
  <c r="J472" i="1" s="1"/>
  <c r="M471" i="1"/>
  <c r="L471" i="1"/>
  <c r="I471" i="1"/>
  <c r="J471" i="1" s="1"/>
  <c r="K471" i="1" s="1"/>
  <c r="M470" i="1"/>
  <c r="L470" i="1"/>
  <c r="K470" i="1"/>
  <c r="I470" i="1"/>
  <c r="J470" i="1" s="1"/>
  <c r="M469" i="1"/>
  <c r="L469" i="1"/>
  <c r="I469" i="1"/>
  <c r="J469" i="1" s="1"/>
  <c r="K469" i="1" s="1"/>
  <c r="M468" i="1"/>
  <c r="L468" i="1"/>
  <c r="I468" i="1"/>
  <c r="J468" i="1" s="1"/>
  <c r="K468" i="1" s="1"/>
  <c r="M467" i="1"/>
  <c r="L467" i="1"/>
  <c r="I467" i="1"/>
  <c r="J467" i="1" s="1"/>
  <c r="K467" i="1" s="1"/>
  <c r="M466" i="1"/>
  <c r="L466" i="1"/>
  <c r="K466" i="1"/>
  <c r="I466" i="1"/>
  <c r="J466" i="1" s="1"/>
  <c r="M465" i="1"/>
  <c r="L465" i="1"/>
  <c r="I465" i="1"/>
  <c r="J465" i="1" s="1"/>
  <c r="K465" i="1" s="1"/>
  <c r="M464" i="1"/>
  <c r="L464" i="1"/>
  <c r="K464" i="1"/>
  <c r="I464" i="1"/>
  <c r="J464" i="1" s="1"/>
  <c r="M463" i="1"/>
  <c r="L463" i="1"/>
  <c r="I463" i="1"/>
  <c r="J463" i="1" s="1"/>
  <c r="K463" i="1" s="1"/>
  <c r="M462" i="1"/>
  <c r="L462" i="1"/>
  <c r="I462" i="1"/>
  <c r="J462" i="1" s="1"/>
  <c r="K462" i="1" s="1"/>
  <c r="M461" i="1"/>
  <c r="L461" i="1"/>
  <c r="I461" i="1"/>
  <c r="J461" i="1" s="1"/>
  <c r="K461" i="1" s="1"/>
  <c r="M460" i="1"/>
  <c r="L460" i="1"/>
  <c r="I460" i="1"/>
  <c r="J460" i="1" s="1"/>
  <c r="K460" i="1" s="1"/>
  <c r="M459" i="1"/>
  <c r="L459" i="1"/>
  <c r="I459" i="1"/>
  <c r="J459" i="1" s="1"/>
  <c r="K459" i="1" s="1"/>
  <c r="M458" i="1"/>
  <c r="L458" i="1"/>
  <c r="I458" i="1"/>
  <c r="J458" i="1" s="1"/>
  <c r="K458" i="1" s="1"/>
  <c r="M457" i="1"/>
  <c r="L457" i="1"/>
  <c r="K457" i="1"/>
  <c r="I457" i="1"/>
  <c r="J457" i="1" s="1"/>
  <c r="M456" i="1"/>
  <c r="L456" i="1"/>
  <c r="I456" i="1"/>
  <c r="J456" i="1" s="1"/>
  <c r="K456" i="1" s="1"/>
  <c r="M455" i="1"/>
  <c r="L455" i="1"/>
  <c r="K455" i="1"/>
  <c r="I455" i="1"/>
  <c r="J455" i="1" s="1"/>
  <c r="M454" i="1"/>
  <c r="L454" i="1"/>
  <c r="I454" i="1"/>
  <c r="J454" i="1" s="1"/>
  <c r="K454" i="1" s="1"/>
  <c r="M453" i="1"/>
  <c r="L453" i="1"/>
  <c r="K453" i="1"/>
  <c r="I453" i="1"/>
  <c r="J453" i="1" s="1"/>
  <c r="M452" i="1"/>
  <c r="L452" i="1"/>
  <c r="I452" i="1"/>
  <c r="J452" i="1" s="1"/>
  <c r="K452" i="1" s="1"/>
  <c r="M451" i="1"/>
  <c r="L451" i="1"/>
  <c r="I451" i="1"/>
  <c r="J451" i="1" s="1"/>
  <c r="K451" i="1" s="1"/>
  <c r="M450" i="1"/>
  <c r="L450" i="1"/>
  <c r="I450" i="1"/>
  <c r="J450" i="1" s="1"/>
  <c r="K450" i="1" s="1"/>
  <c r="M449" i="1"/>
  <c r="L449" i="1"/>
  <c r="I449" i="1"/>
  <c r="J449" i="1" s="1"/>
  <c r="K449" i="1" s="1"/>
  <c r="M448" i="1"/>
  <c r="L448" i="1"/>
  <c r="I448" i="1"/>
  <c r="J448" i="1" s="1"/>
  <c r="K448" i="1" s="1"/>
  <c r="M447" i="1"/>
  <c r="L447" i="1"/>
  <c r="I447" i="1"/>
  <c r="J447" i="1" s="1"/>
  <c r="K447" i="1" s="1"/>
  <c r="M446" i="1"/>
  <c r="L446" i="1"/>
  <c r="I446" i="1"/>
  <c r="J446" i="1" s="1"/>
  <c r="K446" i="1" s="1"/>
  <c r="M445" i="1"/>
  <c r="L445" i="1"/>
  <c r="I445" i="1"/>
  <c r="J445" i="1" s="1"/>
  <c r="K445" i="1" s="1"/>
  <c r="M444" i="1"/>
  <c r="L444" i="1"/>
  <c r="I444" i="1"/>
  <c r="J444" i="1" s="1"/>
  <c r="K444" i="1" s="1"/>
  <c r="M443" i="1"/>
  <c r="L443" i="1"/>
  <c r="I443" i="1"/>
  <c r="J443" i="1" s="1"/>
  <c r="K443" i="1" s="1"/>
  <c r="M442" i="1"/>
  <c r="L442" i="1"/>
  <c r="K442" i="1"/>
  <c r="I442" i="1"/>
  <c r="J442" i="1" s="1"/>
  <c r="M441" i="1"/>
  <c r="L441" i="1"/>
  <c r="K441" i="1"/>
  <c r="I441" i="1"/>
  <c r="J441" i="1" s="1"/>
  <c r="M440" i="1"/>
  <c r="L440" i="1"/>
  <c r="I440" i="1"/>
  <c r="J440" i="1" s="1"/>
  <c r="K440" i="1" s="1"/>
  <c r="M439" i="1"/>
  <c r="L439" i="1"/>
  <c r="I439" i="1"/>
  <c r="J439" i="1" s="1"/>
  <c r="K439" i="1" s="1"/>
  <c r="M438" i="1"/>
  <c r="L438" i="1"/>
  <c r="I438" i="1"/>
  <c r="J438" i="1" s="1"/>
  <c r="K438" i="1" s="1"/>
  <c r="M437" i="1"/>
  <c r="L437" i="1"/>
  <c r="I437" i="1"/>
  <c r="J437" i="1" s="1"/>
  <c r="K437" i="1" s="1"/>
  <c r="H45" i="1"/>
  <c r="G45" i="1"/>
  <c r="F45" i="1"/>
  <c r="E45" i="1"/>
  <c r="D45" i="1"/>
  <c r="M34" i="1"/>
  <c r="L34" i="1"/>
  <c r="I34" i="1"/>
  <c r="J34" i="1" s="1"/>
  <c r="K34" i="1" s="1"/>
  <c r="M33" i="1"/>
  <c r="L33" i="1"/>
  <c r="I33" i="1"/>
  <c r="J33" i="1" s="1"/>
  <c r="K33" i="1" s="1"/>
  <c r="M32" i="1"/>
  <c r="L32" i="1"/>
  <c r="K32" i="1"/>
  <c r="I32" i="1"/>
  <c r="J32" i="1" s="1"/>
  <c r="M31" i="1"/>
  <c r="L31" i="1"/>
  <c r="I31" i="1"/>
  <c r="J31" i="1" s="1"/>
  <c r="K31" i="1" s="1"/>
  <c r="M30" i="1"/>
  <c r="L30" i="1"/>
  <c r="I30" i="1"/>
  <c r="J30" i="1" s="1"/>
  <c r="K30" i="1" s="1"/>
  <c r="M29" i="1"/>
  <c r="L29" i="1"/>
  <c r="I29" i="1"/>
  <c r="J29" i="1" s="1"/>
  <c r="K29" i="1" s="1"/>
  <c r="M28" i="1"/>
  <c r="L28" i="1"/>
  <c r="K28" i="1"/>
  <c r="I28" i="1"/>
  <c r="J28" i="1" s="1"/>
  <c r="M27" i="1"/>
  <c r="L27" i="1"/>
  <c r="I27" i="1"/>
  <c r="J27" i="1" s="1"/>
  <c r="K27" i="1" s="1"/>
  <c r="M26" i="1"/>
  <c r="L26" i="1"/>
  <c r="I26" i="1"/>
  <c r="J26" i="1" s="1"/>
  <c r="K26" i="1" s="1"/>
  <c r="M25" i="1"/>
  <c r="L25" i="1"/>
  <c r="I25" i="1"/>
  <c r="J25" i="1" s="1"/>
  <c r="K25" i="1" s="1"/>
  <c r="M24" i="1"/>
  <c r="L24" i="1"/>
  <c r="I24" i="1"/>
  <c r="J24" i="1" s="1"/>
  <c r="K24" i="1" s="1"/>
  <c r="M23" i="1"/>
  <c r="L23" i="1"/>
  <c r="I23" i="1"/>
  <c r="J23" i="1" s="1"/>
  <c r="K23" i="1" s="1"/>
  <c r="M22" i="1"/>
  <c r="L22" i="1"/>
  <c r="K22" i="1"/>
  <c r="I22" i="1"/>
  <c r="J22" i="1" s="1"/>
  <c r="I71" i="4" l="1"/>
  <c r="J71" i="4" s="1"/>
  <c r="K71" i="4" s="1"/>
  <c r="I70" i="4"/>
  <c r="J70" i="4" s="1"/>
  <c r="K70" i="4" s="1"/>
  <c r="I69" i="4"/>
  <c r="J69" i="4" s="1"/>
  <c r="K69" i="4" s="1"/>
  <c r="I68" i="4"/>
  <c r="J68" i="4" s="1"/>
  <c r="K68" i="4" s="1"/>
  <c r="M67" i="4"/>
  <c r="L67" i="4"/>
  <c r="K67" i="4"/>
  <c r="I67" i="4"/>
  <c r="J67" i="4" s="1"/>
  <c r="I66" i="4"/>
  <c r="J66" i="4" s="1"/>
  <c r="K66" i="4" s="1"/>
  <c r="I65" i="4"/>
  <c r="J65" i="4" s="1"/>
  <c r="K65" i="4" s="1"/>
  <c r="I64" i="4"/>
  <c r="J64" i="4" s="1"/>
  <c r="K64" i="4" s="1"/>
  <c r="M63" i="4"/>
  <c r="L63" i="4"/>
  <c r="K63" i="4"/>
  <c r="I63" i="4"/>
  <c r="J63" i="4" s="1"/>
  <c r="I62" i="4"/>
  <c r="J62" i="4" s="1"/>
  <c r="K62" i="4" s="1"/>
  <c r="I61" i="4"/>
  <c r="J61" i="4" s="1"/>
  <c r="K61" i="4" s="1"/>
  <c r="I60" i="4"/>
  <c r="J60" i="4" s="1"/>
  <c r="K60" i="4" s="1"/>
  <c r="I59" i="4"/>
  <c r="J59" i="4" s="1"/>
  <c r="K59" i="4" s="1"/>
  <c r="I58" i="4"/>
  <c r="J58" i="4" s="1"/>
  <c r="K58" i="4" s="1"/>
  <c r="I57" i="4"/>
  <c r="J57" i="4" s="1"/>
  <c r="K57" i="4" s="1"/>
  <c r="I56" i="4"/>
  <c r="J56" i="4" s="1"/>
  <c r="K56" i="4" s="1"/>
  <c r="I55" i="4"/>
  <c r="J55" i="4" s="1"/>
  <c r="K55" i="4" s="1"/>
  <c r="M22" i="4"/>
  <c r="L22" i="4"/>
  <c r="K22" i="4"/>
  <c r="I22" i="4"/>
  <c r="J22" i="4" s="1"/>
  <c r="M21" i="4"/>
  <c r="L21" i="4"/>
  <c r="K21" i="4"/>
  <c r="I21" i="4"/>
  <c r="J21" i="4" s="1"/>
  <c r="M20" i="4"/>
  <c r="L20" i="4"/>
  <c r="K20" i="4"/>
  <c r="I20" i="4"/>
  <c r="J20" i="4" s="1"/>
  <c r="M19" i="4"/>
  <c r="L19" i="4"/>
  <c r="K19" i="4"/>
  <c r="I19" i="4"/>
  <c r="J19" i="4" s="1"/>
  <c r="M18" i="4"/>
  <c r="L18" i="4"/>
  <c r="K18" i="4"/>
  <c r="I18" i="4"/>
  <c r="J18" i="4" s="1"/>
  <c r="M17" i="4"/>
  <c r="L17" i="4"/>
  <c r="K17" i="4"/>
  <c r="I17" i="4"/>
  <c r="J17" i="4" s="1"/>
  <c r="M16" i="4"/>
  <c r="L16" i="4"/>
  <c r="K16" i="4"/>
  <c r="I16" i="4"/>
  <c r="J16" i="4" s="1"/>
  <c r="I15" i="4"/>
  <c r="J15" i="4" s="1"/>
  <c r="K15" i="4" s="1"/>
  <c r="I14" i="4"/>
  <c r="J14" i="4" s="1"/>
  <c r="K14" i="4" s="1"/>
  <c r="I13" i="4"/>
  <c r="I12" i="4"/>
  <c r="M11" i="4"/>
  <c r="L11" i="4"/>
  <c r="K11" i="4"/>
  <c r="I11" i="4"/>
  <c r="J11" i="4" s="1"/>
  <c r="M10" i="4"/>
  <c r="L10" i="4"/>
  <c r="K10" i="4"/>
  <c r="I10" i="4"/>
  <c r="J10" i="4" s="1"/>
  <c r="I9" i="4"/>
  <c r="J9" i="4" s="1"/>
  <c r="K9" i="4" s="1"/>
  <c r="I30" i="5"/>
  <c r="J30" i="5" s="1"/>
  <c r="K30" i="5" s="1"/>
  <c r="M29" i="5"/>
  <c r="L29" i="5"/>
  <c r="K29" i="5"/>
  <c r="I29" i="5"/>
  <c r="J29" i="5" s="1"/>
  <c r="I28" i="5"/>
  <c r="J28" i="5" s="1"/>
  <c r="K28" i="5" s="1"/>
  <c r="I27" i="5"/>
  <c r="J27" i="5" s="1"/>
  <c r="K27" i="5" s="1"/>
  <c r="I41" i="2"/>
  <c r="J41" i="2" s="1"/>
  <c r="K41" i="2" s="1"/>
  <c r="I40" i="2"/>
  <c r="J40" i="2" s="1"/>
  <c r="K40" i="2" s="1"/>
  <c r="I39" i="2"/>
  <c r="J39" i="2" s="1"/>
  <c r="K39" i="2" s="1"/>
  <c r="I38" i="2"/>
  <c r="M37" i="2"/>
  <c r="L37" i="2"/>
  <c r="K37" i="2"/>
  <c r="I37" i="2"/>
  <c r="J37" i="2" s="1"/>
  <c r="M36" i="2"/>
  <c r="L36" i="2"/>
  <c r="K36" i="2"/>
  <c r="I36" i="2"/>
  <c r="J36" i="2" s="1"/>
  <c r="M15" i="2"/>
  <c r="L15" i="2"/>
  <c r="K15" i="2"/>
  <c r="I15" i="2"/>
  <c r="J15" i="2" s="1"/>
  <c r="I14" i="2"/>
  <c r="J14" i="2" s="1"/>
  <c r="K14" i="2" s="1"/>
  <c r="I13" i="2"/>
  <c r="J13" i="2" s="1"/>
  <c r="K13" i="2" s="1"/>
  <c r="I12" i="2"/>
  <c r="J12" i="2" s="1"/>
  <c r="K12" i="2" s="1"/>
  <c r="M486" i="1"/>
  <c r="L486" i="1"/>
  <c r="I486" i="1"/>
  <c r="J486" i="1" s="1"/>
  <c r="K486" i="1" s="1"/>
  <c r="M485" i="1"/>
  <c r="L485" i="1"/>
  <c r="I485" i="1"/>
  <c r="J485" i="1" s="1"/>
  <c r="K485" i="1" s="1"/>
  <c r="M484" i="1"/>
  <c r="L484" i="1"/>
  <c r="I484" i="1"/>
  <c r="J484" i="1" s="1"/>
  <c r="K484" i="1" s="1"/>
  <c r="M483" i="1"/>
  <c r="L483" i="1"/>
  <c r="I483" i="1"/>
  <c r="J483" i="1" s="1"/>
  <c r="K483" i="1" s="1"/>
  <c r="M482" i="1"/>
  <c r="L482" i="1"/>
  <c r="I482" i="1"/>
  <c r="J482" i="1" s="1"/>
  <c r="K482" i="1" s="1"/>
  <c r="M481" i="1"/>
  <c r="L481" i="1"/>
  <c r="I481" i="1"/>
  <c r="J481" i="1" s="1"/>
  <c r="K481" i="1" s="1"/>
  <c r="M480" i="1"/>
  <c r="L480" i="1"/>
  <c r="I480" i="1"/>
  <c r="J480" i="1" s="1"/>
  <c r="K480" i="1" s="1"/>
  <c r="M436" i="1"/>
  <c r="L436" i="1"/>
  <c r="I436" i="1"/>
  <c r="J436" i="1" s="1"/>
  <c r="K436" i="1" s="1"/>
  <c r="M435" i="1"/>
  <c r="L435" i="1"/>
  <c r="I435" i="1"/>
  <c r="J435" i="1" s="1"/>
  <c r="K435" i="1" s="1"/>
  <c r="M434" i="1"/>
  <c r="L434" i="1"/>
  <c r="K434" i="1"/>
  <c r="I434" i="1"/>
  <c r="J434" i="1" s="1"/>
  <c r="M433" i="1"/>
  <c r="L433" i="1"/>
  <c r="I433" i="1"/>
  <c r="J433" i="1" s="1"/>
  <c r="K433" i="1" s="1"/>
  <c r="M432" i="1"/>
  <c r="L432" i="1"/>
  <c r="I432" i="1"/>
  <c r="J432" i="1" s="1"/>
  <c r="K432" i="1" s="1"/>
  <c r="M431" i="1"/>
  <c r="L431" i="1"/>
  <c r="I431" i="1"/>
  <c r="J431" i="1" s="1"/>
  <c r="K431" i="1" s="1"/>
  <c r="M430" i="1"/>
  <c r="L430" i="1"/>
  <c r="I430" i="1"/>
  <c r="J430" i="1" s="1"/>
  <c r="K430" i="1" s="1"/>
  <c r="M429" i="1"/>
  <c r="L429" i="1"/>
  <c r="I429" i="1"/>
  <c r="J429" i="1" s="1"/>
  <c r="K429" i="1" s="1"/>
  <c r="M428" i="1"/>
  <c r="L428" i="1"/>
  <c r="I428" i="1"/>
  <c r="J428" i="1" s="1"/>
  <c r="K428" i="1" s="1"/>
  <c r="M427" i="1"/>
  <c r="L427" i="1"/>
  <c r="I427" i="1"/>
  <c r="J427" i="1" s="1"/>
  <c r="K427" i="1" s="1"/>
  <c r="M426" i="1"/>
  <c r="L426" i="1"/>
  <c r="I426" i="1"/>
  <c r="J426" i="1" s="1"/>
  <c r="K426" i="1" s="1"/>
  <c r="M425" i="1"/>
  <c r="L425" i="1"/>
  <c r="I425" i="1"/>
  <c r="J425" i="1" s="1"/>
  <c r="K425" i="1" s="1"/>
  <c r="M424" i="1"/>
  <c r="L424" i="1"/>
  <c r="K424" i="1"/>
  <c r="I424" i="1"/>
  <c r="J424" i="1" s="1"/>
  <c r="M423" i="1"/>
  <c r="L423" i="1"/>
  <c r="K423" i="1"/>
  <c r="I423" i="1"/>
  <c r="J423" i="1" s="1"/>
  <c r="M422" i="1"/>
  <c r="L422" i="1"/>
  <c r="K422" i="1"/>
  <c r="I422" i="1"/>
  <c r="J422" i="1" s="1"/>
  <c r="M421" i="1"/>
  <c r="L421" i="1"/>
  <c r="I421" i="1"/>
  <c r="J421" i="1" s="1"/>
  <c r="K421" i="1" s="1"/>
  <c r="M420" i="1"/>
  <c r="L420" i="1"/>
  <c r="K420" i="1"/>
  <c r="I420" i="1"/>
  <c r="J420" i="1" s="1"/>
  <c r="M419" i="1"/>
  <c r="L419" i="1"/>
  <c r="I419" i="1"/>
  <c r="J419" i="1" s="1"/>
  <c r="K419" i="1" s="1"/>
  <c r="M418" i="1"/>
  <c r="L418" i="1"/>
  <c r="I418" i="1"/>
  <c r="J418" i="1" s="1"/>
  <c r="K418" i="1" s="1"/>
  <c r="M417" i="1"/>
  <c r="L417" i="1"/>
  <c r="I417" i="1"/>
  <c r="J417" i="1" s="1"/>
  <c r="K417" i="1" s="1"/>
  <c r="M416" i="1"/>
  <c r="L416" i="1"/>
  <c r="I416" i="1"/>
  <c r="J416" i="1" s="1"/>
  <c r="K416" i="1" s="1"/>
  <c r="M415" i="1"/>
  <c r="L415" i="1"/>
  <c r="I415" i="1"/>
  <c r="J415" i="1" s="1"/>
  <c r="K415" i="1" s="1"/>
  <c r="M414" i="1"/>
  <c r="L414" i="1"/>
  <c r="I414" i="1"/>
  <c r="J414" i="1" s="1"/>
  <c r="K414" i="1" s="1"/>
  <c r="M413" i="1"/>
  <c r="L413" i="1"/>
  <c r="K413" i="1"/>
  <c r="I413" i="1"/>
  <c r="J413" i="1" s="1"/>
  <c r="M412" i="1"/>
  <c r="L412" i="1"/>
  <c r="I412" i="1"/>
  <c r="J412" i="1" s="1"/>
  <c r="K412" i="1" s="1"/>
  <c r="M411" i="1"/>
  <c r="L411" i="1"/>
  <c r="I411" i="1"/>
  <c r="J411" i="1" s="1"/>
  <c r="K411" i="1" s="1"/>
  <c r="M410" i="1"/>
  <c r="L410" i="1"/>
  <c r="I410" i="1"/>
  <c r="J410" i="1" s="1"/>
  <c r="K410" i="1" s="1"/>
  <c r="M409" i="1"/>
  <c r="L409" i="1"/>
  <c r="I409" i="1"/>
  <c r="J409" i="1" s="1"/>
  <c r="K409" i="1" s="1"/>
  <c r="M408" i="1"/>
  <c r="L408" i="1"/>
  <c r="K408" i="1"/>
  <c r="I408" i="1"/>
  <c r="J408" i="1" s="1"/>
  <c r="M407" i="1"/>
  <c r="L407" i="1"/>
  <c r="I407" i="1"/>
  <c r="J407" i="1" s="1"/>
  <c r="K407" i="1" s="1"/>
  <c r="M406" i="1"/>
  <c r="L406" i="1"/>
  <c r="K406" i="1"/>
  <c r="I406" i="1"/>
  <c r="J406" i="1" s="1"/>
  <c r="M405" i="1"/>
  <c r="L405" i="1"/>
  <c r="I405" i="1"/>
  <c r="J405" i="1" s="1"/>
  <c r="K405" i="1" s="1"/>
  <c r="M404" i="1"/>
  <c r="L404" i="1"/>
  <c r="I404" i="1"/>
  <c r="J404" i="1" s="1"/>
  <c r="K404" i="1" s="1"/>
  <c r="M403" i="1"/>
  <c r="L403" i="1"/>
  <c r="I403" i="1"/>
  <c r="J403" i="1" s="1"/>
  <c r="K403" i="1" s="1"/>
  <c r="M402" i="1"/>
  <c r="L402" i="1"/>
  <c r="I402" i="1"/>
  <c r="J402" i="1" s="1"/>
  <c r="K402" i="1" s="1"/>
  <c r="M401" i="1"/>
  <c r="L401" i="1"/>
  <c r="I401" i="1"/>
  <c r="J401" i="1" s="1"/>
  <c r="K401" i="1" s="1"/>
  <c r="M400" i="1"/>
  <c r="L400" i="1"/>
  <c r="I400" i="1"/>
  <c r="J400" i="1" s="1"/>
  <c r="K400" i="1" s="1"/>
  <c r="M399" i="1"/>
  <c r="L399" i="1"/>
  <c r="I399" i="1"/>
  <c r="J399" i="1" s="1"/>
  <c r="K399" i="1" s="1"/>
  <c r="M398" i="1"/>
  <c r="L398" i="1"/>
  <c r="I398" i="1"/>
  <c r="J398" i="1" s="1"/>
  <c r="K398" i="1" s="1"/>
  <c r="M397" i="1"/>
  <c r="L397" i="1"/>
  <c r="I397" i="1"/>
  <c r="J397" i="1" s="1"/>
  <c r="K397" i="1" s="1"/>
  <c r="M396" i="1"/>
  <c r="L396" i="1"/>
  <c r="I396" i="1"/>
  <c r="J396" i="1" s="1"/>
  <c r="K396" i="1" s="1"/>
  <c r="M395" i="1"/>
  <c r="L395" i="1"/>
  <c r="I395" i="1"/>
  <c r="J395" i="1" s="1"/>
  <c r="K395" i="1" s="1"/>
  <c r="M394" i="1"/>
  <c r="L394" i="1"/>
  <c r="I394" i="1"/>
  <c r="J394" i="1" s="1"/>
  <c r="K394" i="1" s="1"/>
  <c r="M393" i="1"/>
  <c r="L393" i="1"/>
  <c r="I393" i="1"/>
  <c r="J393" i="1" s="1"/>
  <c r="K393" i="1" s="1"/>
  <c r="M392" i="1"/>
  <c r="L392" i="1"/>
  <c r="I392" i="1"/>
  <c r="J392" i="1" s="1"/>
  <c r="K392" i="1" s="1"/>
  <c r="M391" i="1"/>
  <c r="L391" i="1"/>
  <c r="I391" i="1"/>
  <c r="J391" i="1" s="1"/>
  <c r="K391" i="1" s="1"/>
  <c r="M390" i="1"/>
  <c r="L390" i="1"/>
  <c r="I390" i="1"/>
  <c r="J390" i="1" s="1"/>
  <c r="K390" i="1" s="1"/>
  <c r="M389" i="1"/>
  <c r="L389" i="1"/>
  <c r="I389" i="1"/>
  <c r="J389" i="1" s="1"/>
  <c r="K389" i="1" s="1"/>
  <c r="M388" i="1"/>
  <c r="L388" i="1"/>
  <c r="I388" i="1"/>
  <c r="J388" i="1" s="1"/>
  <c r="K388" i="1" s="1"/>
  <c r="M387" i="1"/>
  <c r="L387" i="1"/>
  <c r="K387" i="1"/>
  <c r="I387" i="1"/>
  <c r="J387" i="1" s="1"/>
  <c r="M386" i="1"/>
  <c r="L386" i="1"/>
  <c r="K386" i="1"/>
  <c r="I386" i="1"/>
  <c r="J386" i="1" s="1"/>
  <c r="M385" i="1"/>
  <c r="L385" i="1"/>
  <c r="K385" i="1"/>
  <c r="I385" i="1"/>
  <c r="J385" i="1" s="1"/>
  <c r="M384" i="1"/>
  <c r="L384" i="1"/>
  <c r="I384" i="1"/>
  <c r="J384" i="1" s="1"/>
  <c r="K384" i="1" s="1"/>
  <c r="M383" i="1"/>
  <c r="L383" i="1"/>
  <c r="I383" i="1"/>
  <c r="J383" i="1" s="1"/>
  <c r="K383" i="1" s="1"/>
  <c r="M382" i="1"/>
  <c r="L382" i="1"/>
  <c r="I382" i="1"/>
  <c r="J382" i="1" s="1"/>
  <c r="K382" i="1" s="1"/>
  <c r="M381" i="1"/>
  <c r="L381" i="1"/>
  <c r="I381" i="1"/>
  <c r="J381" i="1" s="1"/>
  <c r="K381" i="1" s="1"/>
  <c r="M380" i="1"/>
  <c r="L380" i="1"/>
  <c r="I380" i="1"/>
  <c r="J380" i="1" s="1"/>
  <c r="K380" i="1" s="1"/>
  <c r="M379" i="1"/>
  <c r="L379" i="1"/>
  <c r="I379" i="1"/>
  <c r="J379" i="1" s="1"/>
  <c r="K379" i="1" s="1"/>
  <c r="M378" i="1"/>
  <c r="L378" i="1"/>
  <c r="I378" i="1"/>
  <c r="J378" i="1" s="1"/>
  <c r="K378" i="1" s="1"/>
  <c r="M377" i="1"/>
  <c r="L377" i="1"/>
  <c r="I377" i="1"/>
  <c r="J377" i="1" s="1"/>
  <c r="K377" i="1" s="1"/>
  <c r="M376" i="1"/>
  <c r="L376" i="1"/>
  <c r="I376" i="1"/>
  <c r="J376" i="1" s="1"/>
  <c r="K376" i="1" s="1"/>
  <c r="M375" i="1"/>
  <c r="L375" i="1"/>
  <c r="I375" i="1"/>
  <c r="J375" i="1" s="1"/>
  <c r="K375" i="1" s="1"/>
  <c r="M374" i="1"/>
  <c r="L374" i="1"/>
  <c r="K374" i="1"/>
  <c r="I374" i="1"/>
  <c r="J374" i="1" s="1"/>
  <c r="M373" i="1"/>
  <c r="L373" i="1"/>
  <c r="I373" i="1"/>
  <c r="J373" i="1" s="1"/>
  <c r="K373" i="1" s="1"/>
  <c r="M372" i="1"/>
  <c r="L372" i="1"/>
  <c r="I372" i="1"/>
  <c r="J372" i="1" s="1"/>
  <c r="K372" i="1" s="1"/>
  <c r="M371" i="1"/>
  <c r="L371" i="1"/>
  <c r="I371" i="1"/>
  <c r="J371" i="1" s="1"/>
  <c r="K371" i="1" s="1"/>
  <c r="M370" i="1"/>
  <c r="L370" i="1"/>
  <c r="I370" i="1"/>
  <c r="J370" i="1" s="1"/>
  <c r="K370" i="1" s="1"/>
  <c r="M369" i="1"/>
  <c r="L369" i="1"/>
  <c r="I369" i="1"/>
  <c r="J369" i="1" s="1"/>
  <c r="K369" i="1" s="1"/>
  <c r="M368" i="1"/>
  <c r="L368" i="1"/>
  <c r="I368" i="1"/>
  <c r="J368" i="1" s="1"/>
  <c r="K368" i="1" s="1"/>
  <c r="M367" i="1"/>
  <c r="L367" i="1"/>
  <c r="I367" i="1"/>
  <c r="J367" i="1" s="1"/>
  <c r="K367" i="1" s="1"/>
  <c r="M366" i="1"/>
  <c r="L366" i="1"/>
  <c r="I366" i="1"/>
  <c r="J366" i="1" s="1"/>
  <c r="K366" i="1" s="1"/>
  <c r="M365" i="1"/>
  <c r="L365" i="1"/>
  <c r="K365" i="1"/>
  <c r="I365" i="1"/>
  <c r="J365" i="1" s="1"/>
  <c r="M364" i="1"/>
  <c r="L364" i="1"/>
  <c r="I364" i="1"/>
  <c r="J364" i="1" s="1"/>
  <c r="K364" i="1" s="1"/>
  <c r="M363" i="1"/>
  <c r="L363" i="1"/>
  <c r="I363" i="1"/>
  <c r="J363" i="1" s="1"/>
  <c r="K363" i="1" s="1"/>
  <c r="M362" i="1"/>
  <c r="L362" i="1"/>
  <c r="I362" i="1"/>
  <c r="J362" i="1" s="1"/>
  <c r="K362" i="1" s="1"/>
  <c r="M361" i="1"/>
  <c r="L361" i="1"/>
  <c r="I361" i="1"/>
  <c r="J361" i="1" s="1"/>
  <c r="K361" i="1" s="1"/>
  <c r="M360" i="1"/>
  <c r="L360" i="1"/>
  <c r="I360" i="1"/>
  <c r="J360" i="1" s="1"/>
  <c r="K360" i="1" s="1"/>
  <c r="M359" i="1"/>
  <c r="L359" i="1"/>
  <c r="K359" i="1"/>
  <c r="I359" i="1"/>
  <c r="J359" i="1" s="1"/>
  <c r="M358" i="1"/>
  <c r="L358" i="1"/>
  <c r="I358" i="1"/>
  <c r="J358" i="1" s="1"/>
  <c r="K358" i="1" s="1"/>
  <c r="M357" i="1"/>
  <c r="L357" i="1"/>
  <c r="I357" i="1"/>
  <c r="J357" i="1" s="1"/>
  <c r="K357" i="1" s="1"/>
  <c r="M356" i="1"/>
  <c r="L356" i="1"/>
  <c r="K356" i="1"/>
  <c r="I356" i="1"/>
  <c r="J356" i="1" s="1"/>
  <c r="M355" i="1"/>
  <c r="L355" i="1"/>
  <c r="I355" i="1"/>
  <c r="J355" i="1" s="1"/>
  <c r="K355" i="1" s="1"/>
  <c r="M354" i="1"/>
  <c r="L354" i="1"/>
  <c r="K354" i="1"/>
  <c r="I354" i="1"/>
  <c r="J354" i="1" s="1"/>
  <c r="M353" i="1"/>
  <c r="L353" i="1"/>
  <c r="K353" i="1"/>
  <c r="I353" i="1"/>
  <c r="J353" i="1" s="1"/>
  <c r="M352" i="1"/>
  <c r="L352" i="1"/>
  <c r="I352" i="1"/>
  <c r="J352" i="1" s="1"/>
  <c r="K352" i="1" s="1"/>
  <c r="M351" i="1"/>
  <c r="L351" i="1"/>
  <c r="I351" i="1"/>
  <c r="J351" i="1" s="1"/>
  <c r="K351" i="1" s="1"/>
  <c r="M350" i="1"/>
  <c r="L350" i="1"/>
  <c r="I350" i="1"/>
  <c r="J350" i="1" s="1"/>
  <c r="K350" i="1" s="1"/>
  <c r="M349" i="1"/>
  <c r="L349" i="1"/>
  <c r="I349" i="1"/>
  <c r="J349" i="1" s="1"/>
  <c r="K349" i="1" s="1"/>
  <c r="M348" i="1"/>
  <c r="L348" i="1"/>
  <c r="I348" i="1"/>
  <c r="J348" i="1" s="1"/>
  <c r="K348" i="1" s="1"/>
  <c r="M347" i="1"/>
  <c r="L347" i="1"/>
  <c r="I347" i="1"/>
  <c r="J347" i="1" s="1"/>
  <c r="K347" i="1" s="1"/>
  <c r="M346" i="1"/>
  <c r="L346" i="1"/>
  <c r="I346" i="1"/>
  <c r="J346" i="1" s="1"/>
  <c r="K346" i="1" s="1"/>
  <c r="M345" i="1"/>
  <c r="L345" i="1"/>
  <c r="I345" i="1"/>
  <c r="J345" i="1" s="1"/>
  <c r="K345" i="1" s="1"/>
  <c r="M344" i="1"/>
  <c r="L344" i="1"/>
  <c r="I344" i="1"/>
  <c r="J344" i="1" s="1"/>
  <c r="K344" i="1" s="1"/>
  <c r="M343" i="1"/>
  <c r="L343" i="1"/>
  <c r="I343" i="1"/>
  <c r="J343" i="1" s="1"/>
  <c r="K343" i="1" s="1"/>
  <c r="M342" i="1"/>
  <c r="L342" i="1"/>
  <c r="I342" i="1"/>
  <c r="J342" i="1" s="1"/>
  <c r="K342" i="1" s="1"/>
  <c r="M341" i="1"/>
  <c r="L341" i="1"/>
  <c r="I341" i="1"/>
  <c r="J341" i="1" s="1"/>
  <c r="K341" i="1" s="1"/>
  <c r="M340" i="1"/>
  <c r="L340" i="1"/>
  <c r="I340" i="1"/>
  <c r="J340" i="1" s="1"/>
  <c r="K340" i="1" s="1"/>
  <c r="M339" i="1"/>
  <c r="L339" i="1"/>
  <c r="I339" i="1"/>
  <c r="J339" i="1" s="1"/>
  <c r="K339" i="1" s="1"/>
  <c r="M338" i="1"/>
  <c r="L338" i="1"/>
  <c r="I338" i="1"/>
  <c r="J338" i="1" s="1"/>
  <c r="K338" i="1" s="1"/>
  <c r="M337" i="1"/>
  <c r="L337" i="1"/>
  <c r="I337" i="1"/>
  <c r="J337" i="1" s="1"/>
  <c r="K337" i="1" s="1"/>
  <c r="M336" i="1"/>
  <c r="L336" i="1"/>
  <c r="I336" i="1"/>
  <c r="J336" i="1" s="1"/>
  <c r="K336" i="1" s="1"/>
  <c r="M335" i="1"/>
  <c r="L335" i="1"/>
  <c r="K335" i="1"/>
  <c r="I335" i="1"/>
  <c r="J335" i="1" s="1"/>
  <c r="M334" i="1"/>
  <c r="L334" i="1"/>
  <c r="K334" i="1"/>
  <c r="I334" i="1"/>
  <c r="J334" i="1" s="1"/>
  <c r="M333" i="1"/>
  <c r="L333" i="1"/>
  <c r="K333" i="1"/>
  <c r="I333" i="1"/>
  <c r="J333" i="1" s="1"/>
  <c r="M332" i="1"/>
  <c r="L332" i="1"/>
  <c r="I332" i="1"/>
  <c r="J332" i="1" s="1"/>
  <c r="K332" i="1" s="1"/>
  <c r="M331" i="1"/>
  <c r="L331" i="1"/>
  <c r="I331" i="1"/>
  <c r="J331" i="1" s="1"/>
  <c r="K331" i="1" s="1"/>
  <c r="M330" i="1"/>
  <c r="L330" i="1"/>
  <c r="I330" i="1"/>
  <c r="J330" i="1" s="1"/>
  <c r="K330" i="1" s="1"/>
  <c r="M329" i="1"/>
  <c r="L329" i="1"/>
  <c r="I329" i="1"/>
  <c r="J329" i="1" s="1"/>
  <c r="K329" i="1" s="1"/>
  <c r="M328" i="1"/>
  <c r="L328" i="1"/>
  <c r="I328" i="1"/>
  <c r="J328" i="1" s="1"/>
  <c r="K328" i="1" s="1"/>
  <c r="M327" i="1"/>
  <c r="L327" i="1"/>
  <c r="I327" i="1"/>
  <c r="J327" i="1" s="1"/>
  <c r="K327" i="1" s="1"/>
  <c r="M326" i="1"/>
  <c r="L326" i="1"/>
  <c r="I326" i="1"/>
  <c r="J326" i="1" s="1"/>
  <c r="K326" i="1" s="1"/>
  <c r="M325" i="1"/>
  <c r="L325" i="1"/>
  <c r="I325" i="1"/>
  <c r="J325" i="1" s="1"/>
  <c r="K325" i="1" s="1"/>
  <c r="M324" i="1"/>
  <c r="L324" i="1"/>
  <c r="I324" i="1"/>
  <c r="J324" i="1" s="1"/>
  <c r="K324" i="1" s="1"/>
  <c r="M323" i="1"/>
  <c r="L323" i="1"/>
  <c r="I323" i="1"/>
  <c r="J323" i="1" s="1"/>
  <c r="K323" i="1" s="1"/>
  <c r="M322" i="1"/>
  <c r="L322" i="1"/>
  <c r="I322" i="1"/>
  <c r="J322" i="1" s="1"/>
  <c r="K322" i="1" s="1"/>
  <c r="M43" i="1"/>
  <c r="L43" i="1"/>
  <c r="I43" i="1"/>
  <c r="J43" i="1" s="1"/>
  <c r="K43" i="1" s="1"/>
  <c r="M42" i="1"/>
  <c r="L42" i="1"/>
  <c r="I42" i="1"/>
  <c r="J42" i="1" s="1"/>
  <c r="K42" i="1" s="1"/>
  <c r="M41" i="1"/>
  <c r="L41" i="1"/>
  <c r="K41" i="1"/>
  <c r="I41" i="1"/>
  <c r="J41" i="1" s="1"/>
  <c r="M40" i="1"/>
  <c r="L40" i="1"/>
  <c r="I40" i="1"/>
  <c r="J40" i="1" s="1"/>
  <c r="K40" i="1" s="1"/>
  <c r="M39" i="1"/>
  <c r="L39" i="1"/>
  <c r="I39" i="1"/>
  <c r="J39" i="1" s="1"/>
  <c r="K39" i="1" s="1"/>
  <c r="M38" i="1"/>
  <c r="L38" i="1"/>
  <c r="I38" i="1"/>
  <c r="J38" i="1" s="1"/>
  <c r="K38" i="1" s="1"/>
  <c r="M37" i="1"/>
  <c r="L37" i="1"/>
  <c r="I37" i="1"/>
  <c r="J37" i="1" s="1"/>
  <c r="K37" i="1" s="1"/>
  <c r="M36" i="1"/>
  <c r="L36" i="1"/>
  <c r="I36" i="1"/>
  <c r="M35" i="1"/>
  <c r="L35" i="1"/>
  <c r="K35" i="1"/>
  <c r="I35" i="1"/>
  <c r="J35" i="1" s="1"/>
  <c r="M21" i="1"/>
  <c r="L21" i="1"/>
  <c r="K21" i="1"/>
  <c r="I21" i="1"/>
  <c r="J21" i="1" s="1"/>
  <c r="M20" i="1"/>
  <c r="L20" i="1"/>
  <c r="K20" i="1"/>
  <c r="I20" i="1"/>
  <c r="J20" i="1" s="1"/>
  <c r="M19" i="1"/>
  <c r="L19" i="1"/>
  <c r="I19" i="1"/>
  <c r="J19" i="1" s="1"/>
  <c r="K19" i="1" s="1"/>
  <c r="M18" i="1"/>
  <c r="L18" i="1"/>
  <c r="I18" i="1"/>
  <c r="J18" i="1" s="1"/>
  <c r="K18" i="1" s="1"/>
  <c r="M17" i="1"/>
  <c r="L17" i="1"/>
  <c r="I17" i="1"/>
  <c r="J17" i="1" s="1"/>
  <c r="K17" i="1" s="1"/>
  <c r="M16" i="1"/>
  <c r="L16" i="1"/>
  <c r="K16" i="1"/>
  <c r="I16" i="1"/>
  <c r="J16" i="1" s="1"/>
  <c r="J13" i="4" l="1"/>
  <c r="J38" i="2"/>
  <c r="I43" i="2"/>
  <c r="I45" i="1"/>
  <c r="J12" i="4"/>
  <c r="J36" i="1"/>
  <c r="J45" i="1" s="1"/>
  <c r="I58" i="5"/>
  <c r="J58" i="5" s="1"/>
  <c r="K58" i="5" s="1"/>
  <c r="I57" i="5"/>
  <c r="J57" i="5" s="1"/>
  <c r="K57" i="5" s="1"/>
  <c r="I56" i="5"/>
  <c r="J56" i="5" s="1"/>
  <c r="K56" i="5" s="1"/>
  <c r="I55" i="5"/>
  <c r="J55" i="5" s="1"/>
  <c r="K55" i="5" s="1"/>
  <c r="I54" i="5"/>
  <c r="J54" i="5" s="1"/>
  <c r="K54" i="5" s="1"/>
  <c r="I53" i="5"/>
  <c r="J53" i="5" s="1"/>
  <c r="K53" i="5" s="1"/>
  <c r="I52" i="5"/>
  <c r="J52" i="5" s="1"/>
  <c r="K52" i="5" s="1"/>
  <c r="I51" i="5"/>
  <c r="J51" i="5" s="1"/>
  <c r="K51" i="5" s="1"/>
  <c r="I50" i="5"/>
  <c r="J50" i="5" s="1"/>
  <c r="K50" i="5" s="1"/>
  <c r="I49" i="5"/>
  <c r="J49" i="5" s="1"/>
  <c r="K49" i="5" s="1"/>
  <c r="I48" i="5"/>
  <c r="J48" i="5" s="1"/>
  <c r="K48" i="5" s="1"/>
  <c r="I47" i="5"/>
  <c r="J47" i="5" s="1"/>
  <c r="K47" i="5" s="1"/>
  <c r="I46" i="5"/>
  <c r="J46" i="5" s="1"/>
  <c r="K46" i="5" s="1"/>
  <c r="I45" i="5"/>
  <c r="J45" i="5" s="1"/>
  <c r="K45" i="5" s="1"/>
  <c r="M44" i="5"/>
  <c r="L44" i="5"/>
  <c r="K44" i="5"/>
  <c r="I44" i="5"/>
  <c r="J44" i="5" s="1"/>
  <c r="I43" i="5"/>
  <c r="J43" i="5" s="1"/>
  <c r="K43" i="5" s="1"/>
  <c r="I26" i="5"/>
  <c r="J26" i="5" s="1"/>
  <c r="K26" i="5" s="1"/>
  <c r="M25" i="5"/>
  <c r="L25" i="5"/>
  <c r="K25" i="5"/>
  <c r="I25" i="5"/>
  <c r="J25" i="5" s="1"/>
  <c r="I24" i="5"/>
  <c r="J24" i="5" s="1"/>
  <c r="K24" i="5" s="1"/>
  <c r="I23" i="5"/>
  <c r="J23" i="5" s="1"/>
  <c r="K23" i="5" s="1"/>
  <c r="M22" i="5"/>
  <c r="L22" i="5"/>
  <c r="K22" i="5"/>
  <c r="I22" i="5"/>
  <c r="J22" i="5" s="1"/>
  <c r="I21" i="5"/>
  <c r="J21" i="5" s="1"/>
  <c r="K21" i="5" s="1"/>
  <c r="I20" i="5"/>
  <c r="J20" i="5" s="1"/>
  <c r="K20" i="5" s="1"/>
  <c r="I19" i="5"/>
  <c r="J19" i="5" s="1"/>
  <c r="K19" i="5" s="1"/>
  <c r="I18" i="5"/>
  <c r="J18" i="5" s="1"/>
  <c r="K18" i="5" s="1"/>
  <c r="M17" i="5"/>
  <c r="L17" i="5"/>
  <c r="K17" i="5"/>
  <c r="I17" i="5"/>
  <c r="J17" i="5" s="1"/>
  <c r="M16" i="5"/>
  <c r="L16" i="5"/>
  <c r="K16" i="5"/>
  <c r="I16" i="5"/>
  <c r="J16" i="5" s="1"/>
  <c r="M15" i="5"/>
  <c r="L15" i="5"/>
  <c r="K15" i="5"/>
  <c r="I15" i="5"/>
  <c r="J15" i="5" s="1"/>
  <c r="I14" i="5"/>
  <c r="M13" i="5"/>
  <c r="L13" i="5"/>
  <c r="K13" i="5"/>
  <c r="I13" i="5"/>
  <c r="J13" i="5" s="1"/>
  <c r="I12" i="5"/>
  <c r="J12" i="5" s="1"/>
  <c r="K12" i="5" s="1"/>
  <c r="I11" i="5"/>
  <c r="J11" i="5" s="1"/>
  <c r="K11" i="5" s="1"/>
  <c r="I10" i="5"/>
  <c r="J10" i="5" s="1"/>
  <c r="K10" i="5" s="1"/>
  <c r="I53" i="4"/>
  <c r="J53" i="4" s="1"/>
  <c r="K53" i="4" s="1"/>
  <c r="I52" i="4"/>
  <c r="J52" i="4" s="1"/>
  <c r="K52" i="4" s="1"/>
  <c r="E21" i="3"/>
  <c r="F21" i="3"/>
  <c r="G21" i="3"/>
  <c r="H21" i="3"/>
  <c r="D21" i="3"/>
  <c r="E13" i="3"/>
  <c r="F13" i="3"/>
  <c r="G13" i="3"/>
  <c r="H13" i="3"/>
  <c r="D13" i="3"/>
  <c r="I32" i="5" l="1"/>
  <c r="K13" i="4"/>
  <c r="K38" i="2"/>
  <c r="J43" i="2"/>
  <c r="K12" i="4"/>
  <c r="J14" i="5"/>
  <c r="J32" i="5" s="1"/>
  <c r="K36" i="1"/>
  <c r="I473" i="2"/>
  <c r="J473" i="2" s="1"/>
  <c r="K473" i="2" s="1"/>
  <c r="I472" i="2"/>
  <c r="J472" i="2" s="1"/>
  <c r="K472" i="2" s="1"/>
  <c r="I471" i="2"/>
  <c r="J471" i="2" s="1"/>
  <c r="K471" i="2" s="1"/>
  <c r="I470" i="2"/>
  <c r="J470" i="2" s="1"/>
  <c r="K470" i="2" s="1"/>
  <c r="I469" i="2"/>
  <c r="J469" i="2" s="1"/>
  <c r="K469" i="2" s="1"/>
  <c r="I468" i="2"/>
  <c r="J468" i="2" s="1"/>
  <c r="K468" i="2" s="1"/>
  <c r="I467" i="2"/>
  <c r="J467" i="2" s="1"/>
  <c r="K467" i="2" s="1"/>
  <c r="I466" i="2"/>
  <c r="J466" i="2" s="1"/>
  <c r="K466" i="2" s="1"/>
  <c r="I465" i="2"/>
  <c r="J465" i="2" s="1"/>
  <c r="K465" i="2" s="1"/>
  <c r="M464" i="2"/>
  <c r="L464" i="2"/>
  <c r="K464" i="2"/>
  <c r="I464" i="2"/>
  <c r="J464" i="2" s="1"/>
  <c r="I463" i="2"/>
  <c r="J463" i="2" s="1"/>
  <c r="K463" i="2" s="1"/>
  <c r="I462" i="2"/>
  <c r="J462" i="2" s="1"/>
  <c r="K462" i="2" s="1"/>
  <c r="I461" i="2"/>
  <c r="J461" i="2" s="1"/>
  <c r="K461" i="2" s="1"/>
  <c r="I460" i="2"/>
  <c r="J460" i="2" s="1"/>
  <c r="K460" i="2" s="1"/>
  <c r="I459" i="2"/>
  <c r="J459" i="2" s="1"/>
  <c r="K459" i="2" s="1"/>
  <c r="I458" i="2"/>
  <c r="J458" i="2" s="1"/>
  <c r="K458" i="2" s="1"/>
  <c r="I457" i="2"/>
  <c r="J457" i="2" s="1"/>
  <c r="K457" i="2" s="1"/>
  <c r="M456" i="2"/>
  <c r="L456" i="2"/>
  <c r="K456" i="2"/>
  <c r="I456" i="2"/>
  <c r="J456" i="2" s="1"/>
  <c r="I455" i="2"/>
  <c r="J455" i="2" s="1"/>
  <c r="K455" i="2" s="1"/>
  <c r="I454" i="2"/>
  <c r="J454" i="2" s="1"/>
  <c r="K454" i="2" s="1"/>
  <c r="I453" i="2"/>
  <c r="J453" i="2" s="1"/>
  <c r="K453" i="2" s="1"/>
  <c r="I380" i="2"/>
  <c r="J380" i="2" s="1"/>
  <c r="K380" i="2" s="1"/>
  <c r="I379" i="2"/>
  <c r="J379" i="2" s="1"/>
  <c r="K379" i="2" s="1"/>
  <c r="I378" i="2"/>
  <c r="J378" i="2" s="1"/>
  <c r="K378" i="2" s="1"/>
  <c r="I377" i="2"/>
  <c r="J377" i="2" s="1"/>
  <c r="K377" i="2" s="1"/>
  <c r="I376" i="2"/>
  <c r="J376" i="2" s="1"/>
  <c r="K376" i="2" s="1"/>
  <c r="M375" i="2"/>
  <c r="L375" i="2"/>
  <c r="K375" i="2"/>
  <c r="I375" i="2"/>
  <c r="J375" i="2" s="1"/>
  <c r="I374" i="2"/>
  <c r="J374" i="2" s="1"/>
  <c r="K374" i="2" s="1"/>
  <c r="I373" i="2"/>
  <c r="J373" i="2" s="1"/>
  <c r="K373" i="2" s="1"/>
  <c r="I372" i="2"/>
  <c r="J372" i="2" s="1"/>
  <c r="K372" i="2" s="1"/>
  <c r="I371" i="2"/>
  <c r="J371" i="2" s="1"/>
  <c r="K371" i="2" s="1"/>
  <c r="M370" i="2"/>
  <c r="L370" i="2"/>
  <c r="K370" i="2"/>
  <c r="I370" i="2"/>
  <c r="J370" i="2" s="1"/>
  <c r="I369" i="2"/>
  <c r="J369" i="2" s="1"/>
  <c r="K369" i="2" s="1"/>
  <c r="I368" i="2"/>
  <c r="J368" i="2" s="1"/>
  <c r="K368" i="2" s="1"/>
  <c r="M367" i="2"/>
  <c r="L367" i="2"/>
  <c r="K367" i="2"/>
  <c r="I367" i="2"/>
  <c r="J367" i="2" s="1"/>
  <c r="M366" i="2"/>
  <c r="L366" i="2"/>
  <c r="K366" i="2"/>
  <c r="I366" i="2"/>
  <c r="J366" i="2" s="1"/>
  <c r="M365" i="2"/>
  <c r="L365" i="2"/>
  <c r="K365" i="2"/>
  <c r="I365" i="2"/>
  <c r="J365" i="2" s="1"/>
  <c r="M364" i="2"/>
  <c r="L364" i="2"/>
  <c r="K364" i="2"/>
  <c r="I364" i="2"/>
  <c r="J364" i="2" s="1"/>
  <c r="I363" i="2"/>
  <c r="J363" i="2" s="1"/>
  <c r="K363" i="2" s="1"/>
  <c r="M362" i="2"/>
  <c r="L362" i="2"/>
  <c r="K362" i="2"/>
  <c r="I362" i="2"/>
  <c r="J362" i="2" s="1"/>
  <c r="M361" i="2"/>
  <c r="L361" i="2"/>
  <c r="K361" i="2"/>
  <c r="I361" i="2"/>
  <c r="J361" i="2" s="1"/>
  <c r="M360" i="2"/>
  <c r="L360" i="2"/>
  <c r="K360" i="2"/>
  <c r="I360" i="2"/>
  <c r="J360" i="2" s="1"/>
  <c r="I359" i="2"/>
  <c r="J359" i="2" s="1"/>
  <c r="K359" i="2" s="1"/>
  <c r="M358" i="2"/>
  <c r="L358" i="2"/>
  <c r="K358" i="2"/>
  <c r="I358" i="2"/>
  <c r="J358" i="2" s="1"/>
  <c r="I357" i="2"/>
  <c r="J357" i="2" s="1"/>
  <c r="K357" i="2" s="1"/>
  <c r="I356" i="2"/>
  <c r="J356" i="2" s="1"/>
  <c r="K356" i="2" s="1"/>
  <c r="I355" i="2"/>
  <c r="J355" i="2" s="1"/>
  <c r="K355" i="2" s="1"/>
  <c r="M354" i="2"/>
  <c r="L354" i="2"/>
  <c r="K354" i="2"/>
  <c r="I354" i="2"/>
  <c r="J354" i="2" s="1"/>
  <c r="I353" i="2"/>
  <c r="J353" i="2" s="1"/>
  <c r="K353" i="2" s="1"/>
  <c r="I352" i="2"/>
  <c r="J352" i="2" s="1"/>
  <c r="K352" i="2" s="1"/>
  <c r="M351" i="2"/>
  <c r="L351" i="2"/>
  <c r="K351" i="2"/>
  <c r="I351" i="2"/>
  <c r="J351" i="2" s="1"/>
  <c r="M350" i="2"/>
  <c r="L350" i="2"/>
  <c r="K350" i="2"/>
  <c r="I350" i="2"/>
  <c r="J350" i="2" s="1"/>
  <c r="I349" i="2"/>
  <c r="J349" i="2" s="1"/>
  <c r="K349" i="2" s="1"/>
  <c r="M348" i="2"/>
  <c r="L348" i="2"/>
  <c r="K348" i="2"/>
  <c r="I348" i="2"/>
  <c r="J348" i="2" s="1"/>
  <c r="M347" i="2"/>
  <c r="L347" i="2"/>
  <c r="K347" i="2"/>
  <c r="I347" i="2"/>
  <c r="J347" i="2" s="1"/>
  <c r="M346" i="2"/>
  <c r="L346" i="2"/>
  <c r="K346" i="2"/>
  <c r="I346" i="2"/>
  <c r="J346" i="2" s="1"/>
  <c r="M345" i="2"/>
  <c r="L345" i="2"/>
  <c r="K345" i="2"/>
  <c r="I345" i="2"/>
  <c r="J345" i="2" s="1"/>
  <c r="I344" i="2"/>
  <c r="J344" i="2" s="1"/>
  <c r="K344" i="2" s="1"/>
  <c r="M343" i="2"/>
  <c r="L343" i="2"/>
  <c r="K343" i="2"/>
  <c r="I343" i="2"/>
  <c r="J343" i="2" s="1"/>
  <c r="I342" i="2"/>
  <c r="J342" i="2" s="1"/>
  <c r="K342" i="2" s="1"/>
  <c r="M341" i="2"/>
  <c r="L341" i="2"/>
  <c r="K341" i="2"/>
  <c r="I341" i="2"/>
  <c r="J341" i="2" s="1"/>
  <c r="I340" i="2"/>
  <c r="J340" i="2" s="1"/>
  <c r="K340" i="2" s="1"/>
  <c r="I339" i="2"/>
  <c r="J339" i="2" s="1"/>
  <c r="K339" i="2" s="1"/>
  <c r="I338" i="2"/>
  <c r="J338" i="2" s="1"/>
  <c r="K338" i="2" s="1"/>
  <c r="M337" i="2"/>
  <c r="L337" i="2"/>
  <c r="K337" i="2"/>
  <c r="I337" i="2"/>
  <c r="J337" i="2" s="1"/>
  <c r="M336" i="2"/>
  <c r="L336" i="2"/>
  <c r="K336" i="2"/>
  <c r="I336" i="2"/>
  <c r="J336" i="2" s="1"/>
  <c r="I335" i="2"/>
  <c r="J335" i="2" s="1"/>
  <c r="K335" i="2" s="1"/>
  <c r="I334" i="2"/>
  <c r="J334" i="2" s="1"/>
  <c r="K334" i="2" s="1"/>
  <c r="I333" i="2"/>
  <c r="J333" i="2" s="1"/>
  <c r="K333" i="2" s="1"/>
  <c r="I332" i="2"/>
  <c r="J332" i="2" s="1"/>
  <c r="K332" i="2" s="1"/>
  <c r="M331" i="2"/>
  <c r="L331" i="2"/>
  <c r="K331" i="2"/>
  <c r="I331" i="2"/>
  <c r="J331" i="2" s="1"/>
  <c r="M330" i="2"/>
  <c r="L330" i="2"/>
  <c r="K330" i="2"/>
  <c r="I330" i="2"/>
  <c r="J330" i="2" s="1"/>
  <c r="M329" i="2"/>
  <c r="L329" i="2"/>
  <c r="K329" i="2"/>
  <c r="I329" i="2"/>
  <c r="J329" i="2" s="1"/>
  <c r="I328" i="2"/>
  <c r="J328" i="2" s="1"/>
  <c r="K328" i="2" s="1"/>
  <c r="I327" i="2"/>
  <c r="J327" i="2" s="1"/>
  <c r="K327" i="2" s="1"/>
  <c r="I326" i="2"/>
  <c r="J326" i="2" s="1"/>
  <c r="K326" i="2" s="1"/>
  <c r="I325" i="2"/>
  <c r="J325" i="2" s="1"/>
  <c r="K325" i="2" s="1"/>
  <c r="M324" i="2"/>
  <c r="L324" i="2"/>
  <c r="K324" i="2"/>
  <c r="I324" i="2"/>
  <c r="J324" i="2" s="1"/>
  <c r="M323" i="2"/>
  <c r="L323" i="2"/>
  <c r="K323" i="2"/>
  <c r="I323" i="2"/>
  <c r="J323" i="2" s="1"/>
  <c r="I322" i="2"/>
  <c r="J322" i="2" s="1"/>
  <c r="K322" i="2" s="1"/>
  <c r="M321" i="2"/>
  <c r="L321" i="2"/>
  <c r="K321" i="2"/>
  <c r="I321" i="2"/>
  <c r="J321" i="2" s="1"/>
  <c r="M320" i="2"/>
  <c r="L320" i="2"/>
  <c r="K320" i="2"/>
  <c r="I320" i="2"/>
  <c r="J320" i="2" s="1"/>
  <c r="I319" i="2"/>
  <c r="J319" i="2" s="1"/>
  <c r="K319" i="2" s="1"/>
  <c r="M318" i="2"/>
  <c r="L318" i="2"/>
  <c r="K318" i="2"/>
  <c r="I318" i="2"/>
  <c r="J318" i="2" s="1"/>
  <c r="I317" i="2"/>
  <c r="J317" i="2" s="1"/>
  <c r="K317" i="2" s="1"/>
  <c r="I316" i="2"/>
  <c r="J316" i="2" s="1"/>
  <c r="K316" i="2" s="1"/>
  <c r="I315" i="2"/>
  <c r="J315" i="2" s="1"/>
  <c r="K315" i="2" s="1"/>
  <c r="I314" i="2"/>
  <c r="J314" i="2" s="1"/>
  <c r="K314" i="2" s="1"/>
  <c r="I313" i="2"/>
  <c r="J313" i="2" s="1"/>
  <c r="K313" i="2" s="1"/>
  <c r="I312" i="2"/>
  <c r="J312" i="2" s="1"/>
  <c r="K312" i="2" s="1"/>
  <c r="I311" i="2"/>
  <c r="J311" i="2" s="1"/>
  <c r="K311" i="2" s="1"/>
  <c r="M310" i="2"/>
  <c r="L310" i="2"/>
  <c r="K310" i="2"/>
  <c r="I310" i="2"/>
  <c r="J310" i="2" s="1"/>
  <c r="M309" i="2"/>
  <c r="L309" i="2"/>
  <c r="K309" i="2"/>
  <c r="I309" i="2"/>
  <c r="J309" i="2" s="1"/>
  <c r="I308" i="2"/>
  <c r="J308" i="2" s="1"/>
  <c r="K308" i="2" s="1"/>
  <c r="I307" i="2"/>
  <c r="J307" i="2" s="1"/>
  <c r="K307" i="2" s="1"/>
  <c r="I306" i="2"/>
  <c r="J306" i="2" s="1"/>
  <c r="K306" i="2" s="1"/>
  <c r="I305" i="2"/>
  <c r="J305" i="2" s="1"/>
  <c r="K305" i="2" s="1"/>
  <c r="I304" i="2"/>
  <c r="J304" i="2" s="1"/>
  <c r="K304" i="2" s="1"/>
  <c r="M303" i="2"/>
  <c r="L303" i="2"/>
  <c r="K303" i="2"/>
  <c r="I303" i="2"/>
  <c r="J303" i="2" s="1"/>
  <c r="M302" i="2"/>
  <c r="L302" i="2"/>
  <c r="K302" i="2"/>
  <c r="I302" i="2"/>
  <c r="J302" i="2" s="1"/>
  <c r="I301" i="2"/>
  <c r="J301" i="2" s="1"/>
  <c r="K301" i="2" s="1"/>
  <c r="M300" i="2"/>
  <c r="L300" i="2"/>
  <c r="K300" i="2"/>
  <c r="I300" i="2"/>
  <c r="J300" i="2" s="1"/>
  <c r="I299" i="2"/>
  <c r="J299" i="2" s="1"/>
  <c r="K299" i="2" s="1"/>
  <c r="M298" i="2"/>
  <c r="L298" i="2"/>
  <c r="K298" i="2"/>
  <c r="I298" i="2"/>
  <c r="J298" i="2" s="1"/>
  <c r="M297" i="2"/>
  <c r="L297" i="2"/>
  <c r="K297" i="2"/>
  <c r="I297" i="2"/>
  <c r="J297" i="2" s="1"/>
  <c r="I296" i="2"/>
  <c r="J296" i="2" s="1"/>
  <c r="K296" i="2" s="1"/>
  <c r="I295" i="2"/>
  <c r="J295" i="2" s="1"/>
  <c r="K295" i="2" s="1"/>
  <c r="M294" i="2"/>
  <c r="L294" i="2"/>
  <c r="K294" i="2"/>
  <c r="I294" i="2"/>
  <c r="J294" i="2" s="1"/>
  <c r="M293" i="2"/>
  <c r="L293" i="2"/>
  <c r="K293" i="2"/>
  <c r="I293" i="2"/>
  <c r="J293" i="2" s="1"/>
  <c r="I292" i="2"/>
  <c r="J292" i="2" s="1"/>
  <c r="K292" i="2" s="1"/>
  <c r="I291" i="2"/>
  <c r="J291" i="2" s="1"/>
  <c r="K291" i="2" s="1"/>
  <c r="I290" i="2"/>
  <c r="J290" i="2" s="1"/>
  <c r="K290" i="2" s="1"/>
  <c r="I289" i="2"/>
  <c r="J289" i="2" s="1"/>
  <c r="K289" i="2" s="1"/>
  <c r="I288" i="2"/>
  <c r="J288" i="2" s="1"/>
  <c r="K288" i="2" s="1"/>
  <c r="I287" i="2"/>
  <c r="J287" i="2" s="1"/>
  <c r="K287" i="2" s="1"/>
  <c r="M286" i="2"/>
  <c r="L286" i="2"/>
  <c r="K286" i="2"/>
  <c r="I286" i="2"/>
  <c r="J286" i="2" s="1"/>
  <c r="I285" i="2"/>
  <c r="J285" i="2" s="1"/>
  <c r="K285" i="2" s="1"/>
  <c r="I284" i="2"/>
  <c r="J284" i="2" s="1"/>
  <c r="K284" i="2" s="1"/>
  <c r="M283" i="2"/>
  <c r="L283" i="2"/>
  <c r="K283" i="2"/>
  <c r="I283" i="2"/>
  <c r="J283" i="2" s="1"/>
  <c r="M282" i="2"/>
  <c r="L282" i="2"/>
  <c r="K282" i="2"/>
  <c r="I282" i="2"/>
  <c r="J282" i="2" s="1"/>
  <c r="M281" i="2"/>
  <c r="L281" i="2"/>
  <c r="K281" i="2"/>
  <c r="I281" i="2"/>
  <c r="J281" i="2" s="1"/>
  <c r="I280" i="2"/>
  <c r="J280" i="2" s="1"/>
  <c r="K280" i="2" s="1"/>
  <c r="M279" i="2"/>
  <c r="L279" i="2"/>
  <c r="K279" i="2"/>
  <c r="I279" i="2"/>
  <c r="J279" i="2" s="1"/>
  <c r="I278" i="2"/>
  <c r="J278" i="2" s="1"/>
  <c r="K278" i="2" s="1"/>
  <c r="M277" i="2"/>
  <c r="L277" i="2"/>
  <c r="K277" i="2"/>
  <c r="I277" i="2"/>
  <c r="J277" i="2" s="1"/>
  <c r="M276" i="2"/>
  <c r="L276" i="2"/>
  <c r="K276" i="2"/>
  <c r="I276" i="2"/>
  <c r="J276" i="2" s="1"/>
  <c r="I275" i="2"/>
  <c r="J275" i="2" s="1"/>
  <c r="K275" i="2" s="1"/>
  <c r="M274" i="2"/>
  <c r="L274" i="2"/>
  <c r="K274" i="2"/>
  <c r="I274" i="2"/>
  <c r="J274" i="2" s="1"/>
  <c r="M273" i="2"/>
  <c r="L273" i="2"/>
  <c r="K273" i="2"/>
  <c r="I273" i="2"/>
  <c r="J273" i="2" s="1"/>
  <c r="I272" i="2"/>
  <c r="J272" i="2" s="1"/>
  <c r="K272" i="2" s="1"/>
  <c r="M271" i="2"/>
  <c r="L271" i="2"/>
  <c r="K271" i="2"/>
  <c r="I271" i="2"/>
  <c r="J271" i="2" s="1"/>
  <c r="I270" i="2"/>
  <c r="J270" i="2" s="1"/>
  <c r="K270" i="2" s="1"/>
  <c r="M269" i="2"/>
  <c r="L269" i="2"/>
  <c r="K269" i="2"/>
  <c r="I269" i="2"/>
  <c r="J269" i="2" s="1"/>
  <c r="I268" i="2"/>
  <c r="J268" i="2" s="1"/>
  <c r="K268" i="2" s="1"/>
  <c r="M267" i="2"/>
  <c r="L267" i="2"/>
  <c r="K267" i="2"/>
  <c r="I267" i="2"/>
  <c r="J267" i="2" s="1"/>
  <c r="I266" i="2"/>
  <c r="J266" i="2" s="1"/>
  <c r="K266" i="2" s="1"/>
  <c r="I265" i="2"/>
  <c r="J265" i="2" s="1"/>
  <c r="K265" i="2" s="1"/>
  <c r="I264" i="2"/>
  <c r="J264" i="2" s="1"/>
  <c r="K264" i="2" s="1"/>
  <c r="I263" i="2"/>
  <c r="J263" i="2" s="1"/>
  <c r="K263" i="2" s="1"/>
  <c r="I262" i="2"/>
  <c r="J262" i="2" s="1"/>
  <c r="K262" i="2" s="1"/>
  <c r="I261" i="2"/>
  <c r="J261" i="2" s="1"/>
  <c r="K261" i="2" s="1"/>
  <c r="I260" i="2"/>
  <c r="J260" i="2" s="1"/>
  <c r="K260" i="2" s="1"/>
  <c r="I259" i="2"/>
  <c r="J259" i="2" s="1"/>
  <c r="K259" i="2" s="1"/>
  <c r="I258" i="2"/>
  <c r="J258" i="2" s="1"/>
  <c r="K258" i="2" s="1"/>
  <c r="I257" i="2"/>
  <c r="J257" i="2" s="1"/>
  <c r="K257" i="2" s="1"/>
  <c r="M256" i="2"/>
  <c r="L256" i="2"/>
  <c r="K256" i="2"/>
  <c r="I256" i="2"/>
  <c r="J256" i="2" s="1"/>
  <c r="M255" i="2"/>
  <c r="L255" i="2"/>
  <c r="K255" i="2"/>
  <c r="I255" i="2"/>
  <c r="J255" i="2" s="1"/>
  <c r="M254" i="2"/>
  <c r="L254" i="2"/>
  <c r="K254" i="2"/>
  <c r="I254" i="2"/>
  <c r="J254" i="2" s="1"/>
  <c r="I253" i="2"/>
  <c r="J253" i="2" s="1"/>
  <c r="K253" i="2" s="1"/>
  <c r="M252" i="2"/>
  <c r="L252" i="2"/>
  <c r="K252" i="2"/>
  <c r="I252" i="2"/>
  <c r="J252" i="2" s="1"/>
  <c r="I251" i="2"/>
  <c r="J251" i="2" s="1"/>
  <c r="K251" i="2" s="1"/>
  <c r="M321" i="1"/>
  <c r="L321" i="1"/>
  <c r="I321" i="1"/>
  <c r="J321" i="1" s="1"/>
  <c r="K321" i="1" s="1"/>
  <c r="M320" i="1"/>
  <c r="L320" i="1"/>
  <c r="I320" i="1"/>
  <c r="J320" i="1" s="1"/>
  <c r="K320" i="1" s="1"/>
  <c r="M319" i="1"/>
  <c r="L319" i="1"/>
  <c r="K319" i="1"/>
  <c r="I319" i="1"/>
  <c r="J319" i="1" s="1"/>
  <c r="M318" i="1"/>
  <c r="L318" i="1"/>
  <c r="I318" i="1"/>
  <c r="J318" i="1" s="1"/>
  <c r="K318" i="1" s="1"/>
  <c r="M317" i="1"/>
  <c r="L317" i="1"/>
  <c r="I317" i="1"/>
  <c r="J317" i="1" s="1"/>
  <c r="K317" i="1" s="1"/>
  <c r="M316" i="1"/>
  <c r="L316" i="1"/>
  <c r="I316" i="1"/>
  <c r="J316" i="1" s="1"/>
  <c r="K316" i="1" s="1"/>
  <c r="M315" i="1"/>
  <c r="L315" i="1"/>
  <c r="I315" i="1"/>
  <c r="J315" i="1" s="1"/>
  <c r="K315" i="1" s="1"/>
  <c r="M314" i="1"/>
  <c r="L314" i="1"/>
  <c r="I314" i="1"/>
  <c r="J314" i="1" s="1"/>
  <c r="K314" i="1" s="1"/>
  <c r="M313" i="1"/>
  <c r="L313" i="1"/>
  <c r="I313" i="1"/>
  <c r="J313" i="1" s="1"/>
  <c r="K313" i="1" s="1"/>
  <c r="M312" i="1"/>
  <c r="L312" i="1"/>
  <c r="I312" i="1"/>
  <c r="J312" i="1" s="1"/>
  <c r="K312" i="1" s="1"/>
  <c r="M311" i="1"/>
  <c r="L311" i="1"/>
  <c r="I311" i="1"/>
  <c r="J311" i="1" s="1"/>
  <c r="K311" i="1" s="1"/>
  <c r="M310" i="1"/>
  <c r="L310" i="1"/>
  <c r="I310" i="1"/>
  <c r="J310" i="1" s="1"/>
  <c r="K310" i="1" s="1"/>
  <c r="M309" i="1"/>
  <c r="L309" i="1"/>
  <c r="I309" i="1"/>
  <c r="J309" i="1" s="1"/>
  <c r="K309" i="1" s="1"/>
  <c r="M308" i="1"/>
  <c r="L308" i="1"/>
  <c r="I308" i="1"/>
  <c r="J308" i="1" s="1"/>
  <c r="K308" i="1" s="1"/>
  <c r="M307" i="1"/>
  <c r="L307" i="1"/>
  <c r="I307" i="1"/>
  <c r="J307" i="1" s="1"/>
  <c r="K307" i="1" s="1"/>
  <c r="M306" i="1"/>
  <c r="L306" i="1"/>
  <c r="I306" i="1"/>
  <c r="J306" i="1" s="1"/>
  <c r="K306" i="1" s="1"/>
  <c r="M305" i="1"/>
  <c r="L305" i="1"/>
  <c r="I305" i="1"/>
  <c r="J305" i="1" s="1"/>
  <c r="K305" i="1" s="1"/>
  <c r="M304" i="1"/>
  <c r="L304" i="1"/>
  <c r="I304" i="1"/>
  <c r="J304" i="1" s="1"/>
  <c r="K304" i="1" s="1"/>
  <c r="M303" i="1"/>
  <c r="L303" i="1"/>
  <c r="I303" i="1"/>
  <c r="J303" i="1" s="1"/>
  <c r="K303" i="1" s="1"/>
  <c r="M302" i="1"/>
  <c r="L302" i="1"/>
  <c r="I302" i="1"/>
  <c r="J302" i="1" s="1"/>
  <c r="K302" i="1" s="1"/>
  <c r="M301" i="1"/>
  <c r="L301" i="1"/>
  <c r="I301" i="1"/>
  <c r="J301" i="1" s="1"/>
  <c r="K301" i="1" s="1"/>
  <c r="M300" i="1"/>
  <c r="L300" i="1"/>
  <c r="I300" i="1"/>
  <c r="J300" i="1" s="1"/>
  <c r="K300" i="1" s="1"/>
  <c r="M299" i="1"/>
  <c r="L299" i="1"/>
  <c r="I299" i="1"/>
  <c r="J299" i="1" s="1"/>
  <c r="K299" i="1" s="1"/>
  <c r="M298" i="1"/>
  <c r="L298" i="1"/>
  <c r="I298" i="1"/>
  <c r="J298" i="1" s="1"/>
  <c r="K298" i="1" s="1"/>
  <c r="M297" i="1"/>
  <c r="L297" i="1"/>
  <c r="I297" i="1"/>
  <c r="J297" i="1" s="1"/>
  <c r="K297" i="1" s="1"/>
  <c r="M296" i="1"/>
  <c r="L296" i="1"/>
  <c r="I296" i="1"/>
  <c r="J296" i="1" s="1"/>
  <c r="K296" i="1" s="1"/>
  <c r="M295" i="1"/>
  <c r="L295" i="1"/>
  <c r="I295" i="1"/>
  <c r="J295" i="1" s="1"/>
  <c r="K295" i="1" s="1"/>
  <c r="M294" i="1"/>
  <c r="L294" i="1"/>
  <c r="I294" i="1"/>
  <c r="J294" i="1" s="1"/>
  <c r="K294" i="1" s="1"/>
  <c r="M293" i="1"/>
  <c r="L293" i="1"/>
  <c r="I293" i="1"/>
  <c r="J293" i="1" s="1"/>
  <c r="K293" i="1" s="1"/>
  <c r="M292" i="1"/>
  <c r="L292" i="1"/>
  <c r="I292" i="1"/>
  <c r="J292" i="1" s="1"/>
  <c r="K292" i="1" s="1"/>
  <c r="M291" i="1"/>
  <c r="L291" i="1"/>
  <c r="I291" i="1"/>
  <c r="J291" i="1" s="1"/>
  <c r="K291" i="1" s="1"/>
  <c r="M290" i="1"/>
  <c r="L290" i="1"/>
  <c r="I290" i="1"/>
  <c r="J290" i="1" s="1"/>
  <c r="K290" i="1" s="1"/>
  <c r="M289" i="1"/>
  <c r="L289" i="1"/>
  <c r="I289" i="1"/>
  <c r="J289" i="1" s="1"/>
  <c r="K289" i="1" s="1"/>
  <c r="M288" i="1"/>
  <c r="L288" i="1"/>
  <c r="I288" i="1"/>
  <c r="J288" i="1" s="1"/>
  <c r="K288" i="1" s="1"/>
  <c r="M287" i="1"/>
  <c r="L287" i="1"/>
  <c r="I287" i="1"/>
  <c r="J287" i="1" s="1"/>
  <c r="K287" i="1" s="1"/>
  <c r="M286" i="1"/>
  <c r="L286" i="1"/>
  <c r="I286" i="1"/>
  <c r="J286" i="1" s="1"/>
  <c r="K286" i="1" s="1"/>
  <c r="M285" i="1"/>
  <c r="L285" i="1"/>
  <c r="I285" i="1"/>
  <c r="J285" i="1" s="1"/>
  <c r="K285" i="1" s="1"/>
  <c r="M284" i="1"/>
  <c r="L284" i="1"/>
  <c r="I284" i="1"/>
  <c r="J284" i="1" s="1"/>
  <c r="K284" i="1" s="1"/>
  <c r="M283" i="1"/>
  <c r="L283" i="1"/>
  <c r="I283" i="1"/>
  <c r="J283" i="1" s="1"/>
  <c r="K283" i="1" s="1"/>
  <c r="M282" i="1"/>
  <c r="L282" i="1"/>
  <c r="I282" i="1"/>
  <c r="J282" i="1" s="1"/>
  <c r="K282" i="1" s="1"/>
  <c r="M281" i="1"/>
  <c r="L281" i="1"/>
  <c r="I281" i="1"/>
  <c r="J281" i="1" s="1"/>
  <c r="K281" i="1" s="1"/>
  <c r="M280" i="1"/>
  <c r="L280" i="1"/>
  <c r="I280" i="1"/>
  <c r="J280" i="1" s="1"/>
  <c r="K280" i="1" s="1"/>
  <c r="M279" i="1"/>
  <c r="L279" i="1"/>
  <c r="I279" i="1"/>
  <c r="J279" i="1" s="1"/>
  <c r="K279" i="1" s="1"/>
  <c r="M278" i="1"/>
  <c r="L278" i="1"/>
  <c r="I278" i="1"/>
  <c r="J278" i="1" s="1"/>
  <c r="K278" i="1" s="1"/>
  <c r="M277" i="1"/>
  <c r="L277" i="1"/>
  <c r="I277" i="1"/>
  <c r="J277" i="1" s="1"/>
  <c r="K277" i="1" s="1"/>
  <c r="M276" i="1"/>
  <c r="L276" i="1"/>
  <c r="I276" i="1"/>
  <c r="J276" i="1" s="1"/>
  <c r="K276" i="1" s="1"/>
  <c r="M275" i="1"/>
  <c r="L275" i="1"/>
  <c r="I275" i="1"/>
  <c r="J275" i="1" s="1"/>
  <c r="K275" i="1" s="1"/>
  <c r="M274" i="1"/>
  <c r="L274" i="1"/>
  <c r="I274" i="1"/>
  <c r="J274" i="1" s="1"/>
  <c r="K274" i="1" s="1"/>
  <c r="M273" i="1"/>
  <c r="L273" i="1"/>
  <c r="I273" i="1"/>
  <c r="J273" i="1" s="1"/>
  <c r="K273" i="1" s="1"/>
  <c r="M272" i="1"/>
  <c r="L272" i="1"/>
  <c r="I272" i="1"/>
  <c r="J272" i="1" s="1"/>
  <c r="K272" i="1" s="1"/>
  <c r="M271" i="1"/>
  <c r="L271" i="1"/>
  <c r="I271" i="1"/>
  <c r="J271" i="1" s="1"/>
  <c r="K271" i="1" s="1"/>
  <c r="M270" i="1"/>
  <c r="L270" i="1"/>
  <c r="I270" i="1"/>
  <c r="J270" i="1" s="1"/>
  <c r="K270" i="1" s="1"/>
  <c r="M269" i="1"/>
  <c r="L269" i="1"/>
  <c r="K269" i="1"/>
  <c r="I269" i="1"/>
  <c r="J269" i="1" s="1"/>
  <c r="M268" i="1"/>
  <c r="L268" i="1"/>
  <c r="K268" i="1"/>
  <c r="I268" i="1"/>
  <c r="J268" i="1" s="1"/>
  <c r="M267" i="1"/>
  <c r="L267" i="1"/>
  <c r="K267" i="1"/>
  <c r="I267" i="1"/>
  <c r="J267" i="1" s="1"/>
  <c r="M266" i="1"/>
  <c r="L266" i="1"/>
  <c r="I266" i="1"/>
  <c r="J266" i="1" s="1"/>
  <c r="K266" i="1" s="1"/>
  <c r="M265" i="1"/>
  <c r="L265" i="1"/>
  <c r="I265" i="1"/>
  <c r="J265" i="1" s="1"/>
  <c r="K265" i="1" s="1"/>
  <c r="M264" i="1"/>
  <c r="L264" i="1"/>
  <c r="I264" i="1"/>
  <c r="J264" i="1" s="1"/>
  <c r="K264" i="1" s="1"/>
  <c r="M263" i="1"/>
  <c r="L263" i="1"/>
  <c r="I263" i="1"/>
  <c r="J263" i="1" s="1"/>
  <c r="K263" i="1" s="1"/>
  <c r="M262" i="1"/>
  <c r="L262" i="1"/>
  <c r="I262" i="1"/>
  <c r="J262" i="1" s="1"/>
  <c r="K262" i="1" s="1"/>
  <c r="M261" i="1"/>
  <c r="L261" i="1"/>
  <c r="I261" i="1"/>
  <c r="J261" i="1" s="1"/>
  <c r="K261" i="1" s="1"/>
  <c r="M260" i="1"/>
  <c r="L260" i="1"/>
  <c r="I260" i="1"/>
  <c r="J260" i="1" s="1"/>
  <c r="K260" i="1" s="1"/>
  <c r="M259" i="1"/>
  <c r="L259" i="1"/>
  <c r="I259" i="1"/>
  <c r="J259" i="1" s="1"/>
  <c r="K259" i="1" s="1"/>
  <c r="M258" i="1"/>
  <c r="L258" i="1"/>
  <c r="I258" i="1"/>
  <c r="J258" i="1" s="1"/>
  <c r="K258" i="1" s="1"/>
  <c r="M257" i="1"/>
  <c r="L257" i="1"/>
  <c r="I257" i="1"/>
  <c r="J257" i="1" s="1"/>
  <c r="K257" i="1" s="1"/>
  <c r="M256" i="1"/>
  <c r="L256" i="1"/>
  <c r="I256" i="1"/>
  <c r="J256" i="1" s="1"/>
  <c r="K256" i="1" s="1"/>
  <c r="M255" i="1"/>
  <c r="L255" i="1"/>
  <c r="I255" i="1"/>
  <c r="J255" i="1" s="1"/>
  <c r="K255" i="1" s="1"/>
  <c r="M254" i="1"/>
  <c r="L254" i="1"/>
  <c r="I254" i="1"/>
  <c r="J254" i="1" s="1"/>
  <c r="K254" i="1" s="1"/>
  <c r="M253" i="1"/>
  <c r="L253" i="1"/>
  <c r="I253" i="1"/>
  <c r="J253" i="1" s="1"/>
  <c r="K253" i="1" s="1"/>
  <c r="M252" i="1"/>
  <c r="L252" i="1"/>
  <c r="I252" i="1"/>
  <c r="J252" i="1" s="1"/>
  <c r="K252" i="1" s="1"/>
  <c r="M251" i="1"/>
  <c r="L251" i="1"/>
  <c r="I251" i="1"/>
  <c r="J251" i="1" s="1"/>
  <c r="K251" i="1" s="1"/>
  <c r="M250" i="1"/>
  <c r="L250" i="1"/>
  <c r="I250" i="1"/>
  <c r="J250" i="1" s="1"/>
  <c r="K250" i="1" s="1"/>
  <c r="M249" i="1"/>
  <c r="L249" i="1"/>
  <c r="I249" i="1"/>
  <c r="J249" i="1" s="1"/>
  <c r="K249" i="1" s="1"/>
  <c r="M248" i="1"/>
  <c r="L248" i="1"/>
  <c r="I248" i="1"/>
  <c r="J248" i="1" s="1"/>
  <c r="K248" i="1" s="1"/>
  <c r="M247" i="1"/>
  <c r="L247" i="1"/>
  <c r="I247" i="1"/>
  <c r="J247" i="1" s="1"/>
  <c r="K247" i="1" s="1"/>
  <c r="M246" i="1"/>
  <c r="L246" i="1"/>
  <c r="I246" i="1"/>
  <c r="J246" i="1" s="1"/>
  <c r="K246" i="1" s="1"/>
  <c r="M245" i="1"/>
  <c r="L245" i="1"/>
  <c r="I245" i="1"/>
  <c r="J245" i="1" s="1"/>
  <c r="K245" i="1" s="1"/>
  <c r="M244" i="1"/>
  <c r="L244" i="1"/>
  <c r="I244" i="1"/>
  <c r="J244" i="1" s="1"/>
  <c r="K244" i="1" s="1"/>
  <c r="M243" i="1"/>
  <c r="L243" i="1"/>
  <c r="I243" i="1"/>
  <c r="J243" i="1" s="1"/>
  <c r="K243" i="1" s="1"/>
  <c r="M242" i="1"/>
  <c r="L242" i="1"/>
  <c r="I242" i="1"/>
  <c r="J242" i="1" s="1"/>
  <c r="K242" i="1" s="1"/>
  <c r="M241" i="1"/>
  <c r="L241" i="1"/>
  <c r="I241" i="1"/>
  <c r="J241" i="1" s="1"/>
  <c r="K241" i="1" s="1"/>
  <c r="M240" i="1"/>
  <c r="L240" i="1"/>
  <c r="I240" i="1"/>
  <c r="J240" i="1" s="1"/>
  <c r="K240" i="1" s="1"/>
  <c r="M239" i="1"/>
  <c r="L239" i="1"/>
  <c r="I239" i="1"/>
  <c r="J239" i="1" s="1"/>
  <c r="K239" i="1" s="1"/>
  <c r="M238" i="1"/>
  <c r="L238" i="1"/>
  <c r="I238" i="1"/>
  <c r="J238" i="1" s="1"/>
  <c r="K238" i="1" s="1"/>
  <c r="M237" i="1"/>
  <c r="L237" i="1"/>
  <c r="I237" i="1"/>
  <c r="J237" i="1" s="1"/>
  <c r="K237" i="1" s="1"/>
  <c r="M236" i="1"/>
  <c r="L236" i="1"/>
  <c r="I236" i="1"/>
  <c r="J236" i="1" s="1"/>
  <c r="K236" i="1" s="1"/>
  <c r="M235" i="1"/>
  <c r="L235" i="1"/>
  <c r="I235" i="1"/>
  <c r="J235" i="1" s="1"/>
  <c r="K235" i="1" s="1"/>
  <c r="M234" i="1"/>
  <c r="L234" i="1"/>
  <c r="I234" i="1"/>
  <c r="J234" i="1" s="1"/>
  <c r="K234" i="1" s="1"/>
  <c r="M233" i="1"/>
  <c r="L233" i="1"/>
  <c r="I233" i="1"/>
  <c r="J233" i="1" s="1"/>
  <c r="K233" i="1" s="1"/>
  <c r="M232" i="1"/>
  <c r="L232" i="1"/>
  <c r="I232" i="1"/>
  <c r="J232" i="1" s="1"/>
  <c r="K232" i="1" s="1"/>
  <c r="M231" i="1"/>
  <c r="L231" i="1"/>
  <c r="I231" i="1"/>
  <c r="J231" i="1" s="1"/>
  <c r="K231" i="1" s="1"/>
  <c r="M230" i="1"/>
  <c r="L230" i="1"/>
  <c r="I230" i="1"/>
  <c r="J230" i="1" s="1"/>
  <c r="K230" i="1" s="1"/>
  <c r="M229" i="1"/>
  <c r="L229" i="1"/>
  <c r="I229" i="1"/>
  <c r="J229" i="1" s="1"/>
  <c r="K229" i="1" s="1"/>
  <c r="M228" i="1"/>
  <c r="L228" i="1"/>
  <c r="I228" i="1"/>
  <c r="J228" i="1" s="1"/>
  <c r="K228" i="1" s="1"/>
  <c r="M227" i="1"/>
  <c r="L227" i="1"/>
  <c r="I227" i="1"/>
  <c r="J227" i="1" s="1"/>
  <c r="K227" i="1" s="1"/>
  <c r="M226" i="1"/>
  <c r="L226" i="1"/>
  <c r="I226" i="1"/>
  <c r="J226" i="1" s="1"/>
  <c r="K226" i="1" s="1"/>
  <c r="M225" i="1"/>
  <c r="L225" i="1"/>
  <c r="I225" i="1"/>
  <c r="J225" i="1" s="1"/>
  <c r="K225" i="1" s="1"/>
  <c r="M224" i="1"/>
  <c r="L224" i="1"/>
  <c r="I224" i="1"/>
  <c r="J224" i="1" s="1"/>
  <c r="K224" i="1" s="1"/>
  <c r="M11" i="2"/>
  <c r="L11" i="2"/>
  <c r="K11" i="2"/>
  <c r="I11" i="2"/>
  <c r="J11" i="2" s="1"/>
  <c r="M223" i="1"/>
  <c r="L223" i="1"/>
  <c r="I223" i="1"/>
  <c r="J223" i="1" s="1"/>
  <c r="K223" i="1" s="1"/>
  <c r="M15" i="1"/>
  <c r="L15" i="1"/>
  <c r="I15" i="1"/>
  <c r="J15" i="1" s="1"/>
  <c r="K15" i="1" s="1"/>
  <c r="K14" i="5" l="1"/>
  <c r="I54" i="4" l="1"/>
  <c r="J54" i="4" s="1"/>
  <c r="K54" i="4" s="1"/>
  <c r="M25" i="4"/>
  <c r="L25" i="4"/>
  <c r="K25" i="4"/>
  <c r="I25" i="4"/>
  <c r="I27" i="4" s="1"/>
  <c r="M23" i="4"/>
  <c r="L23" i="4"/>
  <c r="K23" i="4"/>
  <c r="I23" i="4"/>
  <c r="J23" i="4" s="1"/>
  <c r="I42" i="4"/>
  <c r="M41" i="4"/>
  <c r="L41" i="4"/>
  <c r="K41" i="4"/>
  <c r="I41" i="4"/>
  <c r="J41" i="4" s="1"/>
  <c r="M40" i="4"/>
  <c r="L40" i="4"/>
  <c r="K40" i="4"/>
  <c r="I40" i="4"/>
  <c r="J40" i="4" s="1"/>
  <c r="M39" i="4"/>
  <c r="L39" i="4"/>
  <c r="K39" i="4"/>
  <c r="I39" i="4"/>
  <c r="J39" i="4" s="1"/>
  <c r="M38" i="4"/>
  <c r="L38" i="4"/>
  <c r="K38" i="4"/>
  <c r="I38" i="4"/>
  <c r="J38" i="4" s="1"/>
  <c r="M37" i="4"/>
  <c r="L37" i="4"/>
  <c r="K37" i="4"/>
  <c r="I37" i="4"/>
  <c r="J37" i="4" s="1"/>
  <c r="I36" i="4"/>
  <c r="J36" i="4" s="1"/>
  <c r="K36" i="4" s="1"/>
  <c r="M35" i="4"/>
  <c r="L35" i="4"/>
  <c r="K35" i="4"/>
  <c r="I35" i="4"/>
  <c r="J35" i="4" s="1"/>
  <c r="I34" i="4"/>
  <c r="J34" i="4" s="1"/>
  <c r="K34" i="4" s="1"/>
  <c r="I10" i="2"/>
  <c r="J10" i="2" s="1"/>
  <c r="K10" i="2" s="1"/>
  <c r="M222" i="1"/>
  <c r="L222" i="1"/>
  <c r="I222" i="1"/>
  <c r="J222" i="1" s="1"/>
  <c r="K222" i="1" s="1"/>
  <c r="M221" i="1"/>
  <c r="L221" i="1"/>
  <c r="I221" i="1"/>
  <c r="J221" i="1" s="1"/>
  <c r="K221" i="1" s="1"/>
  <c r="M220" i="1"/>
  <c r="L220" i="1"/>
  <c r="I220" i="1"/>
  <c r="J220" i="1" s="1"/>
  <c r="K220" i="1" s="1"/>
  <c r="M219" i="1"/>
  <c r="L219" i="1"/>
  <c r="I219" i="1"/>
  <c r="J219" i="1" s="1"/>
  <c r="K219" i="1" s="1"/>
  <c r="M218" i="1"/>
  <c r="L218" i="1"/>
  <c r="I218" i="1"/>
  <c r="J218" i="1" s="1"/>
  <c r="K218" i="1" s="1"/>
  <c r="M217" i="1"/>
  <c r="L217" i="1"/>
  <c r="I217" i="1"/>
  <c r="J217" i="1" s="1"/>
  <c r="K217" i="1" s="1"/>
  <c r="M216" i="1"/>
  <c r="L216" i="1"/>
  <c r="I216" i="1"/>
  <c r="J216" i="1" s="1"/>
  <c r="K216" i="1" s="1"/>
  <c r="M215" i="1"/>
  <c r="L215" i="1"/>
  <c r="I215" i="1"/>
  <c r="J215" i="1" s="1"/>
  <c r="K215" i="1" s="1"/>
  <c r="M214" i="1"/>
  <c r="L214" i="1"/>
  <c r="I214" i="1"/>
  <c r="J214" i="1" s="1"/>
  <c r="K214" i="1" s="1"/>
  <c r="M213" i="1"/>
  <c r="L213" i="1"/>
  <c r="I213" i="1"/>
  <c r="J213" i="1" s="1"/>
  <c r="K213" i="1" s="1"/>
  <c r="M212" i="1"/>
  <c r="L212" i="1"/>
  <c r="I212" i="1"/>
  <c r="J212" i="1" s="1"/>
  <c r="K212" i="1" s="1"/>
  <c r="M211" i="1"/>
  <c r="L211" i="1"/>
  <c r="I211" i="1"/>
  <c r="J211" i="1" s="1"/>
  <c r="K211" i="1" s="1"/>
  <c r="M210" i="1"/>
  <c r="L210" i="1"/>
  <c r="I210" i="1"/>
  <c r="J210" i="1" s="1"/>
  <c r="K210" i="1" s="1"/>
  <c r="M209" i="1"/>
  <c r="L209" i="1"/>
  <c r="I209" i="1"/>
  <c r="J209" i="1" s="1"/>
  <c r="K209" i="1" s="1"/>
  <c r="M208" i="1"/>
  <c r="L208" i="1"/>
  <c r="I208" i="1"/>
  <c r="J208" i="1" s="1"/>
  <c r="K208" i="1" s="1"/>
  <c r="M207" i="1"/>
  <c r="L207" i="1"/>
  <c r="I207" i="1"/>
  <c r="J207" i="1" s="1"/>
  <c r="K207" i="1" s="1"/>
  <c r="M206" i="1"/>
  <c r="L206" i="1"/>
  <c r="I206" i="1"/>
  <c r="J206" i="1" s="1"/>
  <c r="K206" i="1" s="1"/>
  <c r="M205" i="1"/>
  <c r="L205" i="1"/>
  <c r="I205" i="1"/>
  <c r="J205" i="1" s="1"/>
  <c r="K205" i="1" s="1"/>
  <c r="M204" i="1"/>
  <c r="L204" i="1"/>
  <c r="I204" i="1"/>
  <c r="J204" i="1" s="1"/>
  <c r="K204" i="1" s="1"/>
  <c r="M203" i="1"/>
  <c r="L203" i="1"/>
  <c r="I203" i="1"/>
  <c r="J203" i="1" s="1"/>
  <c r="K203" i="1" s="1"/>
  <c r="M202" i="1"/>
  <c r="L202" i="1"/>
  <c r="I202" i="1"/>
  <c r="J202" i="1" s="1"/>
  <c r="K202" i="1" s="1"/>
  <c r="M201" i="1"/>
  <c r="L201" i="1"/>
  <c r="I201" i="1"/>
  <c r="J201" i="1" s="1"/>
  <c r="K201" i="1" s="1"/>
  <c r="M200" i="1"/>
  <c r="L200" i="1"/>
  <c r="I200" i="1"/>
  <c r="J200" i="1" s="1"/>
  <c r="K200" i="1" s="1"/>
  <c r="M199" i="1"/>
  <c r="L199" i="1"/>
  <c r="I199" i="1"/>
  <c r="J199" i="1" s="1"/>
  <c r="K199" i="1" s="1"/>
  <c r="M198" i="1"/>
  <c r="L198" i="1"/>
  <c r="I198" i="1"/>
  <c r="J198" i="1" s="1"/>
  <c r="K198" i="1" s="1"/>
  <c r="M197" i="1"/>
  <c r="L197" i="1"/>
  <c r="I197" i="1"/>
  <c r="J197" i="1" s="1"/>
  <c r="K197" i="1" s="1"/>
  <c r="M196" i="1"/>
  <c r="L196" i="1"/>
  <c r="I196" i="1"/>
  <c r="J196" i="1" s="1"/>
  <c r="K196" i="1" s="1"/>
  <c r="M195" i="1"/>
  <c r="L195" i="1"/>
  <c r="I195" i="1"/>
  <c r="J195" i="1" s="1"/>
  <c r="K195" i="1" s="1"/>
  <c r="M194" i="1"/>
  <c r="L194" i="1"/>
  <c r="I194" i="1"/>
  <c r="J194" i="1" s="1"/>
  <c r="K194" i="1" s="1"/>
  <c r="M193" i="1"/>
  <c r="L193" i="1"/>
  <c r="I193" i="1"/>
  <c r="J193" i="1" s="1"/>
  <c r="K193" i="1" s="1"/>
  <c r="M192" i="1"/>
  <c r="L192" i="1"/>
  <c r="I192" i="1"/>
  <c r="J192" i="1" s="1"/>
  <c r="K192" i="1" s="1"/>
  <c r="M191" i="1"/>
  <c r="L191" i="1"/>
  <c r="I191" i="1"/>
  <c r="J191" i="1" s="1"/>
  <c r="K191" i="1" s="1"/>
  <c r="M190" i="1"/>
  <c r="L190" i="1"/>
  <c r="I190" i="1"/>
  <c r="J190" i="1" s="1"/>
  <c r="K190" i="1" s="1"/>
  <c r="M189" i="1"/>
  <c r="L189" i="1"/>
  <c r="I189" i="1"/>
  <c r="J189" i="1" s="1"/>
  <c r="K189" i="1" s="1"/>
  <c r="M188" i="1"/>
  <c r="L188" i="1"/>
  <c r="I188" i="1"/>
  <c r="J188" i="1" s="1"/>
  <c r="K188" i="1" s="1"/>
  <c r="M187" i="1"/>
  <c r="L187" i="1"/>
  <c r="I187" i="1"/>
  <c r="J187" i="1" s="1"/>
  <c r="K187" i="1" s="1"/>
  <c r="M186" i="1"/>
  <c r="L186" i="1"/>
  <c r="I186" i="1"/>
  <c r="J186" i="1" s="1"/>
  <c r="K186" i="1" s="1"/>
  <c r="M185" i="1"/>
  <c r="L185" i="1"/>
  <c r="I185" i="1"/>
  <c r="J185" i="1" s="1"/>
  <c r="K185" i="1" s="1"/>
  <c r="M184" i="1"/>
  <c r="L184" i="1"/>
  <c r="I184" i="1"/>
  <c r="J184" i="1" s="1"/>
  <c r="K184" i="1" s="1"/>
  <c r="M183" i="1"/>
  <c r="L183" i="1"/>
  <c r="I183" i="1"/>
  <c r="J183" i="1" s="1"/>
  <c r="K183" i="1" s="1"/>
  <c r="M182" i="1"/>
  <c r="L182" i="1"/>
  <c r="I182" i="1"/>
  <c r="J182" i="1" s="1"/>
  <c r="K182" i="1" s="1"/>
  <c r="M181" i="1"/>
  <c r="L181" i="1"/>
  <c r="I181" i="1"/>
  <c r="J181" i="1" s="1"/>
  <c r="K181" i="1" s="1"/>
  <c r="M180" i="1"/>
  <c r="L180" i="1"/>
  <c r="I180" i="1"/>
  <c r="J180" i="1" s="1"/>
  <c r="K180" i="1" s="1"/>
  <c r="M179" i="1"/>
  <c r="L179" i="1"/>
  <c r="I179" i="1"/>
  <c r="J179" i="1" s="1"/>
  <c r="K179" i="1" s="1"/>
  <c r="M178" i="1"/>
  <c r="L178" i="1"/>
  <c r="I178" i="1"/>
  <c r="J178" i="1" s="1"/>
  <c r="K178" i="1" s="1"/>
  <c r="M177" i="1"/>
  <c r="L177" i="1"/>
  <c r="I177" i="1"/>
  <c r="J177" i="1" s="1"/>
  <c r="K177" i="1" s="1"/>
  <c r="M176" i="1"/>
  <c r="L176" i="1"/>
  <c r="I176" i="1"/>
  <c r="J176" i="1" s="1"/>
  <c r="K176" i="1" s="1"/>
  <c r="M175" i="1"/>
  <c r="L175" i="1"/>
  <c r="I175" i="1"/>
  <c r="J175" i="1" s="1"/>
  <c r="K175" i="1" s="1"/>
  <c r="M174" i="1"/>
  <c r="L174" i="1"/>
  <c r="I174" i="1"/>
  <c r="J174" i="1" s="1"/>
  <c r="K174" i="1" s="1"/>
  <c r="M173" i="1"/>
  <c r="L173" i="1"/>
  <c r="I173" i="1"/>
  <c r="J173" i="1" s="1"/>
  <c r="K173" i="1" s="1"/>
  <c r="M172" i="1"/>
  <c r="L172" i="1"/>
  <c r="I172" i="1"/>
  <c r="J172" i="1" s="1"/>
  <c r="K172" i="1" s="1"/>
  <c r="M171" i="1"/>
  <c r="L171" i="1"/>
  <c r="I171" i="1"/>
  <c r="J171" i="1" s="1"/>
  <c r="K171" i="1" s="1"/>
  <c r="M170" i="1"/>
  <c r="L170" i="1"/>
  <c r="I170" i="1"/>
  <c r="J170" i="1" s="1"/>
  <c r="K170" i="1" s="1"/>
  <c r="M169" i="1"/>
  <c r="L169" i="1"/>
  <c r="I169" i="1"/>
  <c r="J169" i="1" s="1"/>
  <c r="K169" i="1" s="1"/>
  <c r="M168" i="1"/>
  <c r="L168" i="1"/>
  <c r="I168" i="1"/>
  <c r="J168" i="1" s="1"/>
  <c r="K168" i="1" s="1"/>
  <c r="M167" i="1"/>
  <c r="L167" i="1"/>
  <c r="I167" i="1"/>
  <c r="J167" i="1" s="1"/>
  <c r="K167" i="1" s="1"/>
  <c r="M166" i="1"/>
  <c r="L166" i="1"/>
  <c r="I166" i="1"/>
  <c r="J166" i="1" s="1"/>
  <c r="K166" i="1" s="1"/>
  <c r="M165" i="1"/>
  <c r="L165" i="1"/>
  <c r="I165" i="1"/>
  <c r="J165" i="1" s="1"/>
  <c r="K165" i="1" s="1"/>
  <c r="M164" i="1"/>
  <c r="L164" i="1"/>
  <c r="I164" i="1"/>
  <c r="J164" i="1" s="1"/>
  <c r="K164" i="1" s="1"/>
  <c r="M163" i="1"/>
  <c r="L163" i="1"/>
  <c r="I163" i="1"/>
  <c r="J163" i="1" s="1"/>
  <c r="K163" i="1" s="1"/>
  <c r="M162" i="1"/>
  <c r="L162" i="1"/>
  <c r="I162" i="1"/>
  <c r="J162" i="1" s="1"/>
  <c r="K162" i="1" s="1"/>
  <c r="M161" i="1"/>
  <c r="L161" i="1"/>
  <c r="I161" i="1"/>
  <c r="J161" i="1" s="1"/>
  <c r="K161" i="1" s="1"/>
  <c r="M160" i="1"/>
  <c r="L160" i="1"/>
  <c r="I160" i="1"/>
  <c r="J160" i="1" s="1"/>
  <c r="K160" i="1" s="1"/>
  <c r="M159" i="1"/>
  <c r="L159" i="1"/>
  <c r="K159" i="1"/>
  <c r="I159" i="1"/>
  <c r="J159" i="1" s="1"/>
  <c r="M158" i="1"/>
  <c r="L158" i="1"/>
  <c r="K158" i="1"/>
  <c r="I158" i="1"/>
  <c r="J158" i="1" s="1"/>
  <c r="M157" i="1"/>
  <c r="L157" i="1"/>
  <c r="K157" i="1"/>
  <c r="I157" i="1"/>
  <c r="J157" i="1" s="1"/>
  <c r="M156" i="1"/>
  <c r="L156" i="1"/>
  <c r="I156" i="1"/>
  <c r="J156" i="1" s="1"/>
  <c r="K156" i="1" s="1"/>
  <c r="M155" i="1"/>
  <c r="L155" i="1"/>
  <c r="K155" i="1"/>
  <c r="I155" i="1"/>
  <c r="J155" i="1" s="1"/>
  <c r="M154" i="1"/>
  <c r="L154" i="1"/>
  <c r="I154" i="1"/>
  <c r="J154" i="1" s="1"/>
  <c r="K154" i="1" s="1"/>
  <c r="M153" i="1"/>
  <c r="L153" i="1"/>
  <c r="I153" i="1"/>
  <c r="J153" i="1" s="1"/>
  <c r="K153" i="1" s="1"/>
  <c r="M152" i="1"/>
  <c r="L152" i="1"/>
  <c r="I152" i="1"/>
  <c r="J152" i="1" s="1"/>
  <c r="K152" i="1" s="1"/>
  <c r="M151" i="1"/>
  <c r="L151" i="1"/>
  <c r="I151" i="1"/>
  <c r="J151" i="1" s="1"/>
  <c r="K151" i="1" s="1"/>
  <c r="M150" i="1"/>
  <c r="L150" i="1"/>
  <c r="I150" i="1"/>
  <c r="J150" i="1" s="1"/>
  <c r="K150" i="1" s="1"/>
  <c r="M149" i="1"/>
  <c r="L149" i="1"/>
  <c r="I149" i="1"/>
  <c r="J149" i="1" s="1"/>
  <c r="K149" i="1" s="1"/>
  <c r="M148" i="1"/>
  <c r="L148" i="1"/>
  <c r="I148" i="1"/>
  <c r="J148" i="1" s="1"/>
  <c r="K148" i="1" s="1"/>
  <c r="M147" i="1"/>
  <c r="L147" i="1"/>
  <c r="I147" i="1"/>
  <c r="J147" i="1" s="1"/>
  <c r="K147" i="1" s="1"/>
  <c r="M146" i="1"/>
  <c r="L146" i="1"/>
  <c r="I146" i="1"/>
  <c r="J146" i="1" s="1"/>
  <c r="K146" i="1" s="1"/>
  <c r="M145" i="1"/>
  <c r="L145" i="1"/>
  <c r="I145" i="1"/>
  <c r="J145" i="1" s="1"/>
  <c r="K145" i="1" s="1"/>
  <c r="M144" i="1"/>
  <c r="L144" i="1"/>
  <c r="I144" i="1"/>
  <c r="J144" i="1" s="1"/>
  <c r="K144" i="1" s="1"/>
  <c r="M143" i="1"/>
  <c r="L143" i="1"/>
  <c r="I143" i="1"/>
  <c r="J143" i="1" s="1"/>
  <c r="K143" i="1" s="1"/>
  <c r="M142" i="1"/>
  <c r="L142" i="1"/>
  <c r="I142" i="1"/>
  <c r="J142" i="1" s="1"/>
  <c r="K142" i="1" s="1"/>
  <c r="M141" i="1"/>
  <c r="L141" i="1"/>
  <c r="I141" i="1"/>
  <c r="J141" i="1" s="1"/>
  <c r="K141" i="1" s="1"/>
  <c r="M140" i="1"/>
  <c r="L140" i="1"/>
  <c r="I140" i="1"/>
  <c r="J140" i="1" s="1"/>
  <c r="K140" i="1" s="1"/>
  <c r="M139" i="1"/>
  <c r="L139" i="1"/>
  <c r="I139" i="1"/>
  <c r="J139" i="1" s="1"/>
  <c r="K139" i="1" s="1"/>
  <c r="M14" i="1"/>
  <c r="L14" i="1"/>
  <c r="K14" i="1"/>
  <c r="I14" i="1"/>
  <c r="J14" i="1" s="1"/>
  <c r="M13" i="1"/>
  <c r="L13" i="1"/>
  <c r="I13" i="1"/>
  <c r="J13" i="1" s="1"/>
  <c r="K13" i="1" s="1"/>
  <c r="M12" i="1"/>
  <c r="L12" i="1"/>
  <c r="I12" i="1"/>
  <c r="J12" i="1" s="1"/>
  <c r="K12" i="1" s="1"/>
  <c r="M11" i="1"/>
  <c r="L11" i="1"/>
  <c r="I11" i="1"/>
  <c r="J11" i="1" s="1"/>
  <c r="K11" i="1" s="1"/>
  <c r="J25" i="4" l="1"/>
  <c r="J27" i="4" s="1"/>
  <c r="J42" i="4"/>
  <c r="I18" i="3"/>
  <c r="J18" i="3" s="1"/>
  <c r="K18" i="3" s="1"/>
  <c r="I17" i="3"/>
  <c r="J17" i="3" s="1"/>
  <c r="K17" i="3" s="1"/>
  <c r="M16" i="3"/>
  <c r="L16" i="3"/>
  <c r="K16" i="3"/>
  <c r="I16" i="3"/>
  <c r="M15" i="3"/>
  <c r="L15" i="3"/>
  <c r="K15" i="3"/>
  <c r="I15" i="3"/>
  <c r="J15" i="3" s="1"/>
  <c r="I19" i="3"/>
  <c r="J19" i="3" s="1"/>
  <c r="K19" i="3" s="1"/>
  <c r="I11" i="3"/>
  <c r="J11" i="3" s="1"/>
  <c r="K11" i="3" s="1"/>
  <c r="J16" i="3" l="1"/>
  <c r="J21" i="3" s="1"/>
  <c r="I21" i="3"/>
  <c r="K42" i="4"/>
  <c r="I42" i="5"/>
  <c r="J42" i="5" s="1"/>
  <c r="K42" i="5" s="1"/>
  <c r="M41" i="5"/>
  <c r="L41" i="5"/>
  <c r="K41" i="5"/>
  <c r="I41" i="5"/>
  <c r="J41" i="5" s="1"/>
  <c r="M40" i="5"/>
  <c r="L40" i="5"/>
  <c r="K40" i="5"/>
  <c r="I40" i="5"/>
  <c r="J40" i="5" s="1"/>
  <c r="M39" i="5"/>
  <c r="L39" i="5"/>
  <c r="K39" i="5"/>
  <c r="I39" i="5"/>
  <c r="J39" i="5" s="1"/>
  <c r="M38" i="5"/>
  <c r="L38" i="5"/>
  <c r="K38" i="5"/>
  <c r="I38" i="5"/>
  <c r="J38" i="5" s="1"/>
  <c r="M37" i="5"/>
  <c r="L37" i="5"/>
  <c r="K37" i="5"/>
  <c r="I37" i="5"/>
  <c r="I76" i="5" s="1"/>
  <c r="M36" i="5"/>
  <c r="L36" i="5"/>
  <c r="K36" i="5"/>
  <c r="I36" i="5"/>
  <c r="J36" i="5" s="1"/>
  <c r="M35" i="5"/>
  <c r="L35" i="5"/>
  <c r="K35" i="5"/>
  <c r="I35" i="5"/>
  <c r="J35" i="5" s="1"/>
  <c r="M34" i="5"/>
  <c r="L34" i="5"/>
  <c r="K34" i="5"/>
  <c r="I34" i="5"/>
  <c r="J34" i="5" s="1"/>
  <c r="I47" i="4"/>
  <c r="J47" i="4" s="1"/>
  <c r="K47" i="4" s="1"/>
  <c r="I46" i="4"/>
  <c r="J46" i="4" s="1"/>
  <c r="K46" i="4" s="1"/>
  <c r="I45" i="4"/>
  <c r="J45" i="4" s="1"/>
  <c r="K45" i="4" s="1"/>
  <c r="I44" i="4"/>
  <c r="J44" i="4" s="1"/>
  <c r="K44" i="4" s="1"/>
  <c r="I43" i="4"/>
  <c r="J43" i="4" s="1"/>
  <c r="K43" i="4" s="1"/>
  <c r="I33" i="4"/>
  <c r="I32" i="4"/>
  <c r="J32" i="4" s="1"/>
  <c r="K32" i="4" s="1"/>
  <c r="I31" i="4"/>
  <c r="J31" i="4" s="1"/>
  <c r="K31" i="4" s="1"/>
  <c r="I30" i="4"/>
  <c r="J30" i="4" s="1"/>
  <c r="K30" i="4" s="1"/>
  <c r="I250" i="2"/>
  <c r="J250" i="2" s="1"/>
  <c r="K250" i="2" s="1"/>
  <c r="I249" i="2"/>
  <c r="J249" i="2" s="1"/>
  <c r="K249" i="2" s="1"/>
  <c r="I248" i="2"/>
  <c r="J248" i="2" s="1"/>
  <c r="K248" i="2" s="1"/>
  <c r="M138" i="1"/>
  <c r="L138" i="1"/>
  <c r="I138" i="1"/>
  <c r="J138" i="1" s="1"/>
  <c r="K138" i="1" s="1"/>
  <c r="J37" i="5" l="1"/>
  <c r="J76" i="5" s="1"/>
  <c r="J33" i="4"/>
  <c r="I247" i="2"/>
  <c r="J247" i="2" s="1"/>
  <c r="K247" i="2" s="1"/>
  <c r="I246" i="2"/>
  <c r="J246" i="2" s="1"/>
  <c r="K246" i="2" s="1"/>
  <c r="I245" i="2"/>
  <c r="J245" i="2" s="1"/>
  <c r="K245" i="2" s="1"/>
  <c r="I244" i="2"/>
  <c r="J244" i="2" s="1"/>
  <c r="K244" i="2" s="1"/>
  <c r="I243" i="2"/>
  <c r="J243" i="2" s="1"/>
  <c r="K243" i="2" s="1"/>
  <c r="I242" i="2"/>
  <c r="J242" i="2" s="1"/>
  <c r="K242" i="2" s="1"/>
  <c r="I241" i="2"/>
  <c r="J241" i="2" s="1"/>
  <c r="K241" i="2" s="1"/>
  <c r="I240" i="2"/>
  <c r="J240" i="2" s="1"/>
  <c r="K240" i="2" s="1"/>
  <c r="I239" i="2"/>
  <c r="J239" i="2" s="1"/>
  <c r="K239" i="2" s="1"/>
  <c r="I238" i="2"/>
  <c r="J238" i="2" s="1"/>
  <c r="K238" i="2" s="1"/>
  <c r="I237" i="2"/>
  <c r="J237" i="2" s="1"/>
  <c r="K237" i="2" s="1"/>
  <c r="I236" i="2"/>
  <c r="J236" i="2" s="1"/>
  <c r="K236" i="2" s="1"/>
  <c r="I235" i="2"/>
  <c r="J235" i="2" s="1"/>
  <c r="K235" i="2" s="1"/>
  <c r="I234" i="2"/>
  <c r="J234" i="2" s="1"/>
  <c r="K234" i="2" s="1"/>
  <c r="I233" i="2"/>
  <c r="J233" i="2" s="1"/>
  <c r="K233" i="2" s="1"/>
  <c r="I232" i="2"/>
  <c r="J232" i="2" s="1"/>
  <c r="K232" i="2" s="1"/>
  <c r="I231" i="2"/>
  <c r="J231" i="2" s="1"/>
  <c r="K231" i="2" s="1"/>
  <c r="I230" i="2"/>
  <c r="J230" i="2" s="1"/>
  <c r="K230" i="2" s="1"/>
  <c r="I229" i="2"/>
  <c r="J229" i="2" s="1"/>
  <c r="K229" i="2" s="1"/>
  <c r="I228" i="2"/>
  <c r="J228" i="2" s="1"/>
  <c r="K228" i="2" s="1"/>
  <c r="I227" i="2"/>
  <c r="J227" i="2" s="1"/>
  <c r="K227" i="2" s="1"/>
  <c r="I226" i="2"/>
  <c r="J226" i="2" s="1"/>
  <c r="K226" i="2" s="1"/>
  <c r="I225" i="2"/>
  <c r="J225" i="2" s="1"/>
  <c r="K225" i="2" s="1"/>
  <c r="I224" i="2"/>
  <c r="J224" i="2" s="1"/>
  <c r="K224" i="2" s="1"/>
  <c r="I223" i="2"/>
  <c r="J223" i="2" s="1"/>
  <c r="K223" i="2" s="1"/>
  <c r="I222" i="2"/>
  <c r="J222" i="2" s="1"/>
  <c r="K222" i="2" s="1"/>
  <c r="I221" i="2"/>
  <c r="J221" i="2" s="1"/>
  <c r="K221" i="2" s="1"/>
  <c r="I220" i="2"/>
  <c r="J220" i="2" s="1"/>
  <c r="K220" i="2" s="1"/>
  <c r="I219" i="2"/>
  <c r="J219" i="2" s="1"/>
  <c r="K219" i="2" s="1"/>
  <c r="I218" i="2"/>
  <c r="J218" i="2" s="1"/>
  <c r="K218" i="2" s="1"/>
  <c r="I217" i="2"/>
  <c r="J217" i="2" s="1"/>
  <c r="K217" i="2" s="1"/>
  <c r="I216" i="2"/>
  <c r="J216" i="2" s="1"/>
  <c r="K216" i="2" s="1"/>
  <c r="I215" i="2"/>
  <c r="J215" i="2" s="1"/>
  <c r="K215" i="2" s="1"/>
  <c r="I214" i="2"/>
  <c r="J214" i="2" s="1"/>
  <c r="K214" i="2" s="1"/>
  <c r="I213" i="2"/>
  <c r="J213" i="2" s="1"/>
  <c r="K213" i="2" s="1"/>
  <c r="I212" i="2"/>
  <c r="J212" i="2" s="1"/>
  <c r="K212" i="2" s="1"/>
  <c r="I211" i="2"/>
  <c r="J211" i="2" s="1"/>
  <c r="K211" i="2" s="1"/>
  <c r="I9" i="2"/>
  <c r="J9" i="2" s="1"/>
  <c r="K9" i="2" s="1"/>
  <c r="K33" i="4" l="1"/>
  <c r="I210" i="2" l="1"/>
  <c r="J210" i="2" s="1"/>
  <c r="K210" i="2" s="1"/>
  <c r="I209" i="2"/>
  <c r="J209" i="2" s="1"/>
  <c r="K209" i="2" s="1"/>
  <c r="I208" i="2"/>
  <c r="J208" i="2" s="1"/>
  <c r="K208" i="2" s="1"/>
  <c r="I207" i="2"/>
  <c r="J207" i="2" s="1"/>
  <c r="K207" i="2" s="1"/>
  <c r="I206" i="2"/>
  <c r="J206" i="2" s="1"/>
  <c r="K206" i="2" s="1"/>
  <c r="I205" i="2"/>
  <c r="J205" i="2" s="1"/>
  <c r="K205" i="2" s="1"/>
  <c r="I204" i="2"/>
  <c r="J204" i="2" s="1"/>
  <c r="K204" i="2" s="1"/>
  <c r="I203" i="2"/>
  <c r="J203" i="2" s="1"/>
  <c r="K203" i="2" s="1"/>
  <c r="I202" i="2"/>
  <c r="J202" i="2" s="1"/>
  <c r="K202" i="2" s="1"/>
  <c r="I201" i="2"/>
  <c r="J201" i="2" s="1"/>
  <c r="K201" i="2" s="1"/>
  <c r="I200" i="2"/>
  <c r="J200" i="2" s="1"/>
  <c r="K200" i="2" s="1"/>
  <c r="I199" i="2"/>
  <c r="J199" i="2" s="1"/>
  <c r="K199" i="2" s="1"/>
  <c r="I198" i="2"/>
  <c r="J198" i="2" s="1"/>
  <c r="K198" i="2" s="1"/>
  <c r="I197" i="2"/>
  <c r="J197" i="2" s="1"/>
  <c r="K197" i="2" s="1"/>
  <c r="I196" i="2"/>
  <c r="J196" i="2" s="1"/>
  <c r="K196" i="2" s="1"/>
  <c r="I195" i="2"/>
  <c r="J195" i="2" s="1"/>
  <c r="K195" i="2" s="1"/>
  <c r="I194" i="2"/>
  <c r="J194" i="2" s="1"/>
  <c r="K194" i="2" s="1"/>
  <c r="I193" i="2"/>
  <c r="J193" i="2" s="1"/>
  <c r="K193" i="2" s="1"/>
  <c r="I192" i="2"/>
  <c r="J192" i="2" s="1"/>
  <c r="K192" i="2" s="1"/>
  <c r="I191" i="2"/>
  <c r="J191" i="2" s="1"/>
  <c r="K191" i="2" s="1"/>
  <c r="I190" i="2"/>
  <c r="J190" i="2" s="1"/>
  <c r="K190" i="2" s="1"/>
  <c r="I189" i="2"/>
  <c r="J189" i="2" s="1"/>
  <c r="K189" i="2" s="1"/>
  <c r="I188" i="2"/>
  <c r="J188" i="2" s="1"/>
  <c r="K188" i="2" s="1"/>
  <c r="I187" i="2"/>
  <c r="J187" i="2" s="1"/>
  <c r="K187" i="2" s="1"/>
  <c r="I186" i="2"/>
  <c r="J186" i="2" s="1"/>
  <c r="K186" i="2" s="1"/>
  <c r="I185" i="2"/>
  <c r="J185" i="2" s="1"/>
  <c r="K185" i="2" s="1"/>
  <c r="I184" i="2"/>
  <c r="J184" i="2" s="1"/>
  <c r="K184" i="2" s="1"/>
  <c r="I183" i="2"/>
  <c r="J183" i="2" s="1"/>
  <c r="K183" i="2" s="1"/>
  <c r="I182" i="2"/>
  <c r="J182" i="2" s="1"/>
  <c r="K182" i="2" s="1"/>
  <c r="I51" i="4" l="1"/>
  <c r="I104" i="4" s="1"/>
  <c r="I50" i="4"/>
  <c r="J50" i="4" s="1"/>
  <c r="K50" i="4" s="1"/>
  <c r="I49" i="4"/>
  <c r="J49" i="4" s="1"/>
  <c r="K49" i="4" s="1"/>
  <c r="J51" i="4" l="1"/>
  <c r="J104" i="4" s="1"/>
  <c r="I181" i="2"/>
  <c r="J181" i="2" s="1"/>
  <c r="K181" i="2" s="1"/>
  <c r="I180" i="2"/>
  <c r="J180" i="2" s="1"/>
  <c r="K180" i="2" s="1"/>
  <c r="I179" i="2"/>
  <c r="J179" i="2" s="1"/>
  <c r="K179" i="2" s="1"/>
  <c r="I178" i="2"/>
  <c r="J178" i="2" s="1"/>
  <c r="K178" i="2" s="1"/>
  <c r="I177" i="2"/>
  <c r="J177" i="2" s="1"/>
  <c r="K177" i="2" s="1"/>
  <c r="I176" i="2"/>
  <c r="J176" i="2" s="1"/>
  <c r="K176" i="2" s="1"/>
  <c r="I175" i="2"/>
  <c r="J175" i="2" s="1"/>
  <c r="K175" i="2" s="1"/>
  <c r="I174" i="2"/>
  <c r="J174" i="2" s="1"/>
  <c r="K174" i="2" s="1"/>
  <c r="I173" i="2"/>
  <c r="J173" i="2" s="1"/>
  <c r="K173" i="2" s="1"/>
  <c r="I172" i="2"/>
  <c r="J172" i="2" s="1"/>
  <c r="K172" i="2" s="1"/>
  <c r="I171" i="2"/>
  <c r="J171" i="2" s="1"/>
  <c r="K171" i="2" s="1"/>
  <c r="I170" i="2"/>
  <c r="J170" i="2" s="1"/>
  <c r="K170" i="2" s="1"/>
  <c r="I169" i="2"/>
  <c r="J169" i="2" s="1"/>
  <c r="K169" i="2" s="1"/>
  <c r="I168" i="2"/>
  <c r="J168" i="2" s="1"/>
  <c r="K168" i="2" s="1"/>
  <c r="I167" i="2"/>
  <c r="J167" i="2" s="1"/>
  <c r="K167" i="2" s="1"/>
  <c r="I166" i="2"/>
  <c r="J166" i="2" s="1"/>
  <c r="K166" i="2" s="1"/>
  <c r="I165" i="2"/>
  <c r="J165" i="2" s="1"/>
  <c r="K165" i="2" s="1"/>
  <c r="I164" i="2"/>
  <c r="J164" i="2" s="1"/>
  <c r="K164" i="2" s="1"/>
  <c r="I163" i="2"/>
  <c r="J163" i="2" s="1"/>
  <c r="K163" i="2" s="1"/>
  <c r="I162" i="2"/>
  <c r="J162" i="2" s="1"/>
  <c r="K162" i="2" s="1"/>
  <c r="I161" i="2"/>
  <c r="J161" i="2" s="1"/>
  <c r="K161" i="2" s="1"/>
  <c r="I160" i="2"/>
  <c r="J160" i="2" s="1"/>
  <c r="K160" i="2" s="1"/>
  <c r="I159" i="2"/>
  <c r="J159" i="2" s="1"/>
  <c r="K159" i="2" s="1"/>
  <c r="I158" i="2"/>
  <c r="J158" i="2" s="1"/>
  <c r="K158" i="2" s="1"/>
  <c r="I157" i="2"/>
  <c r="J157" i="2" s="1"/>
  <c r="K157" i="2" s="1"/>
  <c r="I156" i="2"/>
  <c r="J156" i="2" s="1"/>
  <c r="K156" i="2" s="1"/>
  <c r="I155" i="2"/>
  <c r="J155" i="2" s="1"/>
  <c r="K155" i="2" s="1"/>
  <c r="I154" i="2"/>
  <c r="J154" i="2" s="1"/>
  <c r="K154" i="2" s="1"/>
  <c r="I153" i="2"/>
  <c r="J153" i="2" s="1"/>
  <c r="K153" i="2" s="1"/>
  <c r="I152" i="2"/>
  <c r="J152" i="2" s="1"/>
  <c r="K152" i="2" s="1"/>
  <c r="I151" i="2"/>
  <c r="J151" i="2" s="1"/>
  <c r="K151" i="2" s="1"/>
  <c r="I150" i="2"/>
  <c r="J150" i="2" s="1"/>
  <c r="K150" i="2" s="1"/>
  <c r="I149" i="2"/>
  <c r="J149" i="2" s="1"/>
  <c r="K149" i="2" s="1"/>
  <c r="I148" i="2"/>
  <c r="J148" i="2" s="1"/>
  <c r="K148" i="2" s="1"/>
  <c r="I147" i="2"/>
  <c r="J147" i="2" s="1"/>
  <c r="K147" i="2" s="1"/>
  <c r="I146" i="2"/>
  <c r="J146" i="2" s="1"/>
  <c r="K146" i="2" s="1"/>
  <c r="I145" i="2"/>
  <c r="J145" i="2" s="1"/>
  <c r="K145" i="2" s="1"/>
  <c r="I144" i="2"/>
  <c r="J144" i="2" s="1"/>
  <c r="K144" i="2" s="1"/>
  <c r="I143" i="2"/>
  <c r="J143" i="2" s="1"/>
  <c r="K143" i="2" s="1"/>
  <c r="I142" i="2"/>
  <c r="J142" i="2" s="1"/>
  <c r="K142" i="2" s="1"/>
  <c r="I141" i="2"/>
  <c r="J141" i="2" s="1"/>
  <c r="K141" i="2" s="1"/>
  <c r="I140" i="2"/>
  <c r="J140" i="2" s="1"/>
  <c r="K140" i="2" s="1"/>
  <c r="I139" i="2"/>
  <c r="J139" i="2" s="1"/>
  <c r="K139" i="2" s="1"/>
  <c r="I138" i="2"/>
  <c r="J138" i="2" s="1"/>
  <c r="K138" i="2" s="1"/>
  <c r="I137" i="2"/>
  <c r="J137" i="2" s="1"/>
  <c r="K137" i="2" s="1"/>
  <c r="I136" i="2"/>
  <c r="J136" i="2" s="1"/>
  <c r="K136" i="2" s="1"/>
  <c r="I135" i="2"/>
  <c r="J135" i="2" s="1"/>
  <c r="K135" i="2" s="1"/>
  <c r="I134" i="2"/>
  <c r="J134" i="2" s="1"/>
  <c r="K134" i="2" s="1"/>
  <c r="I133" i="2"/>
  <c r="J133" i="2" s="1"/>
  <c r="K133" i="2" s="1"/>
  <c r="I132" i="2"/>
  <c r="J132" i="2" s="1"/>
  <c r="K132" i="2" s="1"/>
  <c r="I131" i="2"/>
  <c r="J131" i="2" s="1"/>
  <c r="K131" i="2" s="1"/>
  <c r="I130" i="2"/>
  <c r="J130" i="2" s="1"/>
  <c r="K130" i="2" s="1"/>
  <c r="I129" i="2"/>
  <c r="J129" i="2" s="1"/>
  <c r="K129" i="2" s="1"/>
  <c r="I128" i="2"/>
  <c r="J128" i="2" s="1"/>
  <c r="K128" i="2" s="1"/>
  <c r="I127" i="2"/>
  <c r="J127" i="2" s="1"/>
  <c r="K127" i="2" s="1"/>
  <c r="I126" i="2"/>
  <c r="J126" i="2" s="1"/>
  <c r="K126" i="2" s="1"/>
  <c r="I125" i="2"/>
  <c r="J125" i="2" s="1"/>
  <c r="K125" i="2" s="1"/>
  <c r="I124" i="2"/>
  <c r="J124" i="2" s="1"/>
  <c r="K124" i="2" s="1"/>
  <c r="I123" i="2"/>
  <c r="J123" i="2" s="1"/>
  <c r="K123" i="2" s="1"/>
  <c r="I122" i="2"/>
  <c r="J122" i="2" s="1"/>
  <c r="K122" i="2" s="1"/>
  <c r="I121" i="2"/>
  <c r="J121" i="2" s="1"/>
  <c r="K121" i="2" s="1"/>
  <c r="I120" i="2"/>
  <c r="J120" i="2" s="1"/>
  <c r="K120" i="2" s="1"/>
  <c r="I119" i="2"/>
  <c r="J119" i="2" s="1"/>
  <c r="K119" i="2" s="1"/>
  <c r="I118" i="2"/>
  <c r="J118" i="2" s="1"/>
  <c r="K118" i="2" s="1"/>
  <c r="I117" i="2"/>
  <c r="J117" i="2" s="1"/>
  <c r="K117" i="2" s="1"/>
  <c r="I116" i="2"/>
  <c r="J116" i="2" s="1"/>
  <c r="K116" i="2" s="1"/>
  <c r="I115" i="2"/>
  <c r="J115" i="2" s="1"/>
  <c r="K115" i="2" s="1"/>
  <c r="I114" i="2"/>
  <c r="J114" i="2" s="1"/>
  <c r="K114" i="2" s="1"/>
  <c r="I113" i="2"/>
  <c r="J113" i="2" s="1"/>
  <c r="K113" i="2" s="1"/>
  <c r="I112" i="2"/>
  <c r="J112" i="2" s="1"/>
  <c r="K112" i="2" s="1"/>
  <c r="I111" i="2"/>
  <c r="J111" i="2" s="1"/>
  <c r="K111" i="2" s="1"/>
  <c r="I110" i="2"/>
  <c r="J110" i="2" s="1"/>
  <c r="K110" i="2" s="1"/>
  <c r="I109" i="2"/>
  <c r="J109" i="2" s="1"/>
  <c r="K109" i="2" s="1"/>
  <c r="I108" i="2"/>
  <c r="J108" i="2" s="1"/>
  <c r="K108" i="2" s="1"/>
  <c r="I107" i="2"/>
  <c r="J107" i="2" s="1"/>
  <c r="K107" i="2" s="1"/>
  <c r="I106" i="2"/>
  <c r="J106" i="2" s="1"/>
  <c r="K106" i="2" s="1"/>
  <c r="I105" i="2"/>
  <c r="J105" i="2" s="1"/>
  <c r="K105" i="2" s="1"/>
  <c r="I104" i="2"/>
  <c r="J104" i="2" s="1"/>
  <c r="K104" i="2" s="1"/>
  <c r="I103" i="2"/>
  <c r="J103" i="2" s="1"/>
  <c r="K103" i="2" s="1"/>
  <c r="I102" i="2"/>
  <c r="J102" i="2" s="1"/>
  <c r="K102" i="2" s="1"/>
  <c r="I101" i="2"/>
  <c r="J101" i="2" s="1"/>
  <c r="K101" i="2" s="1"/>
  <c r="I100" i="2"/>
  <c r="J100" i="2" s="1"/>
  <c r="K100" i="2" s="1"/>
  <c r="I99" i="2"/>
  <c r="J99" i="2" s="1"/>
  <c r="K99" i="2" s="1"/>
  <c r="I98" i="2"/>
  <c r="I97" i="2"/>
  <c r="I475" i="2" s="1"/>
  <c r="I96" i="2"/>
  <c r="J96" i="2" s="1"/>
  <c r="K96" i="2" s="1"/>
  <c r="I95" i="2"/>
  <c r="J95" i="2" s="1"/>
  <c r="K95" i="2" s="1"/>
  <c r="I94" i="2"/>
  <c r="J94" i="2" s="1"/>
  <c r="K94" i="2" s="1"/>
  <c r="I93" i="2"/>
  <c r="J93" i="2" s="1"/>
  <c r="K93" i="2" s="1"/>
  <c r="I92" i="2"/>
  <c r="J92" i="2" s="1"/>
  <c r="K92" i="2" s="1"/>
  <c r="I91" i="2"/>
  <c r="J91" i="2" s="1"/>
  <c r="K91" i="2" s="1"/>
  <c r="I90" i="2"/>
  <c r="J90" i="2" s="1"/>
  <c r="K90" i="2" s="1"/>
  <c r="I89" i="2"/>
  <c r="I88" i="2"/>
  <c r="J88" i="2" s="1"/>
  <c r="K88" i="2" s="1"/>
  <c r="I87" i="2"/>
  <c r="J87" i="2" s="1"/>
  <c r="K87" i="2" s="1"/>
  <c r="I86" i="2"/>
  <c r="J86" i="2" s="1"/>
  <c r="K86" i="2" s="1"/>
  <c r="I85" i="2"/>
  <c r="J85" i="2" s="1"/>
  <c r="K85" i="2" s="1"/>
  <c r="I84" i="2"/>
  <c r="J84" i="2" s="1"/>
  <c r="K84" i="2" s="1"/>
  <c r="I83" i="2"/>
  <c r="J83" i="2" s="1"/>
  <c r="K83" i="2" s="1"/>
  <c r="I82" i="2"/>
  <c r="J82" i="2" s="1"/>
  <c r="K82" i="2" s="1"/>
  <c r="I81" i="2"/>
  <c r="J81" i="2" s="1"/>
  <c r="K81" i="2" s="1"/>
  <c r="I80" i="2"/>
  <c r="I79" i="2"/>
  <c r="J79" i="2" s="1"/>
  <c r="K79" i="2" s="1"/>
  <c r="I78" i="2"/>
  <c r="J78" i="2" s="1"/>
  <c r="K78" i="2" s="1"/>
  <c r="I77" i="2"/>
  <c r="J77" i="2" s="1"/>
  <c r="K77" i="2" s="1"/>
  <c r="I76" i="2"/>
  <c r="J76" i="2" s="1"/>
  <c r="K76" i="2" s="1"/>
  <c r="I47" i="1"/>
  <c r="J47" i="1" s="1"/>
  <c r="K47" i="1" s="1"/>
  <c r="L47" i="1"/>
  <c r="M47" i="1"/>
  <c r="I48" i="1"/>
  <c r="J48" i="1" s="1"/>
  <c r="K48" i="1" s="1"/>
  <c r="L48" i="1"/>
  <c r="M48" i="1"/>
  <c r="I49" i="1"/>
  <c r="J49" i="1" s="1"/>
  <c r="K49" i="1" s="1"/>
  <c r="L49" i="1"/>
  <c r="M49" i="1"/>
  <c r="I50" i="1"/>
  <c r="J50" i="1" s="1"/>
  <c r="K50" i="1" s="1"/>
  <c r="L50" i="1"/>
  <c r="M50" i="1"/>
  <c r="I51" i="1"/>
  <c r="J51" i="1" s="1"/>
  <c r="K51" i="1" s="1"/>
  <c r="L51" i="1"/>
  <c r="M51" i="1"/>
  <c r="I52" i="1"/>
  <c r="J52" i="1" s="1"/>
  <c r="K52" i="1" s="1"/>
  <c r="L52" i="1"/>
  <c r="M52" i="1"/>
  <c r="I53" i="1"/>
  <c r="J53" i="1" s="1"/>
  <c r="K53" i="1" s="1"/>
  <c r="L53" i="1"/>
  <c r="M53" i="1"/>
  <c r="I54" i="1"/>
  <c r="J54" i="1" s="1"/>
  <c r="K54" i="1" s="1"/>
  <c r="L54" i="1"/>
  <c r="M54" i="1"/>
  <c r="I55" i="1"/>
  <c r="J55" i="1" s="1"/>
  <c r="K55" i="1" s="1"/>
  <c r="L55" i="1"/>
  <c r="M55" i="1"/>
  <c r="I56" i="1"/>
  <c r="J56" i="1" s="1"/>
  <c r="K56" i="1" s="1"/>
  <c r="L56" i="1"/>
  <c r="M56" i="1"/>
  <c r="I57" i="1"/>
  <c r="J57" i="1" s="1"/>
  <c r="K57" i="1" s="1"/>
  <c r="L57" i="1"/>
  <c r="M57" i="1"/>
  <c r="I58" i="1"/>
  <c r="J58" i="1" s="1"/>
  <c r="K58" i="1" s="1"/>
  <c r="L58" i="1"/>
  <c r="M58" i="1"/>
  <c r="I59" i="1"/>
  <c r="J59" i="1" s="1"/>
  <c r="K59" i="1" s="1"/>
  <c r="L59" i="1"/>
  <c r="M59" i="1"/>
  <c r="I60" i="1"/>
  <c r="J60" i="1" s="1"/>
  <c r="K60" i="1" s="1"/>
  <c r="L60" i="1"/>
  <c r="M60" i="1"/>
  <c r="I61" i="1"/>
  <c r="J61" i="1" s="1"/>
  <c r="K61" i="1" s="1"/>
  <c r="L61" i="1"/>
  <c r="M61" i="1"/>
  <c r="I62" i="1"/>
  <c r="J62" i="1" s="1"/>
  <c r="K62" i="1" s="1"/>
  <c r="L62" i="1"/>
  <c r="M62" i="1"/>
  <c r="I63" i="1"/>
  <c r="J63" i="1" s="1"/>
  <c r="K63" i="1" s="1"/>
  <c r="L63" i="1"/>
  <c r="M63" i="1"/>
  <c r="K104" i="4" l="1"/>
  <c r="J97" i="2"/>
  <c r="J475" i="2" s="1"/>
  <c r="J89" i="2"/>
  <c r="J80" i="2"/>
  <c r="K51" i="4"/>
  <c r="J98" i="2"/>
  <c r="K97" i="2" l="1"/>
  <c r="K89" i="2"/>
  <c r="K80" i="2"/>
  <c r="K98" i="2"/>
  <c r="I24" i="4" l="1"/>
  <c r="J24" i="4" s="1"/>
  <c r="K24" i="4" s="1"/>
  <c r="M10" i="1"/>
  <c r="L10" i="1"/>
  <c r="I10" i="1"/>
  <c r="J10" i="1" s="1"/>
  <c r="K10" i="1" s="1"/>
  <c r="M9" i="1"/>
  <c r="L9" i="1"/>
  <c r="I9" i="1"/>
  <c r="J9" i="1" s="1"/>
  <c r="K9" i="1" s="1"/>
  <c r="L45" i="1" l="1"/>
  <c r="M45" i="1"/>
  <c r="I48" i="4"/>
  <c r="J48" i="4" s="1"/>
  <c r="K48" i="4" s="1"/>
  <c r="I29" i="4"/>
  <c r="J29" i="4" s="1"/>
  <c r="K29" i="4" s="1"/>
  <c r="I9" i="5" l="1"/>
  <c r="J9" i="5" s="1"/>
  <c r="K9" i="5" s="1"/>
  <c r="I8" i="5"/>
  <c r="I75" i="2"/>
  <c r="J75" i="2" s="1"/>
  <c r="K75" i="2" s="1"/>
  <c r="I74" i="2"/>
  <c r="J74" i="2" s="1"/>
  <c r="K74" i="2" s="1"/>
  <c r="I73" i="2"/>
  <c r="J73" i="2" s="1"/>
  <c r="K73" i="2" s="1"/>
  <c r="I72" i="2"/>
  <c r="J72" i="2" s="1"/>
  <c r="K72" i="2" s="1"/>
  <c r="I71" i="2"/>
  <c r="J71" i="2" s="1"/>
  <c r="K71" i="2" s="1"/>
  <c r="I70" i="2"/>
  <c r="J70" i="2" s="1"/>
  <c r="K70" i="2" s="1"/>
  <c r="I69" i="2"/>
  <c r="J69" i="2" s="1"/>
  <c r="K69" i="2" s="1"/>
  <c r="I68" i="2"/>
  <c r="J68" i="2" s="1"/>
  <c r="K68" i="2" s="1"/>
  <c r="I67" i="2"/>
  <c r="J67" i="2" s="1"/>
  <c r="K67" i="2" s="1"/>
  <c r="I66" i="2"/>
  <c r="J66" i="2" s="1"/>
  <c r="K66" i="2" s="1"/>
  <c r="I65" i="2"/>
  <c r="J65" i="2" s="1"/>
  <c r="K65" i="2" s="1"/>
  <c r="I64" i="2"/>
  <c r="J64" i="2" s="1"/>
  <c r="K64" i="2" s="1"/>
  <c r="I63" i="2"/>
  <c r="J63" i="2" s="1"/>
  <c r="K63" i="2" s="1"/>
  <c r="I62" i="2"/>
  <c r="J62" i="2" s="1"/>
  <c r="K62" i="2" s="1"/>
  <c r="I61" i="2"/>
  <c r="J61" i="2" s="1"/>
  <c r="K61" i="2" s="1"/>
  <c r="I60" i="2"/>
  <c r="J60" i="2" s="1"/>
  <c r="K60" i="2" s="1"/>
  <c r="I59" i="2"/>
  <c r="J59" i="2" s="1"/>
  <c r="K59" i="2" s="1"/>
  <c r="I58" i="2"/>
  <c r="J58" i="2" s="1"/>
  <c r="K58" i="2" s="1"/>
  <c r="I57" i="2"/>
  <c r="J57" i="2" s="1"/>
  <c r="K57" i="2" s="1"/>
  <c r="I56" i="2"/>
  <c r="J56" i="2" s="1"/>
  <c r="K56" i="2" s="1"/>
  <c r="I55" i="2"/>
  <c r="J55" i="2" s="1"/>
  <c r="K55" i="2" s="1"/>
  <c r="I54" i="2"/>
  <c r="J54" i="2" s="1"/>
  <c r="K54" i="2" s="1"/>
  <c r="I53" i="2"/>
  <c r="J53" i="2" s="1"/>
  <c r="K53" i="2" s="1"/>
  <c r="I52" i="2"/>
  <c r="J52" i="2" s="1"/>
  <c r="K52" i="2" s="1"/>
  <c r="I51" i="2"/>
  <c r="J51" i="2" s="1"/>
  <c r="K51" i="2" s="1"/>
  <c r="I50" i="2"/>
  <c r="J50" i="2" s="1"/>
  <c r="K50" i="2" s="1"/>
  <c r="I49" i="2"/>
  <c r="J49" i="2" s="1"/>
  <c r="K49" i="2" s="1"/>
  <c r="I48" i="2"/>
  <c r="J48" i="2" s="1"/>
  <c r="K48" i="2" s="1"/>
  <c r="I47" i="2"/>
  <c r="J47" i="2" s="1"/>
  <c r="K47" i="2" s="1"/>
  <c r="I46" i="2"/>
  <c r="J46" i="2" s="1"/>
  <c r="K46" i="2" s="1"/>
  <c r="M137" i="1"/>
  <c r="L137" i="1"/>
  <c r="I137" i="1"/>
  <c r="J137" i="1" s="1"/>
  <c r="K137" i="1" s="1"/>
  <c r="M136" i="1"/>
  <c r="L136" i="1"/>
  <c r="I136" i="1"/>
  <c r="J136" i="1" s="1"/>
  <c r="K136" i="1" s="1"/>
  <c r="M135" i="1"/>
  <c r="L135" i="1"/>
  <c r="I135" i="1"/>
  <c r="J135" i="1" s="1"/>
  <c r="K135" i="1" s="1"/>
  <c r="M134" i="1"/>
  <c r="L134" i="1"/>
  <c r="I134" i="1"/>
  <c r="J134" i="1" s="1"/>
  <c r="K134" i="1" s="1"/>
  <c r="M133" i="1"/>
  <c r="L133" i="1"/>
  <c r="I133" i="1"/>
  <c r="J133" i="1" s="1"/>
  <c r="K133" i="1" s="1"/>
  <c r="M132" i="1"/>
  <c r="L132" i="1"/>
  <c r="I132" i="1"/>
  <c r="J132" i="1" s="1"/>
  <c r="K132" i="1" s="1"/>
  <c r="M131" i="1"/>
  <c r="L131" i="1"/>
  <c r="I131" i="1"/>
  <c r="J131" i="1" s="1"/>
  <c r="K131" i="1" s="1"/>
  <c r="M130" i="1"/>
  <c r="L130" i="1"/>
  <c r="I130" i="1"/>
  <c r="J130" i="1" s="1"/>
  <c r="K130" i="1" s="1"/>
  <c r="M129" i="1"/>
  <c r="L129" i="1"/>
  <c r="I129" i="1"/>
  <c r="J129" i="1" s="1"/>
  <c r="K129" i="1" s="1"/>
  <c r="M128" i="1"/>
  <c r="L128" i="1"/>
  <c r="I128" i="1"/>
  <c r="J128" i="1" s="1"/>
  <c r="K128" i="1" s="1"/>
  <c r="M127" i="1"/>
  <c r="L127" i="1"/>
  <c r="I127" i="1"/>
  <c r="J127" i="1" s="1"/>
  <c r="K127" i="1" s="1"/>
  <c r="M126" i="1"/>
  <c r="L126" i="1"/>
  <c r="I126" i="1"/>
  <c r="J126" i="1" s="1"/>
  <c r="K126" i="1" s="1"/>
  <c r="M125" i="1"/>
  <c r="L125" i="1"/>
  <c r="I125" i="1"/>
  <c r="J125" i="1" s="1"/>
  <c r="K125" i="1" s="1"/>
  <c r="M124" i="1"/>
  <c r="L124" i="1"/>
  <c r="I124" i="1"/>
  <c r="J124" i="1" s="1"/>
  <c r="K124" i="1" s="1"/>
  <c r="M123" i="1"/>
  <c r="L123" i="1"/>
  <c r="I123" i="1"/>
  <c r="J123" i="1" s="1"/>
  <c r="K123" i="1" s="1"/>
  <c r="M122" i="1"/>
  <c r="L122" i="1"/>
  <c r="I122" i="1"/>
  <c r="J122" i="1" s="1"/>
  <c r="K122" i="1" s="1"/>
  <c r="M121" i="1"/>
  <c r="L121" i="1"/>
  <c r="I121" i="1"/>
  <c r="J121" i="1" s="1"/>
  <c r="K121" i="1" s="1"/>
  <c r="M120" i="1"/>
  <c r="L120" i="1"/>
  <c r="I120" i="1"/>
  <c r="J120" i="1" s="1"/>
  <c r="K120" i="1" s="1"/>
  <c r="M119" i="1"/>
  <c r="L119" i="1"/>
  <c r="I119" i="1"/>
  <c r="J119" i="1" s="1"/>
  <c r="K119" i="1" s="1"/>
  <c r="M118" i="1"/>
  <c r="L118" i="1"/>
  <c r="I118" i="1"/>
  <c r="J118" i="1" s="1"/>
  <c r="K118" i="1" s="1"/>
  <c r="M117" i="1"/>
  <c r="L117" i="1"/>
  <c r="I117" i="1"/>
  <c r="J117" i="1" s="1"/>
  <c r="K117" i="1" s="1"/>
  <c r="M116" i="1"/>
  <c r="L116" i="1"/>
  <c r="I116" i="1"/>
  <c r="J116" i="1" s="1"/>
  <c r="K116" i="1" s="1"/>
  <c r="M115" i="1"/>
  <c r="L115" i="1"/>
  <c r="I115" i="1"/>
  <c r="J115" i="1" s="1"/>
  <c r="K115" i="1" s="1"/>
  <c r="M114" i="1"/>
  <c r="L114" i="1"/>
  <c r="I114" i="1"/>
  <c r="J114" i="1" s="1"/>
  <c r="K114" i="1" s="1"/>
  <c r="M113" i="1"/>
  <c r="L113" i="1"/>
  <c r="I113" i="1"/>
  <c r="J113" i="1" s="1"/>
  <c r="K113" i="1" s="1"/>
  <c r="M112" i="1"/>
  <c r="L112" i="1"/>
  <c r="I112" i="1"/>
  <c r="J112" i="1" s="1"/>
  <c r="K112" i="1" s="1"/>
  <c r="M111" i="1"/>
  <c r="L111" i="1"/>
  <c r="I111" i="1"/>
  <c r="J111" i="1" s="1"/>
  <c r="K111" i="1" s="1"/>
  <c r="M110" i="1"/>
  <c r="L110" i="1"/>
  <c r="I110" i="1"/>
  <c r="J110" i="1" s="1"/>
  <c r="K110" i="1" s="1"/>
  <c r="M109" i="1"/>
  <c r="L109" i="1"/>
  <c r="I109" i="1"/>
  <c r="J109" i="1" s="1"/>
  <c r="K109" i="1" s="1"/>
  <c r="M108" i="1"/>
  <c r="L108" i="1"/>
  <c r="I108" i="1"/>
  <c r="J108" i="1" s="1"/>
  <c r="K108" i="1" s="1"/>
  <c r="M107" i="1"/>
  <c r="L107" i="1"/>
  <c r="I107" i="1"/>
  <c r="J107" i="1" s="1"/>
  <c r="K107" i="1" s="1"/>
  <c r="M106" i="1"/>
  <c r="L106" i="1"/>
  <c r="I106" i="1"/>
  <c r="J106" i="1" s="1"/>
  <c r="K106" i="1" s="1"/>
  <c r="M105" i="1"/>
  <c r="L105" i="1"/>
  <c r="I105" i="1"/>
  <c r="J105" i="1" s="1"/>
  <c r="K105" i="1" s="1"/>
  <c r="M104" i="1"/>
  <c r="L104" i="1"/>
  <c r="I104" i="1"/>
  <c r="J104" i="1" s="1"/>
  <c r="K104" i="1" s="1"/>
  <c r="M103" i="1"/>
  <c r="L103" i="1"/>
  <c r="I103" i="1"/>
  <c r="J103" i="1" s="1"/>
  <c r="K103" i="1" s="1"/>
  <c r="M102" i="1"/>
  <c r="L102" i="1"/>
  <c r="I102" i="1"/>
  <c r="M101" i="1"/>
  <c r="L101" i="1"/>
  <c r="I101" i="1"/>
  <c r="M100" i="1"/>
  <c r="L100" i="1"/>
  <c r="I100" i="1"/>
  <c r="I488" i="1" s="1"/>
  <c r="M99" i="1"/>
  <c r="L99" i="1"/>
  <c r="I99" i="1"/>
  <c r="J99" i="1" s="1"/>
  <c r="K99" i="1" s="1"/>
  <c r="M98" i="1"/>
  <c r="L98" i="1"/>
  <c r="I98" i="1"/>
  <c r="J98" i="1" s="1"/>
  <c r="K98" i="1" s="1"/>
  <c r="M97" i="1"/>
  <c r="L97" i="1"/>
  <c r="I97" i="1"/>
  <c r="J97" i="1" s="1"/>
  <c r="K97" i="1" s="1"/>
  <c r="M96" i="1"/>
  <c r="L96" i="1"/>
  <c r="I96" i="1"/>
  <c r="M95" i="1"/>
  <c r="L95" i="1"/>
  <c r="I95" i="1"/>
  <c r="J95" i="1" s="1"/>
  <c r="K95" i="1" s="1"/>
  <c r="M94" i="1"/>
  <c r="L94" i="1"/>
  <c r="I94" i="1"/>
  <c r="J94" i="1" s="1"/>
  <c r="K94" i="1" s="1"/>
  <c r="M93" i="1"/>
  <c r="L93" i="1"/>
  <c r="I93" i="1"/>
  <c r="J93" i="1" s="1"/>
  <c r="K93" i="1" s="1"/>
  <c r="M92" i="1"/>
  <c r="L92" i="1"/>
  <c r="I92" i="1"/>
  <c r="J92" i="1" s="1"/>
  <c r="K92" i="1" s="1"/>
  <c r="M91" i="1"/>
  <c r="L91" i="1"/>
  <c r="I91" i="1"/>
  <c r="M90" i="1"/>
  <c r="L90" i="1"/>
  <c r="I90" i="1"/>
  <c r="J90" i="1" s="1"/>
  <c r="K90" i="1" s="1"/>
  <c r="M89" i="1"/>
  <c r="L89" i="1"/>
  <c r="I89" i="1"/>
  <c r="J89" i="1" s="1"/>
  <c r="K89" i="1" s="1"/>
  <c r="M88" i="1"/>
  <c r="L88" i="1"/>
  <c r="I88" i="1"/>
  <c r="M87" i="1"/>
  <c r="L87" i="1"/>
  <c r="I87" i="1"/>
  <c r="J87" i="1" s="1"/>
  <c r="K87" i="1" s="1"/>
  <c r="M86" i="1"/>
  <c r="L86" i="1"/>
  <c r="I86" i="1"/>
  <c r="M85" i="1"/>
  <c r="L85" i="1"/>
  <c r="I85" i="1"/>
  <c r="J85" i="1" s="1"/>
  <c r="K85" i="1" s="1"/>
  <c r="M84" i="1"/>
  <c r="L84" i="1"/>
  <c r="I84" i="1"/>
  <c r="J84" i="1" s="1"/>
  <c r="K84" i="1" s="1"/>
  <c r="M83" i="1"/>
  <c r="L83" i="1"/>
  <c r="I83" i="1"/>
  <c r="J83" i="1" s="1"/>
  <c r="K83" i="1" s="1"/>
  <c r="M82" i="1"/>
  <c r="L82" i="1"/>
  <c r="I82" i="1"/>
  <c r="J82" i="1" s="1"/>
  <c r="K82" i="1" s="1"/>
  <c r="M81" i="1"/>
  <c r="L81" i="1"/>
  <c r="I81" i="1"/>
  <c r="J81" i="1" s="1"/>
  <c r="K81" i="1" s="1"/>
  <c r="M80" i="1"/>
  <c r="L80" i="1"/>
  <c r="I80" i="1"/>
  <c r="J80" i="1" s="1"/>
  <c r="K80" i="1" s="1"/>
  <c r="M79" i="1"/>
  <c r="L79" i="1"/>
  <c r="I79" i="1"/>
  <c r="J79" i="1" s="1"/>
  <c r="K79" i="1" s="1"/>
  <c r="M78" i="1"/>
  <c r="L78" i="1"/>
  <c r="I78" i="1"/>
  <c r="J78" i="1" s="1"/>
  <c r="K78" i="1" s="1"/>
  <c r="M77" i="1"/>
  <c r="L77" i="1"/>
  <c r="I77" i="1"/>
  <c r="J77" i="1" s="1"/>
  <c r="K77" i="1" s="1"/>
  <c r="M76" i="1"/>
  <c r="L76" i="1"/>
  <c r="I76" i="1"/>
  <c r="J76" i="1" s="1"/>
  <c r="K76" i="1" s="1"/>
  <c r="M75" i="1"/>
  <c r="L75" i="1"/>
  <c r="I75" i="1"/>
  <c r="J75" i="1" s="1"/>
  <c r="K75" i="1" s="1"/>
  <c r="M74" i="1"/>
  <c r="L74" i="1"/>
  <c r="I74" i="1"/>
  <c r="J74" i="1" s="1"/>
  <c r="K74" i="1" s="1"/>
  <c r="M73" i="1"/>
  <c r="L73" i="1"/>
  <c r="I73" i="1"/>
  <c r="J73" i="1" s="1"/>
  <c r="K73" i="1" s="1"/>
  <c r="M72" i="1"/>
  <c r="L72" i="1"/>
  <c r="I72" i="1"/>
  <c r="J72" i="1" s="1"/>
  <c r="K72" i="1" s="1"/>
  <c r="M71" i="1"/>
  <c r="L71" i="1"/>
  <c r="I71" i="1"/>
  <c r="J71" i="1" s="1"/>
  <c r="K71" i="1" s="1"/>
  <c r="M70" i="1"/>
  <c r="L70" i="1"/>
  <c r="I70" i="1"/>
  <c r="J70" i="1" s="1"/>
  <c r="K70" i="1" s="1"/>
  <c r="M69" i="1"/>
  <c r="L69" i="1"/>
  <c r="I69" i="1"/>
  <c r="J69" i="1" s="1"/>
  <c r="K69" i="1" s="1"/>
  <c r="M68" i="1"/>
  <c r="L68" i="1"/>
  <c r="I68" i="1"/>
  <c r="J68" i="1" s="1"/>
  <c r="K68" i="1" s="1"/>
  <c r="M67" i="1"/>
  <c r="L67" i="1"/>
  <c r="I67" i="1"/>
  <c r="J67" i="1" s="1"/>
  <c r="K67" i="1" s="1"/>
  <c r="M66" i="1"/>
  <c r="L66" i="1"/>
  <c r="I66" i="1"/>
  <c r="J66" i="1" s="1"/>
  <c r="K66" i="1" s="1"/>
  <c r="M65" i="1"/>
  <c r="L65" i="1"/>
  <c r="I65" i="1"/>
  <c r="J65" i="1" s="1"/>
  <c r="K65" i="1" s="1"/>
  <c r="M64" i="1"/>
  <c r="L64" i="1"/>
  <c r="I64" i="1"/>
  <c r="J64" i="1" s="1"/>
  <c r="K64" i="1" s="1"/>
  <c r="J102" i="1" l="1"/>
  <c r="J91" i="1"/>
  <c r="J100" i="1"/>
  <c r="J488" i="1" s="1"/>
  <c r="J101" i="1"/>
  <c r="J96" i="1"/>
  <c r="J88" i="1"/>
  <c r="J86" i="1"/>
  <c r="K102" i="1" l="1"/>
  <c r="K91" i="1"/>
  <c r="K100" i="1"/>
  <c r="K101" i="1"/>
  <c r="K45" i="1"/>
  <c r="K96" i="1"/>
  <c r="K88" i="1"/>
  <c r="K86" i="1"/>
  <c r="I45" i="2" l="1"/>
  <c r="J45" i="2" s="1"/>
  <c r="K45" i="2" s="1"/>
  <c r="K27" i="4" l="1"/>
  <c r="K475" i="2" l="1"/>
  <c r="K488" i="1" l="1"/>
  <c r="I8" i="1" l="1"/>
  <c r="J8" i="1" s="1"/>
  <c r="K8" i="1" s="1"/>
  <c r="L8" i="1"/>
  <c r="M8" i="1"/>
  <c r="I8" i="4" l="1"/>
  <c r="J8" i="4" s="1"/>
  <c r="K8" i="4" s="1"/>
  <c r="M9" i="3"/>
  <c r="L9" i="3"/>
  <c r="M8" i="3"/>
  <c r="L8" i="3"/>
  <c r="M6" i="5" l="1"/>
  <c r="L6" i="5"/>
  <c r="M6" i="4"/>
  <c r="L6" i="4"/>
  <c r="M6" i="3"/>
  <c r="L6" i="3"/>
  <c r="L6" i="2"/>
  <c r="L71" i="5" l="1"/>
  <c r="L64" i="5"/>
  <c r="L60" i="5"/>
  <c r="L67" i="5"/>
  <c r="L70" i="5"/>
  <c r="L63" i="5"/>
  <c r="L59" i="5"/>
  <c r="L66" i="5"/>
  <c r="L69" i="5"/>
  <c r="L62" i="5"/>
  <c r="L72" i="5"/>
  <c r="L68" i="5"/>
  <c r="L65" i="5"/>
  <c r="L61" i="5"/>
  <c r="M67" i="5"/>
  <c r="M70" i="5"/>
  <c r="M63" i="5"/>
  <c r="M59" i="5"/>
  <c r="M66" i="5"/>
  <c r="M69" i="5"/>
  <c r="M62" i="5"/>
  <c r="M65" i="5"/>
  <c r="M72" i="5"/>
  <c r="M68" i="5"/>
  <c r="M61" i="5"/>
  <c r="M71" i="5"/>
  <c r="M64" i="5"/>
  <c r="M60" i="5"/>
  <c r="L79" i="4"/>
  <c r="L75" i="4"/>
  <c r="L102" i="4"/>
  <c r="L82" i="4"/>
  <c r="L85" i="4"/>
  <c r="L98" i="4"/>
  <c r="L78" i="4"/>
  <c r="L74" i="4"/>
  <c r="L101" i="4"/>
  <c r="L88" i="4"/>
  <c r="L81" i="4"/>
  <c r="L87" i="4"/>
  <c r="L97" i="4"/>
  <c r="L77" i="4"/>
  <c r="L73" i="4"/>
  <c r="L96" i="4"/>
  <c r="L76" i="4"/>
  <c r="L72" i="4"/>
  <c r="L83" i="4"/>
  <c r="L86" i="4"/>
  <c r="L71" i="4"/>
  <c r="L15" i="4"/>
  <c r="L9" i="4"/>
  <c r="M102" i="4"/>
  <c r="M82" i="4"/>
  <c r="M85" i="4"/>
  <c r="M98" i="4"/>
  <c r="M78" i="4"/>
  <c r="M74" i="4"/>
  <c r="M101" i="4"/>
  <c r="M88" i="4"/>
  <c r="M81" i="4"/>
  <c r="M72" i="4"/>
  <c r="M97" i="4"/>
  <c r="M77" i="4"/>
  <c r="M73" i="4"/>
  <c r="M96" i="4"/>
  <c r="M87" i="4"/>
  <c r="M83" i="4"/>
  <c r="M86" i="4"/>
  <c r="M79" i="4"/>
  <c r="M75" i="4"/>
  <c r="M76" i="4"/>
  <c r="M71" i="4"/>
  <c r="M15" i="4"/>
  <c r="M9" i="4"/>
  <c r="L416" i="2"/>
  <c r="L428" i="2"/>
  <c r="L451" i="2"/>
  <c r="L447" i="2"/>
  <c r="L433" i="2"/>
  <c r="L419" i="2"/>
  <c r="L406" i="2"/>
  <c r="L403" i="2"/>
  <c r="L445" i="2"/>
  <c r="L383" i="2"/>
  <c r="L449" i="2"/>
  <c r="L443" i="2"/>
  <c r="L422" i="2"/>
  <c r="L412" i="2"/>
  <c r="L395" i="2"/>
  <c r="L424" i="2"/>
  <c r="L394" i="2"/>
  <c r="L450" i="2"/>
  <c r="L446" i="2"/>
  <c r="L429" i="2"/>
  <c r="L396" i="2"/>
  <c r="L386" i="2"/>
  <c r="L439" i="2"/>
  <c r="L432" i="2"/>
  <c r="L425" i="2"/>
  <c r="L382" i="2"/>
  <c r="L414" i="2"/>
  <c r="L385" i="2"/>
  <c r="L442" i="2"/>
  <c r="L435" i="2"/>
  <c r="L421" i="2"/>
  <c r="L438" i="2"/>
  <c r="L381" i="2"/>
  <c r="L407" i="2"/>
  <c r="L391" i="2"/>
  <c r="L448" i="2"/>
  <c r="L427" i="2"/>
  <c r="L444" i="2"/>
  <c r="L437" i="2"/>
  <c r="L410" i="2"/>
  <c r="L417" i="2"/>
  <c r="L462" i="2"/>
  <c r="L461" i="2"/>
  <c r="L473" i="2"/>
  <c r="L472" i="2"/>
  <c r="L28" i="2"/>
  <c r="L35" i="2"/>
  <c r="L31" i="2"/>
  <c r="L34" i="2"/>
  <c r="L25" i="2"/>
  <c r="L32" i="2"/>
  <c r="L33" i="2"/>
  <c r="L29" i="2"/>
  <c r="L38" i="2"/>
  <c r="L41" i="2"/>
  <c r="L39" i="2"/>
  <c r="L40" i="2"/>
  <c r="L27" i="5"/>
  <c r="L30" i="5"/>
  <c r="L28" i="5"/>
  <c r="M27" i="5"/>
  <c r="M30" i="5"/>
  <c r="M28" i="5"/>
  <c r="L48" i="5"/>
  <c r="M48" i="5"/>
  <c r="L65" i="4"/>
  <c r="L68" i="4"/>
  <c r="L61" i="4"/>
  <c r="L57" i="4"/>
  <c r="L64" i="4"/>
  <c r="L60" i="4"/>
  <c r="L56" i="4"/>
  <c r="L70" i="4"/>
  <c r="L59" i="4"/>
  <c r="L55" i="4"/>
  <c r="L66" i="4"/>
  <c r="L69" i="4"/>
  <c r="L62" i="4"/>
  <c r="L58" i="4"/>
  <c r="M68" i="4"/>
  <c r="M61" i="4"/>
  <c r="M57" i="4"/>
  <c r="M64" i="4"/>
  <c r="M60" i="4"/>
  <c r="M56" i="4"/>
  <c r="M70" i="4"/>
  <c r="M59" i="4"/>
  <c r="M55" i="4"/>
  <c r="M66" i="4"/>
  <c r="M69" i="4"/>
  <c r="M62" i="4"/>
  <c r="M58" i="4"/>
  <c r="M65" i="4"/>
  <c r="L14" i="4"/>
  <c r="L13" i="4"/>
  <c r="L12" i="4"/>
  <c r="M14" i="4"/>
  <c r="M13" i="4"/>
  <c r="M12" i="4"/>
  <c r="L12" i="2"/>
  <c r="L14" i="2"/>
  <c r="L13" i="2"/>
  <c r="L54" i="5"/>
  <c r="L57" i="5"/>
  <c r="L51" i="5"/>
  <c r="L45" i="5"/>
  <c r="L56" i="5"/>
  <c r="L53" i="5"/>
  <c r="L50" i="5"/>
  <c r="L47" i="5"/>
  <c r="L58" i="5"/>
  <c r="L43" i="5"/>
  <c r="L46" i="5"/>
  <c r="L55" i="5"/>
  <c r="L52" i="5"/>
  <c r="L49" i="5"/>
  <c r="M57" i="5"/>
  <c r="M51" i="5"/>
  <c r="M56" i="5"/>
  <c r="M53" i="5"/>
  <c r="M50" i="5"/>
  <c r="M47" i="5"/>
  <c r="M43" i="5"/>
  <c r="M46" i="5"/>
  <c r="M55" i="5"/>
  <c r="M52" i="5"/>
  <c r="M49" i="5"/>
  <c r="M54" i="5"/>
  <c r="M58" i="5"/>
  <c r="M45" i="5"/>
  <c r="L19" i="5"/>
  <c r="L26" i="5"/>
  <c r="L12" i="5"/>
  <c r="L10" i="5"/>
  <c r="L23" i="5"/>
  <c r="L18" i="5"/>
  <c r="L11" i="5"/>
  <c r="L21" i="5"/>
  <c r="L14" i="5"/>
  <c r="L24" i="5"/>
  <c r="L20" i="5"/>
  <c r="M26" i="5"/>
  <c r="M19" i="5"/>
  <c r="M12" i="5"/>
  <c r="M18" i="5"/>
  <c r="M11" i="5"/>
  <c r="M21" i="5"/>
  <c r="M14" i="5"/>
  <c r="M10" i="5"/>
  <c r="M23" i="5"/>
  <c r="M24" i="5"/>
  <c r="M20" i="5"/>
  <c r="L104" i="4"/>
  <c r="L53" i="4"/>
  <c r="L52" i="4"/>
  <c r="L54" i="4"/>
  <c r="M104" i="4"/>
  <c r="M53" i="4"/>
  <c r="M52" i="4"/>
  <c r="M54" i="4"/>
  <c r="L369" i="2"/>
  <c r="L353" i="2"/>
  <c r="L340" i="2"/>
  <c r="L333" i="2"/>
  <c r="L313" i="2"/>
  <c r="L296" i="2"/>
  <c r="L289" i="2"/>
  <c r="L266" i="2"/>
  <c r="L262" i="2"/>
  <c r="L258" i="2"/>
  <c r="L380" i="2"/>
  <c r="L376" i="2"/>
  <c r="L356" i="2"/>
  <c r="L326" i="2"/>
  <c r="L306" i="2"/>
  <c r="L299" i="2"/>
  <c r="L285" i="2"/>
  <c r="L251" i="2"/>
  <c r="L468" i="2"/>
  <c r="L465" i="2"/>
  <c r="L459" i="2"/>
  <c r="L372" i="2"/>
  <c r="L359" i="2"/>
  <c r="L316" i="2"/>
  <c r="L292" i="2"/>
  <c r="L373" i="2"/>
  <c r="L368" i="2"/>
  <c r="L349" i="2"/>
  <c r="L339" i="2"/>
  <c r="L332" i="2"/>
  <c r="L319" i="2"/>
  <c r="L312" i="2"/>
  <c r="L295" i="2"/>
  <c r="L288" i="2"/>
  <c r="L278" i="2"/>
  <c r="L272" i="2"/>
  <c r="L265" i="2"/>
  <c r="L261" i="2"/>
  <c r="L257" i="2"/>
  <c r="L469" i="2"/>
  <c r="L455" i="2"/>
  <c r="L379" i="2"/>
  <c r="L355" i="2"/>
  <c r="L352" i="2"/>
  <c r="L322" i="2"/>
  <c r="L305" i="2"/>
  <c r="L284" i="2"/>
  <c r="L275" i="2"/>
  <c r="L471" i="2"/>
  <c r="L467" i="2"/>
  <c r="L371" i="2"/>
  <c r="L342" i="2"/>
  <c r="L325" i="2"/>
  <c r="L315" i="2"/>
  <c r="L291" i="2"/>
  <c r="L268" i="2"/>
  <c r="L458" i="2"/>
  <c r="L338" i="2"/>
  <c r="L335" i="2"/>
  <c r="L308" i="2"/>
  <c r="L301" i="2"/>
  <c r="L287" i="2"/>
  <c r="L264" i="2"/>
  <c r="L260" i="2"/>
  <c r="L253" i="2"/>
  <c r="L454" i="2"/>
  <c r="L378" i="2"/>
  <c r="L328" i="2"/>
  <c r="L311" i="2"/>
  <c r="L304" i="2"/>
  <c r="L280" i="2"/>
  <c r="L470" i="2"/>
  <c r="L374" i="2"/>
  <c r="L314" i="2"/>
  <c r="L290" i="2"/>
  <c r="L466" i="2"/>
  <c r="L457" i="2"/>
  <c r="L357" i="2"/>
  <c r="L334" i="2"/>
  <c r="L307" i="2"/>
  <c r="L263" i="2"/>
  <c r="L259" i="2"/>
  <c r="L463" i="2"/>
  <c r="L460" i="2"/>
  <c r="L453" i="2"/>
  <c r="L377" i="2"/>
  <c r="L363" i="2"/>
  <c r="L344" i="2"/>
  <c r="L327" i="2"/>
  <c r="L317" i="2"/>
  <c r="L270" i="2"/>
  <c r="L42" i="4"/>
  <c r="L36" i="4"/>
  <c r="L34" i="4"/>
  <c r="L50" i="4"/>
  <c r="M34" i="4"/>
  <c r="M42" i="4"/>
  <c r="M36" i="4"/>
  <c r="M50" i="4"/>
  <c r="L10" i="2"/>
  <c r="L246" i="2"/>
  <c r="L42" i="5"/>
  <c r="M42" i="5"/>
  <c r="L47" i="4"/>
  <c r="L43" i="4"/>
  <c r="L46" i="4"/>
  <c r="L45" i="4"/>
  <c r="L44" i="4"/>
  <c r="L32" i="4"/>
  <c r="L48" i="4"/>
  <c r="M46" i="4"/>
  <c r="M43" i="4"/>
  <c r="M45" i="4"/>
  <c r="M47" i="4"/>
  <c r="M44" i="4"/>
  <c r="M32" i="4"/>
  <c r="M48" i="4"/>
  <c r="L31" i="4"/>
  <c r="L33" i="4"/>
  <c r="L30" i="4"/>
  <c r="M31" i="4"/>
  <c r="M33" i="4"/>
  <c r="M30" i="4"/>
  <c r="L11" i="3"/>
  <c r="L18" i="3"/>
  <c r="L19" i="3"/>
  <c r="L17" i="3"/>
  <c r="M11" i="3"/>
  <c r="M18" i="3"/>
  <c r="M19" i="3"/>
  <c r="M17" i="3"/>
  <c r="L250" i="2"/>
  <c r="L249" i="2"/>
  <c r="L248" i="2"/>
  <c r="L232" i="2"/>
  <c r="L239" i="2"/>
  <c r="L213" i="2"/>
  <c r="L161" i="2"/>
  <c r="L9" i="2"/>
  <c r="L244" i="2"/>
  <c r="L227" i="2"/>
  <c r="L247" i="2"/>
  <c r="L230" i="2"/>
  <c r="L237" i="2"/>
  <c r="L233" i="2"/>
  <c r="L220" i="2"/>
  <c r="L216" i="2"/>
  <c r="L240" i="2"/>
  <c r="L226" i="2"/>
  <c r="L243" i="2"/>
  <c r="L223" i="2"/>
  <c r="L212" i="2"/>
  <c r="L236" i="2"/>
  <c r="L229" i="2"/>
  <c r="L219" i="2"/>
  <c r="L215" i="2"/>
  <c r="L238" i="2"/>
  <c r="L217" i="2"/>
  <c r="L225" i="2"/>
  <c r="L211" i="2"/>
  <c r="L234" i="2"/>
  <c r="L242" i="2"/>
  <c r="L235" i="2"/>
  <c r="L228" i="2"/>
  <c r="L222" i="2"/>
  <c r="L218" i="2"/>
  <c r="L245" i="2"/>
  <c r="L231" i="2"/>
  <c r="L214" i="2"/>
  <c r="L241" i="2"/>
  <c r="L221" i="2"/>
  <c r="L224" i="2"/>
  <c r="L207" i="2"/>
  <c r="L193" i="2"/>
  <c r="L205" i="2"/>
  <c r="L199" i="2"/>
  <c r="L183" i="2"/>
  <c r="L189" i="2"/>
  <c r="L202" i="2"/>
  <c r="L204" i="2"/>
  <c r="L190" i="2"/>
  <c r="L208" i="2"/>
  <c r="L196" i="2"/>
  <c r="L114" i="2"/>
  <c r="L119" i="2"/>
  <c r="L100" i="2"/>
  <c r="L77" i="2"/>
  <c r="L105" i="2"/>
  <c r="L107" i="2"/>
  <c r="L146" i="2"/>
  <c r="L136" i="2"/>
  <c r="L81" i="2"/>
  <c r="L125" i="2"/>
  <c r="L99" i="2"/>
  <c r="L76" i="2"/>
  <c r="L104" i="2"/>
  <c r="L151" i="2"/>
  <c r="L109" i="2"/>
  <c r="L149" i="2"/>
  <c r="L115" i="2"/>
  <c r="L80" i="2"/>
  <c r="L103" i="2"/>
  <c r="L96" i="2"/>
  <c r="L178" i="2"/>
  <c r="L186" i="2"/>
  <c r="L192" i="2"/>
  <c r="L198" i="2"/>
  <c r="L195" i="2"/>
  <c r="L182" i="2"/>
  <c r="L210" i="2"/>
  <c r="L201" i="2"/>
  <c r="L185" i="2"/>
  <c r="L187" i="2"/>
  <c r="L197" i="2"/>
  <c r="L194" i="2"/>
  <c r="L191" i="2"/>
  <c r="L188" i="2"/>
  <c r="L200" i="2"/>
  <c r="L184" i="2"/>
  <c r="L209" i="2"/>
  <c r="L206" i="2"/>
  <c r="L203" i="2"/>
  <c r="L180" i="2"/>
  <c r="L174" i="2"/>
  <c r="L160" i="2"/>
  <c r="L116" i="2"/>
  <c r="L137" i="2"/>
  <c r="L102" i="2"/>
  <c r="L98" i="2"/>
  <c r="L144" i="2"/>
  <c r="L163" i="2"/>
  <c r="L128" i="2"/>
  <c r="L142" i="2"/>
  <c r="L168" i="2"/>
  <c r="L51" i="4"/>
  <c r="L49" i="4"/>
  <c r="M51" i="4"/>
  <c r="M49" i="4"/>
  <c r="L179" i="2"/>
  <c r="L132" i="2"/>
  <c r="L126" i="2"/>
  <c r="L95" i="2"/>
  <c r="L82" i="2"/>
  <c r="L79" i="2"/>
  <c r="L113" i="2"/>
  <c r="L78" i="2"/>
  <c r="L117" i="2"/>
  <c r="L166" i="2"/>
  <c r="L153" i="2"/>
  <c r="L150" i="2"/>
  <c r="L147" i="2"/>
  <c r="L141" i="2"/>
  <c r="L135" i="2"/>
  <c r="L101" i="2"/>
  <c r="L92" i="2"/>
  <c r="L85" i="2"/>
  <c r="L157" i="2"/>
  <c r="L123" i="2"/>
  <c r="L175" i="2"/>
  <c r="L172" i="2"/>
  <c r="L169" i="2"/>
  <c r="L156" i="2"/>
  <c r="L138" i="2"/>
  <c r="L129" i="2"/>
  <c r="L110" i="2"/>
  <c r="L88" i="2"/>
  <c r="L181" i="2"/>
  <c r="L162" i="2"/>
  <c r="L122" i="2"/>
  <c r="L165" i="2"/>
  <c r="L159" i="2"/>
  <c r="L152" i="2"/>
  <c r="L143" i="2"/>
  <c r="L106" i="2"/>
  <c r="L84" i="2"/>
  <c r="L171" i="2"/>
  <c r="L155" i="2"/>
  <c r="L140" i="2"/>
  <c r="L134" i="2"/>
  <c r="L131" i="2"/>
  <c r="L97" i="2"/>
  <c r="L94" i="2"/>
  <c r="L91" i="2"/>
  <c r="L87" i="2"/>
  <c r="L176" i="2"/>
  <c r="L177" i="2"/>
  <c r="L164" i="2"/>
  <c r="L158" i="2"/>
  <c r="L124" i="2"/>
  <c r="L121" i="2"/>
  <c r="L112" i="2"/>
  <c r="L111" i="2"/>
  <c r="L145" i="2"/>
  <c r="L133" i="2"/>
  <c r="L118" i="2"/>
  <c r="L90" i="2"/>
  <c r="L120" i="2"/>
  <c r="L154" i="2"/>
  <c r="L139" i="2"/>
  <c r="L127" i="2"/>
  <c r="L108" i="2"/>
  <c r="L93" i="2"/>
  <c r="L86" i="2"/>
  <c r="L83" i="2"/>
  <c r="L89" i="2"/>
  <c r="L173" i="2"/>
  <c r="L170" i="2"/>
  <c r="L167" i="2"/>
  <c r="L148" i="2"/>
  <c r="L130" i="2"/>
  <c r="L24" i="4"/>
  <c r="M24" i="4"/>
  <c r="L29" i="4"/>
  <c r="M29" i="4"/>
  <c r="L9" i="5"/>
  <c r="M9" i="5"/>
  <c r="L75" i="2"/>
  <c r="L71" i="2"/>
  <c r="L62" i="2"/>
  <c r="L51" i="2"/>
  <c r="L47" i="2"/>
  <c r="L65" i="2"/>
  <c r="L58" i="2"/>
  <c r="L53" i="2"/>
  <c r="L74" i="2"/>
  <c r="L70" i="2"/>
  <c r="L55" i="2"/>
  <c r="L50" i="2"/>
  <c r="L72" i="2"/>
  <c r="L67" i="2"/>
  <c r="L61" i="2"/>
  <c r="L57" i="2"/>
  <c r="L52" i="2"/>
  <c r="L46" i="2"/>
  <c r="L64" i="2"/>
  <c r="L68" i="2"/>
  <c r="L73" i="2"/>
  <c r="L69" i="2"/>
  <c r="L49" i="2"/>
  <c r="L48" i="2"/>
  <c r="L66" i="2"/>
  <c r="L60" i="2"/>
  <c r="L56" i="2"/>
  <c r="L63" i="2"/>
  <c r="L54" i="2"/>
  <c r="L59" i="2"/>
  <c r="L475" i="2"/>
  <c r="L27" i="4"/>
  <c r="M27" i="4"/>
  <c r="L45" i="2"/>
  <c r="L10" i="3"/>
  <c r="M10" i="3"/>
  <c r="L8" i="5"/>
  <c r="L32" i="5"/>
  <c r="L76" i="5"/>
  <c r="M8" i="5"/>
  <c r="M76" i="5"/>
  <c r="M32" i="5"/>
  <c r="L8" i="4"/>
  <c r="M8" i="4"/>
  <c r="L43" i="2"/>
  <c r="L8" i="2"/>
  <c r="K43" i="2" l="1"/>
  <c r="L488" i="1"/>
  <c r="M488" i="1" l="1"/>
  <c r="I10" i="3"/>
  <c r="J10" i="3" s="1"/>
  <c r="K10" i="3" l="1"/>
  <c r="K8" i="3"/>
  <c r="M6" i="2"/>
  <c r="M451" i="2" l="1"/>
  <c r="M447" i="2"/>
  <c r="M433" i="2"/>
  <c r="M419" i="2"/>
  <c r="M406" i="2"/>
  <c r="M403" i="2"/>
  <c r="M381" i="2"/>
  <c r="M391" i="2"/>
  <c r="M383" i="2"/>
  <c r="M443" i="2"/>
  <c r="M422" i="2"/>
  <c r="M412" i="2"/>
  <c r="M450" i="2"/>
  <c r="M446" i="2"/>
  <c r="M429" i="2"/>
  <c r="M396" i="2"/>
  <c r="M386" i="2"/>
  <c r="M438" i="2"/>
  <c r="M439" i="2"/>
  <c r="M432" i="2"/>
  <c r="M425" i="2"/>
  <c r="M382" i="2"/>
  <c r="M410" i="2"/>
  <c r="M442" i="2"/>
  <c r="M435" i="2"/>
  <c r="M421" i="2"/>
  <c r="M449" i="2"/>
  <c r="M428" i="2"/>
  <c r="M414" i="2"/>
  <c r="M395" i="2"/>
  <c r="M385" i="2"/>
  <c r="M445" i="2"/>
  <c r="M424" i="2"/>
  <c r="M448" i="2"/>
  <c r="M427" i="2"/>
  <c r="M407" i="2"/>
  <c r="M394" i="2"/>
  <c r="M444" i="2"/>
  <c r="M437" i="2"/>
  <c r="M416" i="2"/>
  <c r="M417" i="2"/>
  <c r="M472" i="2"/>
  <c r="M461" i="2"/>
  <c r="M473" i="2"/>
  <c r="M462" i="2"/>
  <c r="M35" i="2"/>
  <c r="M31" i="2"/>
  <c r="M34" i="2"/>
  <c r="M25" i="2"/>
  <c r="M32" i="2"/>
  <c r="M33" i="2"/>
  <c r="M29" i="2"/>
  <c r="M28" i="2"/>
  <c r="M38" i="2"/>
  <c r="M41" i="2"/>
  <c r="M40" i="2"/>
  <c r="M39" i="2"/>
  <c r="M12" i="2"/>
  <c r="M14" i="2"/>
  <c r="M13" i="2"/>
  <c r="M380" i="2"/>
  <c r="M376" i="2"/>
  <c r="M356" i="2"/>
  <c r="M326" i="2"/>
  <c r="M306" i="2"/>
  <c r="M299" i="2"/>
  <c r="M285" i="2"/>
  <c r="M251" i="2"/>
  <c r="M468" i="2"/>
  <c r="M465" i="2"/>
  <c r="M459" i="2"/>
  <c r="M372" i="2"/>
  <c r="M359" i="2"/>
  <c r="M316" i="2"/>
  <c r="M292" i="2"/>
  <c r="M289" i="2"/>
  <c r="M266" i="2"/>
  <c r="M368" i="2"/>
  <c r="M349" i="2"/>
  <c r="M339" i="2"/>
  <c r="M332" i="2"/>
  <c r="M319" i="2"/>
  <c r="M312" i="2"/>
  <c r="M295" i="2"/>
  <c r="M288" i="2"/>
  <c r="M278" i="2"/>
  <c r="M272" i="2"/>
  <c r="M265" i="2"/>
  <c r="M261" i="2"/>
  <c r="M257" i="2"/>
  <c r="M455" i="2"/>
  <c r="M379" i="2"/>
  <c r="M355" i="2"/>
  <c r="M352" i="2"/>
  <c r="M322" i="2"/>
  <c r="M305" i="2"/>
  <c r="M284" i="2"/>
  <c r="M275" i="2"/>
  <c r="M258" i="2"/>
  <c r="M471" i="2"/>
  <c r="M467" i="2"/>
  <c r="M371" i="2"/>
  <c r="M342" i="2"/>
  <c r="M325" i="2"/>
  <c r="M315" i="2"/>
  <c r="M291" i="2"/>
  <c r="M268" i="2"/>
  <c r="M333" i="2"/>
  <c r="M458" i="2"/>
  <c r="M338" i="2"/>
  <c r="M335" i="2"/>
  <c r="M308" i="2"/>
  <c r="M301" i="2"/>
  <c r="M287" i="2"/>
  <c r="M264" i="2"/>
  <c r="M260" i="2"/>
  <c r="M253" i="2"/>
  <c r="M262" i="2"/>
  <c r="M454" i="2"/>
  <c r="M378" i="2"/>
  <c r="M328" i="2"/>
  <c r="M311" i="2"/>
  <c r="M304" i="2"/>
  <c r="M280" i="2"/>
  <c r="M470" i="2"/>
  <c r="M374" i="2"/>
  <c r="M314" i="2"/>
  <c r="M290" i="2"/>
  <c r="M340" i="2"/>
  <c r="M466" i="2"/>
  <c r="M457" i="2"/>
  <c r="M357" i="2"/>
  <c r="M334" i="2"/>
  <c r="M307" i="2"/>
  <c r="M263" i="2"/>
  <c r="M259" i="2"/>
  <c r="M369" i="2"/>
  <c r="M313" i="2"/>
  <c r="M463" i="2"/>
  <c r="M460" i="2"/>
  <c r="M453" i="2"/>
  <c r="M377" i="2"/>
  <c r="M363" i="2"/>
  <c r="M344" i="2"/>
  <c r="M327" i="2"/>
  <c r="M317" i="2"/>
  <c r="M270" i="2"/>
  <c r="M353" i="2"/>
  <c r="M296" i="2"/>
  <c r="M469" i="2"/>
  <c r="M373" i="2"/>
  <c r="M10" i="2"/>
  <c r="M246" i="2"/>
  <c r="M250" i="2"/>
  <c r="M249" i="2"/>
  <c r="M248" i="2"/>
  <c r="M232" i="2"/>
  <c r="M213" i="2"/>
  <c r="M239" i="2"/>
  <c r="M161" i="2"/>
  <c r="M9" i="2"/>
  <c r="M247" i="2"/>
  <c r="M230" i="2"/>
  <c r="M243" i="2"/>
  <c r="M223" i="2"/>
  <c r="M212" i="2"/>
  <c r="M229" i="2"/>
  <c r="M237" i="2"/>
  <c r="M233" i="2"/>
  <c r="M220" i="2"/>
  <c r="M216" i="2"/>
  <c r="M219" i="2"/>
  <c r="M240" i="2"/>
  <c r="M226" i="2"/>
  <c r="M215" i="2"/>
  <c r="M236" i="2"/>
  <c r="M225" i="2"/>
  <c r="M211" i="2"/>
  <c r="M242" i="2"/>
  <c r="M235" i="2"/>
  <c r="M228" i="2"/>
  <c r="M222" i="2"/>
  <c r="M218" i="2"/>
  <c r="M245" i="2"/>
  <c r="M231" i="2"/>
  <c r="M214" i="2"/>
  <c r="M244" i="2"/>
  <c r="M227" i="2"/>
  <c r="M241" i="2"/>
  <c r="M238" i="2"/>
  <c r="M234" i="2"/>
  <c r="M224" i="2"/>
  <c r="M221" i="2"/>
  <c r="M217" i="2"/>
  <c r="M190" i="2"/>
  <c r="M207" i="2"/>
  <c r="M193" i="2"/>
  <c r="M183" i="2"/>
  <c r="M205" i="2"/>
  <c r="M199" i="2"/>
  <c r="M204" i="2"/>
  <c r="M196" i="2"/>
  <c r="M208" i="2"/>
  <c r="M202" i="2"/>
  <c r="M189" i="2"/>
  <c r="M119" i="2"/>
  <c r="M100" i="2"/>
  <c r="M77" i="2"/>
  <c r="M105" i="2"/>
  <c r="M146" i="2"/>
  <c r="M136" i="2"/>
  <c r="M81" i="2"/>
  <c r="M125" i="2"/>
  <c r="M99" i="2"/>
  <c r="M76" i="2"/>
  <c r="M104" i="2"/>
  <c r="M151" i="2"/>
  <c r="M109" i="2"/>
  <c r="M115" i="2"/>
  <c r="M80" i="2"/>
  <c r="M103" i="2"/>
  <c r="M178" i="2"/>
  <c r="M149" i="2"/>
  <c r="M114" i="2"/>
  <c r="M107" i="2"/>
  <c r="M96" i="2"/>
  <c r="M186" i="2"/>
  <c r="M192" i="2"/>
  <c r="M182" i="2"/>
  <c r="M198" i="2"/>
  <c r="M195" i="2"/>
  <c r="M210" i="2"/>
  <c r="M201" i="2"/>
  <c r="M185" i="2"/>
  <c r="M197" i="2"/>
  <c r="M194" i="2"/>
  <c r="M191" i="2"/>
  <c r="M188" i="2"/>
  <c r="M200" i="2"/>
  <c r="M209" i="2"/>
  <c r="M206" i="2"/>
  <c r="M203" i="2"/>
  <c r="M184" i="2"/>
  <c r="M187" i="2"/>
  <c r="M116" i="2"/>
  <c r="M137" i="2"/>
  <c r="M102" i="2"/>
  <c r="M98" i="2"/>
  <c r="M144" i="2"/>
  <c r="M163" i="2"/>
  <c r="M128" i="2"/>
  <c r="M142" i="2"/>
  <c r="M180" i="2"/>
  <c r="M168" i="2"/>
  <c r="M160" i="2"/>
  <c r="M174" i="2"/>
  <c r="M166" i="2"/>
  <c r="M153" i="2"/>
  <c r="M150" i="2"/>
  <c r="M147" i="2"/>
  <c r="M141" i="2"/>
  <c r="M135" i="2"/>
  <c r="M101" i="2"/>
  <c r="M92" i="2"/>
  <c r="M85" i="2"/>
  <c r="M79" i="2"/>
  <c r="M175" i="2"/>
  <c r="M172" i="2"/>
  <c r="M169" i="2"/>
  <c r="M156" i="2"/>
  <c r="M138" i="2"/>
  <c r="M129" i="2"/>
  <c r="M110" i="2"/>
  <c r="M88" i="2"/>
  <c r="M181" i="2"/>
  <c r="M162" i="2"/>
  <c r="M122" i="2"/>
  <c r="M113" i="2"/>
  <c r="M78" i="2"/>
  <c r="M165" i="2"/>
  <c r="M159" i="2"/>
  <c r="M152" i="2"/>
  <c r="M143" i="2"/>
  <c r="M106" i="2"/>
  <c r="M84" i="2"/>
  <c r="M171" i="2"/>
  <c r="M155" i="2"/>
  <c r="M140" i="2"/>
  <c r="M134" i="2"/>
  <c r="M131" i="2"/>
  <c r="M97" i="2"/>
  <c r="M94" i="2"/>
  <c r="M91" i="2"/>
  <c r="M87" i="2"/>
  <c r="M86" i="2"/>
  <c r="M95" i="2"/>
  <c r="M177" i="2"/>
  <c r="M164" i="2"/>
  <c r="M158" i="2"/>
  <c r="M124" i="2"/>
  <c r="M121" i="2"/>
  <c r="M112" i="2"/>
  <c r="M132" i="2"/>
  <c r="M145" i="2"/>
  <c r="M133" i="2"/>
  <c r="M118" i="2"/>
  <c r="M90" i="2"/>
  <c r="M93" i="2"/>
  <c r="M82" i="2"/>
  <c r="M154" i="2"/>
  <c r="M139" i="2"/>
  <c r="M127" i="2"/>
  <c r="M108" i="2"/>
  <c r="M83" i="2"/>
  <c r="M173" i="2"/>
  <c r="M170" i="2"/>
  <c r="M167" i="2"/>
  <c r="M148" i="2"/>
  <c r="M130" i="2"/>
  <c r="M126" i="2"/>
  <c r="M176" i="2"/>
  <c r="M157" i="2"/>
  <c r="M123" i="2"/>
  <c r="M120" i="2"/>
  <c r="M117" i="2"/>
  <c r="M111" i="2"/>
  <c r="M89" i="2"/>
  <c r="M179" i="2"/>
  <c r="M75" i="2"/>
  <c r="M71" i="2"/>
  <c r="M62" i="2"/>
  <c r="M51" i="2"/>
  <c r="M47" i="2"/>
  <c r="M68" i="2"/>
  <c r="M54" i="2"/>
  <c r="M65" i="2"/>
  <c r="M58" i="2"/>
  <c r="M53" i="2"/>
  <c r="M74" i="2"/>
  <c r="M70" i="2"/>
  <c r="M55" i="2"/>
  <c r="M50" i="2"/>
  <c r="M67" i="2"/>
  <c r="M61" i="2"/>
  <c r="M57" i="2"/>
  <c r="M52" i="2"/>
  <c r="M46" i="2"/>
  <c r="M72" i="2"/>
  <c r="M48" i="2"/>
  <c r="M64" i="2"/>
  <c r="M73" i="2"/>
  <c r="M69" i="2"/>
  <c r="M49" i="2"/>
  <c r="M66" i="2"/>
  <c r="M60" i="2"/>
  <c r="M56" i="2"/>
  <c r="M63" i="2"/>
  <c r="M59" i="2"/>
  <c r="M475" i="2"/>
  <c r="M45" i="2"/>
  <c r="M43" i="2"/>
  <c r="M8" i="2"/>
  <c r="K9" i="3" l="1"/>
  <c r="I8" i="3"/>
  <c r="I9" i="3" l="1"/>
  <c r="I13" i="3" s="1"/>
  <c r="K76" i="5" l="1"/>
  <c r="J8" i="5"/>
  <c r="K8" i="5" s="1"/>
  <c r="J9" i="3"/>
  <c r="J13" i="3" s="1"/>
  <c r="J8" i="3"/>
  <c r="L21" i="3" l="1"/>
  <c r="M21" i="3"/>
  <c r="L13" i="3"/>
  <c r="M13" i="3"/>
  <c r="K32" i="5" l="1"/>
  <c r="I8" i="2" l="1"/>
  <c r="J8" i="2" s="1"/>
  <c r="K8" i="2" s="1"/>
  <c r="K21" i="3" l="1"/>
  <c r="K13" i="3"/>
</calcChain>
</file>

<file path=xl/comments1.xml><?xml version="1.0" encoding="utf-8"?>
<comments xmlns="http://schemas.openxmlformats.org/spreadsheetml/2006/main">
  <authors>
    <author>Dan Copeland</author>
  </authors>
  <commentList>
    <comment ref="L7" authorId="0" shapeId="0">
      <text>
        <r>
          <rPr>
            <b/>
            <sz val="9"/>
            <color indexed="81"/>
            <rFont val="Tahoma"/>
            <family val="2"/>
          </rPr>
          <t>=IF(E8=0,"NA",(  ( F8 - (E8/12)) / (E8/12)))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<sst xmlns="http://schemas.openxmlformats.org/spreadsheetml/2006/main" count="2305" uniqueCount="545">
  <si>
    <t>DEKALB COUNTY BOARD OF EDUCATION</t>
  </si>
  <si>
    <t>STATEMENT OF REVENUE &amp; EXPENDITURES</t>
  </si>
  <si>
    <t>(UNAUDITED)</t>
  </si>
  <si>
    <t>CURRENT MONTH</t>
  </si>
  <si>
    <t>REV/EXP YTD</t>
  </si>
  <si>
    <t>ENCUMBRANCE</t>
  </si>
  <si>
    <t>TOTAL REV/EXP YTD</t>
  </si>
  <si>
    <t>REMAINING BALANCE</t>
  </si>
  <si>
    <t>% of REMAINING BUDGET</t>
  </si>
  <si>
    <t>OBJECT</t>
  </si>
  <si>
    <t>OBJECT DESCRIPTION</t>
  </si>
  <si>
    <t xml:space="preserve">   TRANSFERS &amp; OTHER OUTLAYS</t>
  </si>
  <si>
    <t>593000</t>
  </si>
  <si>
    <t>OPERATING TRANSFER TO OTH FUND</t>
  </si>
  <si>
    <t xml:space="preserve">   TRANSFERS &amp; OTHER OUTLAYS Total</t>
  </si>
  <si>
    <t xml:space="preserve">   DEBT SERVICE</t>
  </si>
  <si>
    <t>583000</t>
  </si>
  <si>
    <t>INTEREST</t>
  </si>
  <si>
    <t xml:space="preserve">   DEBT SERVICE Total</t>
  </si>
  <si>
    <t xml:space="preserve">   INTEREST</t>
  </si>
  <si>
    <t>415000</t>
  </si>
  <si>
    <t>INVESTMENT INCOME</t>
  </si>
  <si>
    <t xml:space="preserve">   INTEREST Total</t>
  </si>
  <si>
    <t xml:space="preserve">   TRANSFERS AND OTHER LOCAL</t>
  </si>
  <si>
    <t>452000</t>
  </si>
  <si>
    <t>OPER TRANSFERS FROM OTH FUND</t>
  </si>
  <si>
    <t xml:space="preserve">   TRANSFERS AND OTHER LOCAL Total</t>
  </si>
  <si>
    <t>TOTAL EXPENDITURES</t>
  </si>
  <si>
    <t>TOTAL REVENUE</t>
  </si>
  <si>
    <t>583100</t>
  </si>
  <si>
    <t>REDEMPTION OF PRINCIPAL</t>
  </si>
  <si>
    <t>MONTHLY VARIANCE</t>
  </si>
  <si>
    <t>YTD VARIANCE</t>
  </si>
  <si>
    <t>Description</t>
  </si>
  <si>
    <t>ORIGINAL BUDGET</t>
  </si>
  <si>
    <t>AMENDED BUDGET</t>
  </si>
  <si>
    <t>ORIGINAL
BUDGET</t>
  </si>
  <si>
    <t>AMENDED
BUDGET</t>
  </si>
  <si>
    <t>FY2023 GENERAL FUND (DETAIL)</t>
  </si>
  <si>
    <t>FY2023 SPECIAL REVENUE (DETAIL)</t>
  </si>
  <si>
    <t>FY2023 DEBT SERVICE (DETAIL)</t>
  </si>
  <si>
    <t>FY2023 CAPITAL PROJECTS (DETAIL)</t>
  </si>
  <si>
    <t>FY2023 SCHOOL NUTRITION (DETAIL)</t>
  </si>
  <si>
    <t>**</t>
  </si>
  <si>
    <t>Gold Case Payment $22,500,000</t>
  </si>
  <si>
    <t xml:space="preserve">   LOCAL REVENUES</t>
  </si>
  <si>
    <t>412200</t>
  </si>
  <si>
    <t>DONATIONS</t>
  </si>
  <si>
    <t>419950</t>
  </si>
  <si>
    <t>OTHER LOCAL REVENUES</t>
  </si>
  <si>
    <t xml:space="preserve">   LOCAL REVENUES Total</t>
  </si>
  <si>
    <t xml:space="preserve">   STATE SOURCES</t>
  </si>
  <si>
    <t>431200</t>
  </si>
  <si>
    <t>TOTAL QBE FORMULA EARNINGS</t>
  </si>
  <si>
    <t>438000</t>
  </si>
  <si>
    <t>OTHER GRANTS FROM GEORGIA DOE</t>
  </si>
  <si>
    <t xml:space="preserve">   STATE SOURCES Total</t>
  </si>
  <si>
    <t>453000</t>
  </si>
  <si>
    <t>SALE/COMP - FIXED ASSETS LOSS</t>
  </si>
  <si>
    <t>463000</t>
  </si>
  <si>
    <t>SPECIAL ITEMS</t>
  </si>
  <si>
    <t>464000</t>
  </si>
  <si>
    <t>EXTRAORDINARY ITEMS</t>
  </si>
  <si>
    <t xml:space="preserve">   INSTRUCTION</t>
  </si>
  <si>
    <t>511000</t>
  </si>
  <si>
    <t>TEACHERS</t>
  </si>
  <si>
    <t>SUBSTITUTE/TEMPORARY EMPLOYEE</t>
  </si>
  <si>
    <t>511400</t>
  </si>
  <si>
    <t>514200</t>
  </si>
  <si>
    <t>SALARY OF CLERICAL STAFF</t>
  </si>
  <si>
    <t>519000</t>
  </si>
  <si>
    <t>OTHER MANAGEMENT PERSONNEL</t>
  </si>
  <si>
    <t>519900</t>
  </si>
  <si>
    <t>OTHER SALARIES &amp; COMPENSATION</t>
  </si>
  <si>
    <t>521000</t>
  </si>
  <si>
    <t>STATE HEALTH INSURANCE</t>
  </si>
  <si>
    <t>523000</t>
  </si>
  <si>
    <t>TEACHERS RETIREMENT SYSTEM</t>
  </si>
  <si>
    <t>525000</t>
  </si>
  <si>
    <t>UNEMPLOYMENT COMPENSATION</t>
  </si>
  <si>
    <t>526000</t>
  </si>
  <si>
    <t>WORKMEN COMPENSATION-CLAIMS</t>
  </si>
  <si>
    <t>529000</t>
  </si>
  <si>
    <t>OTHER EMPLOYEE BENEFITS</t>
  </si>
  <si>
    <t>530000</t>
  </si>
  <si>
    <t>PURCHASED PROF/TECH SERVICES</t>
  </si>
  <si>
    <t>543000</t>
  </si>
  <si>
    <t>REPAIR &amp; MAINTENANCE SERVICE</t>
  </si>
  <si>
    <t>544100</t>
  </si>
  <si>
    <t>RENTAL OF LAND OR BUILDINGS</t>
  </si>
  <si>
    <t>544200</t>
  </si>
  <si>
    <t>RENTAL OF EQUIPMENT &amp; VEHICLES</t>
  </si>
  <si>
    <t>553200</t>
  </si>
  <si>
    <t>COMMUNICATION-WEB SUBSCRPT/LIC</t>
  </si>
  <si>
    <t>558000</t>
  </si>
  <si>
    <t>TRAVEL - EMPLOYEES</t>
  </si>
  <si>
    <t>559500</t>
  </si>
  <si>
    <t>OTHER PURCHASED SERVICES</t>
  </si>
  <si>
    <t>561000</t>
  </si>
  <si>
    <t>SUPPLIES</t>
  </si>
  <si>
    <t>561200</t>
  </si>
  <si>
    <t>COMPUTER SOFTWARE</t>
  </si>
  <si>
    <t>561500</t>
  </si>
  <si>
    <t>EXPENDABLE EQUIPMENT</t>
  </si>
  <si>
    <t>561600</t>
  </si>
  <si>
    <t>EXPENDABLE COMPUTER EQUIPMENT</t>
  </si>
  <si>
    <t>564200</t>
  </si>
  <si>
    <t>BOOKS (OTHER THAN TEXTBOOKS)</t>
  </si>
  <si>
    <t>572000</t>
  </si>
  <si>
    <t>BUILDING ACQUISIT/CNSTR/IMPRV</t>
  </si>
  <si>
    <t>573000</t>
  </si>
  <si>
    <t>PURCHASE EQUIP-NOT BUSES/COMP</t>
  </si>
  <si>
    <t>573400</t>
  </si>
  <si>
    <t>PURCHASE/LEASE EQUIPMENT-TECH</t>
  </si>
  <si>
    <t>581000</t>
  </si>
  <si>
    <t>DUES AND FEES</t>
  </si>
  <si>
    <t>589000</t>
  </si>
  <si>
    <t>OTHER EXPENDITURES</t>
  </si>
  <si>
    <t xml:space="preserve">   INSTRUCTION Total</t>
  </si>
  <si>
    <t xml:space="preserve">   PUPIL SERVICES</t>
  </si>
  <si>
    <t>519100</t>
  </si>
  <si>
    <t>OTHER ADMINISTRATIVE PERSONNEL</t>
  </si>
  <si>
    <t>543200</t>
  </si>
  <si>
    <t>REPAIR &amp; MAINT SERVICE-TECH</t>
  </si>
  <si>
    <t xml:space="preserve">   PUPIL SERVICES Total</t>
  </si>
  <si>
    <t xml:space="preserve">   GENERAL ADMINISTRATION</t>
  </si>
  <si>
    <t xml:space="preserve">   GENERAL ADMINISTRATION Total</t>
  </si>
  <si>
    <t xml:space="preserve">   SUPPORT SERVICES - BUSINESS</t>
  </si>
  <si>
    <t>514800</t>
  </si>
  <si>
    <t>ACCOUNTANT</t>
  </si>
  <si>
    <t>518100</t>
  </si>
  <si>
    <t>MAINT PERSONNEL-TRANS MECHANIC</t>
  </si>
  <si>
    <t xml:space="preserve">   SUPPORT SERVICES - BUSINESS Total</t>
  </si>
  <si>
    <t xml:space="preserve">   MAINTENANCE AND OPERATION OF PLANT SERVICES</t>
  </si>
  <si>
    <t>571500</t>
  </si>
  <si>
    <t>LAND IMPROVEMENTS</t>
  </si>
  <si>
    <t xml:space="preserve">   MAINTENANCE AND OPERATION OF PLANT SERVICES Total</t>
  </si>
  <si>
    <t xml:space="preserve">   STUDENT TRANSPORTATION SERVICE</t>
  </si>
  <si>
    <t>573200</t>
  </si>
  <si>
    <t>PURCHASE/LEASE - BUSES</t>
  </si>
  <si>
    <t xml:space="preserve">   STUDENT TRANSPORTATION SERVICE Total</t>
  </si>
  <si>
    <t xml:space="preserve">   SUPPORT SERVICES - CENTRAL</t>
  </si>
  <si>
    <t xml:space="preserve">   SUPPORT SERVICES - CENTRAL Total</t>
  </si>
  <si>
    <t xml:space="preserve">   SCHOOL NUTRITION PROGRAM</t>
  </si>
  <si>
    <t xml:space="preserve">   SCHOOL NUTRITION PROGRAM Total</t>
  </si>
  <si>
    <t xml:space="preserve">   FACILITIES ACQUISITION AND CONSTRUCTION SERVICES</t>
  </si>
  <si>
    <t>571000</t>
  </si>
  <si>
    <t>LAND ACQUISITION &amp; DEVELOPMENT</t>
  </si>
  <si>
    <t xml:space="preserve">   FACILITIES ACQUISITION AND CONSTRUCTION SERVICES Total</t>
  </si>
  <si>
    <t>530001</t>
  </si>
  <si>
    <t>ARCHITECT/ENGINEER</t>
  </si>
  <si>
    <t>588000</t>
  </si>
  <si>
    <t>FEDERAL INDIRECT COST CHARGES</t>
  </si>
  <si>
    <t>518400</t>
  </si>
  <si>
    <t>SCHOOL NUTR PROGRAM CAFETERIA</t>
  </si>
  <si>
    <t>563000</t>
  </si>
  <si>
    <t>PURCHASED FOOD</t>
  </si>
  <si>
    <t>563500</t>
  </si>
  <si>
    <t>FOOD ACQUISITIONS - USDA</t>
  </si>
  <si>
    <t>412150</t>
  </si>
  <si>
    <t>CLUB DUES AND FEES</t>
  </si>
  <si>
    <t>412250</t>
  </si>
  <si>
    <t>FUNDRAISING/MISC. SALES</t>
  </si>
  <si>
    <t xml:space="preserve">   FEDERAL SOURCES</t>
  </si>
  <si>
    <t>445200</t>
  </si>
  <si>
    <t>OTH FED GRANTS THRU GA DOE</t>
  </si>
  <si>
    <t>445350</t>
  </si>
  <si>
    <t>CARES ACT-ESSER</t>
  </si>
  <si>
    <t xml:space="preserve">   FEDERAL SOURCES Total</t>
  </si>
  <si>
    <t>411300</t>
  </si>
  <si>
    <t>SPLOST - TAX</t>
  </si>
  <si>
    <t>436000</t>
  </si>
  <si>
    <t>CAPITAL OUTLAY GRANTS</t>
  </si>
  <si>
    <t>461000</t>
  </si>
  <si>
    <t>CAPITAL CONTRIBUTIONS</t>
  </si>
  <si>
    <t>451000</t>
  </si>
  <si>
    <t>ISSUANCE OF BONDS</t>
  </si>
  <si>
    <t>574000</t>
  </si>
  <si>
    <t>DEPN EXPENSE-LAND IMPROVEMENTS</t>
  </si>
  <si>
    <t>574200</t>
  </si>
  <si>
    <t>DEPRECIATION EXPENSE-BUILDINGS</t>
  </si>
  <si>
    <t>574400</t>
  </si>
  <si>
    <t>DEPRECIATION EXPENSE-EQUIPMENT</t>
  </si>
  <si>
    <t>574800</t>
  </si>
  <si>
    <t>DEPRECIATION EXPENSE-COMPUTERS</t>
  </si>
  <si>
    <t>574600</t>
  </si>
  <si>
    <t>DEPRECIATION EXPENSE-BUSES</t>
  </si>
  <si>
    <t>416110</t>
  </si>
  <si>
    <t>STUDENT SALES-BRKF-LUNCH PROG</t>
  </si>
  <si>
    <t>416120</t>
  </si>
  <si>
    <t>STUDENT SALES-BRKF PROGRAMS</t>
  </si>
  <si>
    <t>416210</t>
  </si>
  <si>
    <t>SUPPL SALES - BRKF-LUNCH PROG</t>
  </si>
  <si>
    <t>416220</t>
  </si>
  <si>
    <t>ADULT SALES - BRKF-LUNCH PROG</t>
  </si>
  <si>
    <t>416230</t>
  </si>
  <si>
    <t>CONTR SALES - BRKF-LUNCH PROG</t>
  </si>
  <si>
    <t>435100</t>
  </si>
  <si>
    <t>SCHOOL NUTR SERVICE GRANTS(ST)</t>
  </si>
  <si>
    <t>445100</t>
  </si>
  <si>
    <t>CHILD NUTR PROG SERVICE GRANTS</t>
  </si>
  <si>
    <t>445110</t>
  </si>
  <si>
    <t>CHILD NUTR PROG GRANTS</t>
  </si>
  <si>
    <t>445120</t>
  </si>
  <si>
    <t>(CACFP) FEDERAL GRANTS</t>
  </si>
  <si>
    <t>445130</t>
  </si>
  <si>
    <t>FED REIMB - AFTER-SCHOOL SNACK</t>
  </si>
  <si>
    <t>449000</t>
  </si>
  <si>
    <t>REV ATTRIB - USDA COMMODITIES</t>
  </si>
  <si>
    <t>451300</t>
  </si>
  <si>
    <t>ACCR INTEREST-ISSUANCE OF BOND</t>
  </si>
  <si>
    <t>411100</t>
  </si>
  <si>
    <t>AD VALOREM TAXES</t>
  </si>
  <si>
    <t>411210</t>
  </si>
  <si>
    <t>OTHER SALES TAXES</t>
  </si>
  <si>
    <t>411900</t>
  </si>
  <si>
    <t>OTHER TAXES</t>
  </si>
  <si>
    <t>411910</t>
  </si>
  <si>
    <t>TITLE AD VALOREM TAX (TAVT)</t>
  </si>
  <si>
    <t>413100</t>
  </si>
  <si>
    <t>TUITION FROM INDIVIDUALS</t>
  </si>
  <si>
    <t>413500</t>
  </si>
  <si>
    <t>SUMMER SCHOOL TUITION</t>
  </si>
  <si>
    <t>414000</t>
  </si>
  <si>
    <t>TRANSPORTATION FEES</t>
  </si>
  <si>
    <t>419200</t>
  </si>
  <si>
    <t>CONTRIBUTIONS-PRIVATE SOURCES</t>
  </si>
  <si>
    <t>419400</t>
  </si>
  <si>
    <t>TEXTBOOK SALES</t>
  </si>
  <si>
    <t>419900</t>
  </si>
  <si>
    <t>FED INDIRECT COST REIMBURSEMNT</t>
  </si>
  <si>
    <t>411990</t>
  </si>
  <si>
    <t>CHARTER COMMISSION LOCAL REV</t>
  </si>
  <si>
    <t>419500</t>
  </si>
  <si>
    <t>SERVICES PROVIDED OTHER LUAS</t>
  </si>
  <si>
    <t>419955</t>
  </si>
  <si>
    <t>REVENUE CLEARING ACCT</t>
  </si>
  <si>
    <t>431220</t>
  </si>
  <si>
    <t>QBE ALLOTMENT (OPER COSTS)</t>
  </si>
  <si>
    <t>431240</t>
  </si>
  <si>
    <t>QBE CONTRA ACCT-AUSTERITY REDN</t>
  </si>
  <si>
    <t>431250</t>
  </si>
  <si>
    <t>TOTAL STATE CATEGORICAL GRANTS</t>
  </si>
  <si>
    <t>431400</t>
  </si>
  <si>
    <t>QBE CONTRA ACCOUNT (DEBIT)</t>
  </si>
  <si>
    <t>439950</t>
  </si>
  <si>
    <t>FUNDS - OTHER STATE AGENCIES</t>
  </si>
  <si>
    <t>439120</t>
  </si>
  <si>
    <t>ON BEHALF PAYMENTS - TRS</t>
  </si>
  <si>
    <t>439130</t>
  </si>
  <si>
    <t>ON BEHALF PAYMENTS - PSERS</t>
  </si>
  <si>
    <t>439110</t>
  </si>
  <si>
    <t>OB PAYMENTS - HEALTH INSURANCE</t>
  </si>
  <si>
    <t>459951</t>
  </si>
  <si>
    <t>SCHOOL RESTITUTION</t>
  </si>
  <si>
    <t>459950</t>
  </si>
  <si>
    <t>OTHER SOURCE</t>
  </si>
  <si>
    <t>511300</t>
  </si>
  <si>
    <t>511500</t>
  </si>
  <si>
    <t>EXTENDED DAY - TEACHERS</t>
  </si>
  <si>
    <t>511600</t>
  </si>
  <si>
    <t>PROF DEVELOPMENT STIPENDS</t>
  </si>
  <si>
    <t>511700</t>
  </si>
  <si>
    <t>EXTENDED YEAR</t>
  </si>
  <si>
    <t>511800</t>
  </si>
  <si>
    <t>ART - MUSIC - PE</t>
  </si>
  <si>
    <t>513000</t>
  </si>
  <si>
    <t>PRINCIPAL</t>
  </si>
  <si>
    <t>514000</t>
  </si>
  <si>
    <t>AIDES AND PARAPROFESSIONALS</t>
  </si>
  <si>
    <t>514500</t>
  </si>
  <si>
    <t>INTERPRETER</t>
  </si>
  <si>
    <t>516100</t>
  </si>
  <si>
    <t>TECHNOLOGY SPECIALIST</t>
  </si>
  <si>
    <t>516400</t>
  </si>
  <si>
    <t>PHYS/OCCUP/SPEECH THERAPIST</t>
  </si>
  <si>
    <t>517200</t>
  </si>
  <si>
    <t>ELEMENTARY COUNSELOR</t>
  </si>
  <si>
    <t>517300</t>
  </si>
  <si>
    <t>SECONDARY COUNSELOR</t>
  </si>
  <si>
    <t>517800</t>
  </si>
  <si>
    <t>GRADUATION COACH</t>
  </si>
  <si>
    <t>519910</t>
  </si>
  <si>
    <t>EXTRA ACTIVITY SALARIES</t>
  </si>
  <si>
    <t>520000</t>
  </si>
  <si>
    <t>EMPLOYEE BENEFITS</t>
  </si>
  <si>
    <t>526001</t>
  </si>
  <si>
    <t>WORKERS COMP- INSURANCE PREMIU</t>
  </si>
  <si>
    <t>526002</t>
  </si>
  <si>
    <t>WORKERS COMP-STATE FEE</t>
  </si>
  <si>
    <t>526003</t>
  </si>
  <si>
    <t>WORKERS COMP- STATE ASSESSMENT</t>
  </si>
  <si>
    <t>530010</t>
  </si>
  <si>
    <t>PURCHASED SERVICES-OTHER FEES</t>
  </si>
  <si>
    <t>530070</t>
  </si>
  <si>
    <t>ADA-PURCHASED PROF/TECH SERVIC</t>
  </si>
  <si>
    <t>532100</t>
  </si>
  <si>
    <t>CONTRACTED SERV-TEACHERS</t>
  </si>
  <si>
    <t>553000</t>
  </si>
  <si>
    <t>COMMUNICATION</t>
  </si>
  <si>
    <t>559400</t>
  </si>
  <si>
    <t>PAYMENTS TO CHARTER SCHOOLS</t>
  </si>
  <si>
    <t>561100</t>
  </si>
  <si>
    <t>SUPPLIES - TECHNOLOGY RELATED</t>
  </si>
  <si>
    <t>564000</t>
  </si>
  <si>
    <t>DIGITAL/ELECTRONIC TEXTBOOKS</t>
  </si>
  <si>
    <t>564100</t>
  </si>
  <si>
    <t>TEXTBOOKS - PRINTED</t>
  </si>
  <si>
    <t>514600</t>
  </si>
  <si>
    <t>ATHLETICS PERSONNEL</t>
  </si>
  <si>
    <t>516300</t>
  </si>
  <si>
    <t>SCH NURSE/SPEC EDUC NURSE LPN</t>
  </si>
  <si>
    <t>517100</t>
  </si>
  <si>
    <t>TEACHER SUPT SPEC/DIAG/AUDIO</t>
  </si>
  <si>
    <t>517400</t>
  </si>
  <si>
    <t>SCHOOL PSYCHOLOGIST</t>
  </si>
  <si>
    <t>517600</t>
  </si>
  <si>
    <t>SCHOOL SOCIAL WORKER</t>
  </si>
  <si>
    <t>517700</t>
  </si>
  <si>
    <t>FAMILY SERVICES/PARENT COORD</t>
  </si>
  <si>
    <t>530200</t>
  </si>
  <si>
    <t>EMT AMBULANCE SERVICE-ATHLETIC</t>
  </si>
  <si>
    <t>533000</t>
  </si>
  <si>
    <t>CONTRACTED SERV-NURSING</t>
  </si>
  <si>
    <t>534000</t>
  </si>
  <si>
    <t>PROFESSIONAL LEGAL SERVICES</t>
  </si>
  <si>
    <t>544400</t>
  </si>
  <si>
    <t>OTHER RENTALS</t>
  </si>
  <si>
    <t>573500</t>
  </si>
  <si>
    <t>PURCHASE - SOFTWARE (CAPITAL)</t>
  </si>
  <si>
    <t xml:space="preserve">   IMPROVEMENT OF INSTRUCTIONAL SERVICES</t>
  </si>
  <si>
    <t>512100</t>
  </si>
  <si>
    <t>DEPUTY - AREA SUPERINTENDENT</t>
  </si>
  <si>
    <t>530003</t>
  </si>
  <si>
    <t>OTHER COST-PROFESSIONAL TECH</t>
  </si>
  <si>
    <t>530056</t>
  </si>
  <si>
    <t>PURCHASED SERVICES-TEMPORARY</t>
  </si>
  <si>
    <t>544101</t>
  </si>
  <si>
    <t>PORTABLES</t>
  </si>
  <si>
    <t xml:space="preserve">   IMPROVEMENT OF INSTRUCTIONAL SERVICES Total</t>
  </si>
  <si>
    <t xml:space="preserve">   INSTRUCTIONAL STAFF TRAINING</t>
  </si>
  <si>
    <t xml:space="preserve">   INSTRUCTIONAL STAFF TRAINING Total</t>
  </si>
  <si>
    <t xml:space="preserve">   EDUCATIONAL MEDIA SERVICES</t>
  </si>
  <si>
    <t>516500</t>
  </si>
  <si>
    <t>LIBRARIAN/MEDIA SPECIALIST</t>
  </si>
  <si>
    <t xml:space="preserve">   EDUCATIONAL MEDIA SERVICES Total</t>
  </si>
  <si>
    <t>511100</t>
  </si>
  <si>
    <t>SCHOOL BOARD MEMBERS SALARIES</t>
  </si>
  <si>
    <t>512000</t>
  </si>
  <si>
    <t>SUPERINTENDENT - TECH INST DIR</t>
  </si>
  <si>
    <t>527000</t>
  </si>
  <si>
    <t>ON BEHALF PAYMENTS</t>
  </si>
  <si>
    <t>530002</t>
  </si>
  <si>
    <t>533200</t>
  </si>
  <si>
    <t>DRUG&amp;ALCOHOL TEST-FINGERPRINT</t>
  </si>
  <si>
    <t>552000</t>
  </si>
  <si>
    <t>INSURANCE (OTHR THAN EMPL BEN)</t>
  </si>
  <si>
    <t>558017</t>
  </si>
  <si>
    <t>TRAVEL-BD MEMBER, M. ORSON</t>
  </si>
  <si>
    <t>558021</t>
  </si>
  <si>
    <t>TRAVEL-BD MEMBER, J. MORLEY</t>
  </si>
  <si>
    <t>558025</t>
  </si>
  <si>
    <t>TRAVEL-BD MEMBER, V. TURNER</t>
  </si>
  <si>
    <t>558026</t>
  </si>
  <si>
    <t>TRAVEL-BD MEMBER, A. GEVERTZ</t>
  </si>
  <si>
    <t>558027</t>
  </si>
  <si>
    <t>TRAVEL-BD MEMBER, D. DACOSTA</t>
  </si>
  <si>
    <t>558028</t>
  </si>
  <si>
    <t>TRAVEL-BD MEMBER, A. HILL</t>
  </si>
  <si>
    <t>558029</t>
  </si>
  <si>
    <t>TRAVEL-BD MEMBER, D. PIERCE</t>
  </si>
  <si>
    <t>558099</t>
  </si>
  <si>
    <t>TRAVEL-ANNUAL BOARD RETREAT</t>
  </si>
  <si>
    <t xml:space="preserve">   SCHOOL ADMINISTRATION</t>
  </si>
  <si>
    <t>513100</t>
  </si>
  <si>
    <t>ASSISTANT PRINCIPAL</t>
  </si>
  <si>
    <t>518600</t>
  </si>
  <si>
    <t>CUSTODIAL PERSONNEL</t>
  </si>
  <si>
    <t xml:space="preserve">   SCHOOL ADMINISTRATION Total</t>
  </si>
  <si>
    <t>556900</t>
  </si>
  <si>
    <t>OTHER TUITION</t>
  </si>
  <si>
    <t>530011</t>
  </si>
  <si>
    <t>OTHER COST/CONTRACTS(WATER FOG</t>
  </si>
  <si>
    <t>530012</t>
  </si>
  <si>
    <t>OTHER COST- FIRE LIFE SAFETY</t>
  </si>
  <si>
    <t>530013</t>
  </si>
  <si>
    <t>OTHER COST/GREEN CLEANING</t>
  </si>
  <si>
    <t>530014</t>
  </si>
  <si>
    <t>OTHER COST/ OPERATIONS</t>
  </si>
  <si>
    <t>530015</t>
  </si>
  <si>
    <t>OTHER/OUTSIDE RESOURCES-CONSUL</t>
  </si>
  <si>
    <t>541000</t>
  </si>
  <si>
    <t>WATER-SEWER &amp; CLEANING SERVIC</t>
  </si>
  <si>
    <t>541001</t>
  </si>
  <si>
    <t>HAZMAT/ABATEMENT</t>
  </si>
  <si>
    <t>541002</t>
  </si>
  <si>
    <t>WASTE DISPOSAL(SANITATION)</t>
  </si>
  <si>
    <t>543001</t>
  </si>
  <si>
    <t>MAINTENANCE-BUILDING-REGION 1</t>
  </si>
  <si>
    <t>543002</t>
  </si>
  <si>
    <t>MAINTENANCE-BUILDING-REGION 2</t>
  </si>
  <si>
    <t>543003</t>
  </si>
  <si>
    <t>MAINTENANCE-BUILDING-REGION 3</t>
  </si>
  <si>
    <t>543004</t>
  </si>
  <si>
    <t>MAINTENANCE-BUILDING- REGION 4</t>
  </si>
  <si>
    <t>543005</t>
  </si>
  <si>
    <t>MAINTENANCE-BUILDING-REGION 5</t>
  </si>
  <si>
    <t>543006</t>
  </si>
  <si>
    <t>MAINTENANCE-BUILDING-REGION 6</t>
  </si>
  <si>
    <t>543007</t>
  </si>
  <si>
    <t>MAINTENANCE-BUILDING-REGION 7</t>
  </si>
  <si>
    <t>543008</t>
  </si>
  <si>
    <t>MAINT-SYS(ENVIRONMENTAL &amp; ROOF</t>
  </si>
  <si>
    <t>543009</t>
  </si>
  <si>
    <t>MAINT-SYS-PARTS &amp; MAJOR WORK</t>
  </si>
  <si>
    <t>543010</t>
  </si>
  <si>
    <t>MAINT-SYS(YELLOWST-SSC CONTRAC</t>
  </si>
  <si>
    <t>543011</t>
  </si>
  <si>
    <t>MAINT-LAWN EQUIPMENT</t>
  </si>
  <si>
    <t>543012</t>
  </si>
  <si>
    <t>MAINT-FLEET TRUCKS</t>
  </si>
  <si>
    <t>543013</t>
  </si>
  <si>
    <t>SUPT. DEFERRED MAINTENANCE</t>
  </si>
  <si>
    <t>543014</t>
  </si>
  <si>
    <t>MAINTENANCE-VEHICLE</t>
  </si>
  <si>
    <t>543015</t>
  </si>
  <si>
    <t>MAINTENANCE-CONTINGENCY</t>
  </si>
  <si>
    <t>543016</t>
  </si>
  <si>
    <t>MAINTENANCE-EMERGENCY GENERATO</t>
  </si>
  <si>
    <t>549000</t>
  </si>
  <si>
    <t>OTHER PURCHASED PROPERTY SERVI</t>
  </si>
  <si>
    <t>562000</t>
  </si>
  <si>
    <t>ENERGY / ELECTRICITY</t>
  </si>
  <si>
    <t>562001</t>
  </si>
  <si>
    <t>ENERGY-NATURAL GAS</t>
  </si>
  <si>
    <t>562003</t>
  </si>
  <si>
    <t>ENERGY-REFUNDS/REBATES</t>
  </si>
  <si>
    <t>573001</t>
  </si>
  <si>
    <t>SMALL EQUIPMENT(HAND TOOLS ETC</t>
  </si>
  <si>
    <t>573002</t>
  </si>
  <si>
    <t>EQUIPMENT-PLAYGROUND MAINT-REP</t>
  </si>
  <si>
    <t>518000</t>
  </si>
  <si>
    <t>BUS DRIVERS</t>
  </si>
  <si>
    <t>551900</t>
  </si>
  <si>
    <t>STUD TRANSP PURCHASED-OTH SRCE</t>
  </si>
  <si>
    <t>562008</t>
  </si>
  <si>
    <t>ENERGY-FIELD TRIP GENERIC</t>
  </si>
  <si>
    <t>599000</t>
  </si>
  <si>
    <t>OTHER USES</t>
  </si>
  <si>
    <t>514300</t>
  </si>
  <si>
    <t>RESEARCH PERSONNEL</t>
  </si>
  <si>
    <t>524000</t>
  </si>
  <si>
    <t>EMPLOYEES RETIREMENT SYSTEM</t>
  </si>
  <si>
    <t xml:space="preserve">   OTHER SUPPORT SERVICES</t>
  </si>
  <si>
    <t xml:space="preserve">   OTHER SUPPORT SERVICES Total</t>
  </si>
  <si>
    <t xml:space="preserve">   ENTERPRISE OPERATIONS</t>
  </si>
  <si>
    <t xml:space="preserve">   ENTERPRISE OPERATIONS Total</t>
  </si>
  <si>
    <t>OTHER COST-BOARD LEGAL FEES **</t>
  </si>
  <si>
    <t>419951</t>
  </si>
  <si>
    <t>10% - OTHER LOCAL REVENUES</t>
  </si>
  <si>
    <t>413200</t>
  </si>
  <si>
    <t>TUITION - OTHER GEORGIA LUAS</t>
  </si>
  <si>
    <t>413400</t>
  </si>
  <si>
    <t>TUITION FROM OTHER SOURCES</t>
  </si>
  <si>
    <t>412100</t>
  </si>
  <si>
    <t>CONCESSION SALES</t>
  </si>
  <si>
    <t>412300</t>
  </si>
  <si>
    <t>GATE RECEIPTS</t>
  </si>
  <si>
    <t>417000</t>
  </si>
  <si>
    <t>STUDENT ACTIVITIES-CENTRALIZED</t>
  </si>
  <si>
    <t>418000</t>
  </si>
  <si>
    <t>COMMUNITY SERVICE ACTIVITIES</t>
  </si>
  <si>
    <t>419100</t>
  </si>
  <si>
    <t>RENTAL OF PROPERTY</t>
  </si>
  <si>
    <t>419850</t>
  </si>
  <si>
    <t>STUDENT SUPPLY FEES</t>
  </si>
  <si>
    <t>434000</t>
  </si>
  <si>
    <t>GRANTS FROM PRE-K LOTTERY</t>
  </si>
  <si>
    <t>445300</t>
  </si>
  <si>
    <t>ALL OTHER FEDERAL GRANTS</t>
  </si>
  <si>
    <t>449950</t>
  </si>
  <si>
    <t>REV - FED SRCES NOT CLASSIFIED</t>
  </si>
  <si>
    <t>443000</t>
  </si>
  <si>
    <t>CAT GRANTS - DIRECT FED GOVT</t>
  </si>
  <si>
    <t>445210</t>
  </si>
  <si>
    <t>OTH FED GRANTS THRU GDOE-ARRA</t>
  </si>
  <si>
    <t>511200</t>
  </si>
  <si>
    <t>PREKINDERGARTEN TEACHER</t>
  </si>
  <si>
    <t>532200</t>
  </si>
  <si>
    <t>CONTRACTED SERV-ART-MUSIC-P.E.</t>
  </si>
  <si>
    <t>544300</t>
  </si>
  <si>
    <t>RENTAL OF COMPUTER EQUIPMENT</t>
  </si>
  <si>
    <t>556100</t>
  </si>
  <si>
    <t>TUITION TO OTHER GEORGIA LUAS</t>
  </si>
  <si>
    <t>556300</t>
  </si>
  <si>
    <t>TUITION TO PRIVATE SOURCES</t>
  </si>
  <si>
    <t>561099</t>
  </si>
  <si>
    <t>SURPLUS</t>
  </si>
  <si>
    <t>517900</t>
  </si>
  <si>
    <t>REHABILITATION COUNSELOR</t>
  </si>
  <si>
    <t>595000</t>
  </si>
  <si>
    <t>536100</t>
  </si>
  <si>
    <t>PER DIEM AND FEES</t>
  </si>
  <si>
    <t>536200</t>
  </si>
  <si>
    <t>PER DIEM AND FEES - EXPENSES</t>
  </si>
  <si>
    <t xml:space="preserve">   FEDERAL GRANT ADMINISTRATION</t>
  </si>
  <si>
    <t>514100</t>
  </si>
  <si>
    <t>SALARY OF SERETARIAL STAFF</t>
  </si>
  <si>
    <t>531000</t>
  </si>
  <si>
    <t>CONTRACTED SERVICE -ADMIN</t>
  </si>
  <si>
    <t xml:space="preserve">   FEDERAL GRANT ADMINISTRATION Total</t>
  </si>
  <si>
    <t>522000</t>
  </si>
  <si>
    <t>FICA</t>
  </si>
  <si>
    <t>530100</t>
  </si>
  <si>
    <t>CONTRACTED SECURITY-ATHLETICS</t>
  </si>
  <si>
    <t>530300</t>
  </si>
  <si>
    <t>COMMERCIAL CARRIERS-ATHLETICS</t>
  </si>
  <si>
    <t>530400</t>
  </si>
  <si>
    <t>AWARDS &amp; PRINTING/BINDING-ATHL</t>
  </si>
  <si>
    <t>530500</t>
  </si>
  <si>
    <t>ATHLETIC EVENT STAFF</t>
  </si>
  <si>
    <t>558100</t>
  </si>
  <si>
    <t>SCHOOL REIMBURSE-ATHLET TRAVEL</t>
  </si>
  <si>
    <t>558200</t>
  </si>
  <si>
    <t>PLAYOFF PAYOUT</t>
  </si>
  <si>
    <t>561001</t>
  </si>
  <si>
    <t>FIRST AID SUPPLIES-ATHLETICS</t>
  </si>
  <si>
    <t>561510</t>
  </si>
  <si>
    <t>ATHLETICS UNIFORMS</t>
  </si>
  <si>
    <t>561520</t>
  </si>
  <si>
    <t>ATHLETICS EQUIPMENT&lt;$5K/UNIT</t>
  </si>
  <si>
    <t>581300</t>
  </si>
  <si>
    <t>ATHLETICS-HOTEL</t>
  </si>
  <si>
    <t xml:space="preserve">   COMMUNITY SERVICES OPERATIONS</t>
  </si>
  <si>
    <t xml:space="preserve">   COMMUNITY SERVICES OPERATIONS Total</t>
  </si>
  <si>
    <t>599001</t>
  </si>
  <si>
    <t>OTHER-FICA</t>
  </si>
  <si>
    <t>599002</t>
  </si>
  <si>
    <t>OTHER-MEDICARE</t>
  </si>
  <si>
    <t>599003</t>
  </si>
  <si>
    <t>OTHER-GRP TAX SHELTER ANNUITY</t>
  </si>
  <si>
    <t>599004</t>
  </si>
  <si>
    <t>OTHER-GRP INS LT DISABILITY</t>
  </si>
  <si>
    <t>599005</t>
  </si>
  <si>
    <t>OTHER-SURVIVOR'S INCOME BENEFI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</si>
</sst>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5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0"/>
      <name val="Calibri"/>
      <family val="2"/>
    </font>
    <font>
      <b/>
      <i/>
      <sz val="11"/>
      <color theme="1"/>
      <name val="Calibri"/>
      <family val="2"/>
    </font>
    <font>
      <sz val="11"/>
      <color theme="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9"/>
      <color theme="1"/>
      <name val="Calibri"/>
      <family val="2"/>
    </font>
    <font>
      <b/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38" fontId="4" fillId="0" borderId="0" xfId="0" applyNumberFormat="1" applyFont="1"/>
    <xf numFmtId="38" fontId="3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38" fontId="6" fillId="3" borderId="0" xfId="0" applyNumberFormat="1" applyFont="1" applyFill="1"/>
    <xf numFmtId="0" fontId="7" fillId="0" borderId="0" xfId="0" applyFont="1"/>
    <xf numFmtId="10" fontId="4" fillId="0" borderId="0" xfId="1" applyNumberFormat="1" applyFont="1"/>
    <xf numFmtId="10" fontId="3" fillId="2" borderId="3" xfId="1" applyNumberFormat="1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7" fillId="0" borderId="0" xfId="0" applyFont="1" applyFill="1"/>
    <xf numFmtId="38" fontId="0" fillId="0" borderId="0" xfId="0" applyNumberFormat="1" applyFill="1"/>
    <xf numFmtId="10" fontId="0" fillId="0" borderId="0" xfId="1" applyNumberFormat="1" applyFont="1" applyFill="1"/>
    <xf numFmtId="0" fontId="8" fillId="0" borderId="0" xfId="0" applyFont="1" applyFill="1"/>
    <xf numFmtId="0" fontId="0" fillId="0" borderId="0" xfId="0" applyFont="1" applyFill="1"/>
    <xf numFmtId="38" fontId="0" fillId="0" borderId="0" xfId="0" applyNumberFormat="1" applyFont="1" applyFill="1"/>
    <xf numFmtId="40" fontId="0" fillId="0" borderId="0" xfId="0" applyNumberFormat="1" applyFill="1"/>
    <xf numFmtId="10" fontId="0" fillId="0" borderId="0" xfId="1" applyNumberFormat="1" applyFont="1"/>
    <xf numFmtId="40" fontId="0" fillId="0" borderId="0" xfId="0" applyNumberFormat="1"/>
    <xf numFmtId="40" fontId="4" fillId="0" borderId="0" xfId="0" applyNumberFormat="1" applyFont="1"/>
    <xf numFmtId="40" fontId="0" fillId="0" borderId="0" xfId="0" applyNumberFormat="1" applyFont="1" applyFill="1"/>
    <xf numFmtId="40" fontId="2" fillId="0" borderId="0" xfId="0" applyNumberFormat="1" applyFont="1" applyFill="1"/>
    <xf numFmtId="40" fontId="6" fillId="3" borderId="0" xfId="0" applyNumberFormat="1" applyFont="1" applyFill="1"/>
    <xf numFmtId="40" fontId="3" fillId="0" borderId="0" xfId="0" applyNumberFormat="1" applyFont="1"/>
    <xf numFmtId="40" fontId="4" fillId="0" borderId="0" xfId="0" applyNumberFormat="1" applyFont="1" applyAlignment="1">
      <alignment horizontal="center"/>
    </xf>
    <xf numFmtId="40" fontId="3" fillId="2" borderId="1" xfId="0" applyNumberFormat="1" applyFont="1" applyFill="1" applyBorder="1" applyAlignment="1">
      <alignment horizontal="center" vertical="center" wrapText="1"/>
    </xf>
    <xf numFmtId="40" fontId="3" fillId="2" borderId="4" xfId="0" applyNumberFormat="1" applyFont="1" applyFill="1" applyBorder="1" applyAlignment="1">
      <alignment horizontal="center" vertical="center" wrapText="1"/>
    </xf>
    <xf numFmtId="40" fontId="2" fillId="0" borderId="0" xfId="0" applyNumberFormat="1" applyFont="1"/>
    <xf numFmtId="40" fontId="0" fillId="0" borderId="0" xfId="0" applyNumberFormat="1" applyFont="1" applyFill="1" applyAlignment="1">
      <alignment horizontal="center"/>
    </xf>
    <xf numFmtId="40" fontId="6" fillId="3" borderId="0" xfId="0" applyNumberFormat="1" applyFont="1" applyFill="1" applyAlignment="1">
      <alignment horizontal="center"/>
    </xf>
    <xf numFmtId="40" fontId="0" fillId="0" borderId="0" xfId="0" applyNumberFormat="1" applyFill="1" applyAlignment="1">
      <alignment horizontal="center"/>
    </xf>
    <xf numFmtId="40" fontId="0" fillId="0" borderId="0" xfId="0" applyNumberFormat="1" applyAlignment="1">
      <alignment horizontal="center"/>
    </xf>
    <xf numFmtId="40" fontId="9" fillId="0" borderId="0" xfId="0" applyNumberFormat="1" applyFont="1" applyAlignment="1">
      <alignment vertical="center"/>
    </xf>
    <xf numFmtId="10" fontId="3" fillId="3" borderId="3" xfId="1" applyNumberFormat="1" applyFont="1" applyFill="1" applyBorder="1" applyAlignment="1">
      <alignment horizontal="center" vertical="center" wrapText="1"/>
    </xf>
    <xf numFmtId="10" fontId="1" fillId="0" borderId="0" xfId="1" applyNumberFormat="1" applyFont="1" applyFill="1" applyAlignment="1">
      <alignment horizontal="right"/>
    </xf>
    <xf numFmtId="10" fontId="6" fillId="3" borderId="0" xfId="1" applyNumberFormat="1" applyFont="1" applyFill="1" applyBorder="1" applyAlignment="1">
      <alignment horizontal="right" vertical="center"/>
    </xf>
    <xf numFmtId="10" fontId="0" fillId="0" borderId="0" xfId="1" applyNumberFormat="1" applyFont="1" applyFill="1" applyAlignment="1">
      <alignment horizontal="right"/>
    </xf>
    <xf numFmtId="10" fontId="0" fillId="0" borderId="0" xfId="1" applyNumberFormat="1" applyFont="1" applyAlignment="1">
      <alignment horizontal="right"/>
    </xf>
    <xf numFmtId="10" fontId="8" fillId="0" borderId="0" xfId="1" applyNumberFormat="1" applyFont="1" applyFill="1" applyAlignment="1">
      <alignment horizontal="right"/>
    </xf>
    <xf numFmtId="0" fontId="10" fillId="0" borderId="0" xfId="2" applyNumberFormat="1" applyFont="1" applyAlignment="1">
      <alignment horizontal="right"/>
    </xf>
    <xf numFmtId="0" fontId="0" fillId="0" borderId="0" xfId="0" applyFont="1" applyFill="1" applyAlignment="1">
      <alignment horizontal="center"/>
    </xf>
    <xf numFmtId="40" fontId="8" fillId="0" borderId="0" xfId="0" applyNumberFormat="1" applyFont="1" applyFill="1"/>
    <xf numFmtId="40" fontId="8" fillId="0" borderId="0" xfId="0" applyNumberFormat="1" applyFont="1" applyFill="1" applyAlignment="1">
      <alignment horizontal="center"/>
    </xf>
    <xf numFmtId="38" fontId="8" fillId="0" borderId="0" xfId="0" applyNumberFormat="1" applyFont="1" applyFill="1"/>
    <xf numFmtId="10" fontId="1" fillId="0" borderId="0" xfId="1" applyNumberFormat="1" applyFont="1" applyFill="1"/>
    <xf numFmtId="0" fontId="4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Font="1" applyFill="1" applyBorder="1"/>
    <xf numFmtId="40" fontId="13" fillId="0" borderId="0" xfId="0" applyNumberFormat="1" applyFont="1" applyFill="1" applyAlignment="1">
      <alignment horizontal="right"/>
    </xf>
    <xf numFmtId="40" fontId="13" fillId="0" borderId="0" xfId="0" applyNumberFormat="1" applyFont="1" applyFill="1"/>
    <xf numFmtId="40" fontId="0" fillId="0" borderId="0" xfId="0" applyNumberFormat="1" applyFont="1" applyFill="1" applyBorder="1"/>
    <xf numFmtId="0" fontId="2" fillId="0" borderId="0" xfId="0" applyFont="1" applyFill="1"/>
    <xf numFmtId="0" fontId="2" fillId="0" borderId="0" xfId="0" applyFont="1" applyFill="1" applyBorder="1"/>
    <xf numFmtId="38" fontId="0" fillId="0" borderId="0" xfId="0" applyNumberFormat="1" applyFont="1" applyFill="1" applyBorder="1"/>
    <xf numFmtId="10" fontId="1" fillId="0" borderId="0" xfId="1" applyNumberFormat="1" applyFont="1" applyFill="1" applyBorder="1" applyAlignment="1">
      <alignment horizontal="right"/>
    </xf>
    <xf numFmtId="38" fontId="0" fillId="4" borderId="0" xfId="0" applyNumberFormat="1" applyFont="1" applyFill="1"/>
    <xf numFmtId="10" fontId="1" fillId="4" borderId="0" xfId="1" applyNumberFormat="1" applyFont="1" applyFill="1" applyAlignment="1">
      <alignment horizontal="right"/>
    </xf>
    <xf numFmtId="40" fontId="0" fillId="4" borderId="0" xfId="0" applyNumberFormat="1" applyFont="1" applyFill="1"/>
    <xf numFmtId="40" fontId="0" fillId="4" borderId="0" xfId="0" applyNumberFormat="1" applyFont="1" applyFill="1" applyAlignment="1">
      <alignment horizontal="center"/>
    </xf>
    <xf numFmtId="38" fontId="0" fillId="0" borderId="0" xfId="0" applyNumberFormat="1" applyFont="1" applyFill="1" applyAlignment="1">
      <alignment horizontal="center"/>
    </xf>
    <xf numFmtId="0" fontId="2" fillId="4" borderId="0" xfId="0" applyFont="1" applyFill="1" applyBorder="1"/>
    <xf numFmtId="38" fontId="2" fillId="4" borderId="0" xfId="0" applyNumberFormat="1" applyFont="1" applyFill="1" applyBorder="1"/>
    <xf numFmtId="10" fontId="2" fillId="4" borderId="0" xfId="1" applyNumberFormat="1" applyFont="1" applyFill="1" applyBorder="1" applyAlignment="1">
      <alignment horizontal="right"/>
    </xf>
    <xf numFmtId="0" fontId="2" fillId="4" borderId="0" xfId="0" applyFont="1" applyFill="1"/>
    <xf numFmtId="0" fontId="2" fillId="4" borderId="0" xfId="0" applyFont="1" applyFill="1" applyAlignment="1">
      <alignment horizontal="center"/>
    </xf>
    <xf numFmtId="38" fontId="2" fillId="4" borderId="0" xfId="0" applyNumberFormat="1" applyFont="1" applyFill="1"/>
    <xf numFmtId="10" fontId="2" fillId="4" borderId="0" xfId="1" applyNumberFormat="1" applyFont="1" applyFill="1" applyAlignment="1">
      <alignment horizontal="right"/>
    </xf>
    <xf numFmtId="40" fontId="2" fillId="4" borderId="0" xfId="0" applyNumberFormat="1" applyFont="1" applyFill="1"/>
    <xf numFmtId="40" fontId="2" fillId="4" borderId="0" xfId="0" applyNumberFormat="1" applyFont="1" applyFill="1" applyAlignment="1">
      <alignment horizontal="center"/>
    </xf>
    <xf numFmtId="0" fontId="14" fillId="4" borderId="0" xfId="0" applyFont="1" applyFill="1"/>
    <xf numFmtId="38" fontId="14" fillId="4" borderId="0" xfId="0" applyNumberFormat="1" applyFont="1" applyFill="1"/>
    <xf numFmtId="10" fontId="14" fillId="4" borderId="0" xfId="1" applyNumberFormat="1" applyFont="1" applyFill="1" applyAlignment="1">
      <alignment horizontal="right"/>
    </xf>
    <xf numFmtId="40" fontId="3" fillId="0" borderId="0" xfId="0" applyNumberFormat="1" applyFont="1" applyAlignment="1">
      <alignment horizontal="center"/>
    </xf>
    <xf numFmtId="40" fontId="5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02"/>
  <sheetViews>
    <sheetView tabSelected="1" workbookViewId="0">
      <pane ySplit="7" topLeftCell="A8" activePane="bottomLeft" state="frozen"/>
      <selection activeCell="A4" sqref="A4:M4"/>
      <selection pane="bottomLeft" activeCell="A8" sqref="A8"/>
    </sheetView>
  </sheetViews>
  <sheetFormatPr defaultRowHeight="12.75" x14ac:dyDescent="0.2"/>
  <cols>
    <col min="1" max="1" width="48.7109375" style="24" bestFit="1" customWidth="1"/>
    <col min="2" max="2" width="9.42578125" style="33" customWidth="1"/>
    <col min="3" max="3" width="31.85546875" style="19" customWidth="1"/>
    <col min="4" max="4" width="15.85546875" style="14" customWidth="1"/>
    <col min="5" max="5" width="16.140625" style="14" customWidth="1"/>
    <col min="6" max="6" width="15.28515625" style="14" customWidth="1"/>
    <col min="7" max="7" width="16" style="14" customWidth="1"/>
    <col min="8" max="8" width="15.28515625" style="14" customWidth="1"/>
    <col min="9" max="9" width="18" style="14" bestFit="1" customWidth="1"/>
    <col min="10" max="10" width="16.5703125" style="14" customWidth="1"/>
    <col min="11" max="11" width="13" style="15" customWidth="1"/>
    <col min="12" max="13" width="11.85546875" style="39" customWidth="1"/>
    <col min="14" max="14" width="9.140625" style="10"/>
    <col min="15" max="15" width="30.28515625" style="51" bestFit="1" customWidth="1"/>
    <col min="16" max="16" width="9.140625" style="51"/>
    <col min="17" max="17" width="29.42578125" style="51" bestFit="1" customWidth="1"/>
    <col min="18" max="19" width="14.5703125" style="51" bestFit="1" customWidth="1"/>
    <col min="20" max="20" width="14" style="51" bestFit="1" customWidth="1"/>
    <col min="21" max="21" width="14.5703125" style="51" bestFit="1" customWidth="1"/>
    <col min="22" max="22" width="5" style="51" bestFit="1" customWidth="1"/>
    <col min="23" max="25" width="9.140625" style="50"/>
    <col min="26" max="16384" width="9.140625" style="10"/>
  </cols>
  <sheetData>
    <row r="1" spans="1:25" s="11" customFormat="1" ht="15" x14ac:dyDescent="0.25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</row>
    <row r="2" spans="1:25" s="11" customFormat="1" ht="18.75" x14ac:dyDescent="0.3">
      <c r="A2" s="77" t="s">
        <v>38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</row>
    <row r="3" spans="1:25" s="11" customFormat="1" ht="15" x14ac:dyDescent="0.25">
      <c r="A3" s="76" t="s">
        <v>1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s="11" customFormat="1" ht="15" x14ac:dyDescent="0.25">
      <c r="A4" s="78">
        <v>44926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</row>
    <row r="5" spans="1:25" s="11" customFormat="1" ht="15" x14ac:dyDescent="0.25">
      <c r="A5" s="76" t="s">
        <v>2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</row>
    <row r="6" spans="1:25" s="1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v>1</v>
      </c>
      <c r="M6" s="42">
        <v>6</v>
      </c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</row>
    <row r="7" spans="1:25" s="12" customFormat="1" ht="45.75" thickBot="1" x14ac:dyDescent="0.25">
      <c r="A7" s="28" t="s">
        <v>33</v>
      </c>
      <c r="B7" s="29" t="s">
        <v>9</v>
      </c>
      <c r="C7" s="29" t="s">
        <v>10</v>
      </c>
      <c r="D7" s="4" t="s">
        <v>36</v>
      </c>
      <c r="E7" s="4" t="s">
        <v>37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31</v>
      </c>
      <c r="M7" s="36" t="s">
        <v>32</v>
      </c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</row>
    <row r="8" spans="1:25" s="51" customFormat="1" x14ac:dyDescent="0.2">
      <c r="A8" s="51" t="s">
        <v>45</v>
      </c>
      <c r="B8" s="51" t="s">
        <v>211</v>
      </c>
      <c r="C8" s="51" t="s">
        <v>212</v>
      </c>
      <c r="D8" s="57">
        <v>745921752</v>
      </c>
      <c r="E8" s="57">
        <v>745921752</v>
      </c>
      <c r="F8" s="57">
        <v>50173651.789999999</v>
      </c>
      <c r="G8" s="57">
        <v>712981121.76999998</v>
      </c>
      <c r="H8" s="57">
        <v>0</v>
      </c>
      <c r="I8" s="57">
        <f t="shared" ref="I8" si="0">SUM(G8:H8)</f>
        <v>712981121.76999998</v>
      </c>
      <c r="J8" s="57">
        <f t="shared" ref="J8:J14" si="1">E8-I8</f>
        <v>32940630.230000019</v>
      </c>
      <c r="K8" s="58">
        <f t="shared" ref="K8:K14" si="2">IF(E8=0,"NA",J8/E8)</f>
        <v>4.4160972838877634E-2</v>
      </c>
      <c r="L8" s="58">
        <f t="shared" ref="L8:L14" si="3">IF(E8=0,"NA",(  ( F8 - (E8/$L$6)) / (E8/$L$6)))</f>
        <v>-0.93273603879298062</v>
      </c>
      <c r="M8" s="58">
        <f t="shared" ref="M8:M14" si="4">IF(E8=0,"NA",(  ( G8 - ($M$6*(E8/12))) / ($M$6*(E8/12))))</f>
        <v>0.91167805432224469</v>
      </c>
      <c r="R8" s="54"/>
      <c r="S8" s="54"/>
      <c r="T8" s="54"/>
      <c r="U8" s="54"/>
      <c r="V8" s="54"/>
    </row>
    <row r="9" spans="1:25" s="51" customFormat="1" x14ac:dyDescent="0.2">
      <c r="B9" s="51" t="s">
        <v>213</v>
      </c>
      <c r="C9" s="51" t="s">
        <v>214</v>
      </c>
      <c r="D9" s="57">
        <v>15000000</v>
      </c>
      <c r="E9" s="57">
        <v>15000000</v>
      </c>
      <c r="F9" s="57">
        <v>925808.74</v>
      </c>
      <c r="G9" s="57">
        <v>4307543.47</v>
      </c>
      <c r="H9" s="57">
        <v>0</v>
      </c>
      <c r="I9" s="57">
        <f t="shared" ref="I9:I10" si="5">SUM(G9:H9)</f>
        <v>4307543.47</v>
      </c>
      <c r="J9" s="57">
        <f t="shared" si="1"/>
        <v>10692456.530000001</v>
      </c>
      <c r="K9" s="58">
        <f t="shared" si="2"/>
        <v>0.71283043533333346</v>
      </c>
      <c r="L9" s="58">
        <f t="shared" si="3"/>
        <v>-0.93827941733333331</v>
      </c>
      <c r="M9" s="58">
        <f t="shared" si="4"/>
        <v>-0.42566087066666669</v>
      </c>
      <c r="R9" s="54"/>
      <c r="S9" s="54"/>
      <c r="T9" s="54"/>
      <c r="U9" s="54"/>
      <c r="V9" s="54"/>
    </row>
    <row r="10" spans="1:25" s="51" customFormat="1" x14ac:dyDescent="0.2">
      <c r="B10" s="51" t="s">
        <v>215</v>
      </c>
      <c r="C10" s="51" t="s">
        <v>216</v>
      </c>
      <c r="D10" s="57">
        <v>2800000</v>
      </c>
      <c r="E10" s="57">
        <v>2800000</v>
      </c>
      <c r="F10" s="57">
        <v>0</v>
      </c>
      <c r="G10" s="57">
        <v>1315408.56</v>
      </c>
      <c r="H10" s="57">
        <v>0</v>
      </c>
      <c r="I10" s="57">
        <f t="shared" si="5"/>
        <v>1315408.56</v>
      </c>
      <c r="J10" s="57">
        <f t="shared" si="1"/>
        <v>1484591.44</v>
      </c>
      <c r="K10" s="58">
        <f t="shared" si="2"/>
        <v>0.53021122857142855</v>
      </c>
      <c r="L10" s="58">
        <f t="shared" si="3"/>
        <v>-1</v>
      </c>
      <c r="M10" s="58">
        <f t="shared" si="4"/>
        <v>-6.04224571428571E-2</v>
      </c>
      <c r="R10" s="54"/>
      <c r="S10" s="54"/>
      <c r="T10" s="54"/>
      <c r="U10" s="54"/>
      <c r="V10" s="54"/>
    </row>
    <row r="11" spans="1:25" s="51" customFormat="1" x14ac:dyDescent="0.2">
      <c r="B11" s="51" t="s">
        <v>217</v>
      </c>
      <c r="C11" s="51" t="s">
        <v>218</v>
      </c>
      <c r="D11" s="57">
        <v>29000000</v>
      </c>
      <c r="E11" s="57">
        <v>29000000</v>
      </c>
      <c r="F11" s="57">
        <v>2700996.28</v>
      </c>
      <c r="G11" s="57">
        <v>14873228.59</v>
      </c>
      <c r="H11" s="57">
        <v>0</v>
      </c>
      <c r="I11" s="57">
        <f t="shared" ref="I11:I12" si="6">SUM(G11:H11)</f>
        <v>14873228.59</v>
      </c>
      <c r="J11" s="57">
        <f t="shared" si="1"/>
        <v>14126771.41</v>
      </c>
      <c r="K11" s="58">
        <f t="shared" si="2"/>
        <v>0.48713004862068965</v>
      </c>
      <c r="L11" s="58">
        <f t="shared" si="3"/>
        <v>-0.90686219724137929</v>
      </c>
      <c r="M11" s="58">
        <f t="shared" si="4"/>
        <v>2.5739902758620679E-2</v>
      </c>
      <c r="R11" s="54"/>
      <c r="S11" s="54"/>
      <c r="T11" s="54"/>
      <c r="U11" s="54"/>
      <c r="V11" s="54"/>
    </row>
    <row r="12" spans="1:25" s="51" customFormat="1" x14ac:dyDescent="0.2">
      <c r="B12" s="51" t="s">
        <v>46</v>
      </c>
      <c r="C12" s="51" t="s">
        <v>47</v>
      </c>
      <c r="D12" s="57">
        <v>4300</v>
      </c>
      <c r="E12" s="57">
        <v>14629</v>
      </c>
      <c r="F12" s="57">
        <v>0</v>
      </c>
      <c r="G12" s="57">
        <v>0</v>
      </c>
      <c r="H12" s="57">
        <v>0</v>
      </c>
      <c r="I12" s="57">
        <f t="shared" si="6"/>
        <v>0</v>
      </c>
      <c r="J12" s="57">
        <f t="shared" si="1"/>
        <v>14629</v>
      </c>
      <c r="K12" s="58">
        <f t="shared" si="2"/>
        <v>1</v>
      </c>
      <c r="L12" s="58">
        <f t="shared" si="3"/>
        <v>-1</v>
      </c>
      <c r="M12" s="58">
        <f t="shared" si="4"/>
        <v>-1</v>
      </c>
      <c r="R12" s="54"/>
      <c r="S12" s="54"/>
      <c r="T12" s="54"/>
      <c r="U12" s="54"/>
      <c r="V12" s="54"/>
    </row>
    <row r="13" spans="1:25" s="51" customFormat="1" x14ac:dyDescent="0.2">
      <c r="B13" s="51" t="s">
        <v>219</v>
      </c>
      <c r="C13" s="51" t="s">
        <v>220</v>
      </c>
      <c r="D13" s="57">
        <v>30000</v>
      </c>
      <c r="E13" s="57">
        <v>30000</v>
      </c>
      <c r="F13" s="57">
        <v>0</v>
      </c>
      <c r="G13" s="57">
        <v>0</v>
      </c>
      <c r="H13" s="57">
        <v>0</v>
      </c>
      <c r="I13" s="57">
        <f t="shared" ref="I13:I14" si="7">SUM(G13:H13)</f>
        <v>0</v>
      </c>
      <c r="J13" s="57">
        <f t="shared" si="1"/>
        <v>30000</v>
      </c>
      <c r="K13" s="58">
        <f t="shared" si="2"/>
        <v>1</v>
      </c>
      <c r="L13" s="58">
        <f t="shared" si="3"/>
        <v>-1</v>
      </c>
      <c r="M13" s="58">
        <f t="shared" si="4"/>
        <v>-1</v>
      </c>
      <c r="R13" s="54"/>
      <c r="S13" s="54"/>
      <c r="T13" s="54"/>
      <c r="U13" s="54"/>
      <c r="V13" s="54"/>
    </row>
    <row r="14" spans="1:25" s="51" customFormat="1" ht="13.5" customHeight="1" x14ac:dyDescent="0.2">
      <c r="B14" s="51" t="s">
        <v>221</v>
      </c>
      <c r="C14" s="51" t="s">
        <v>222</v>
      </c>
      <c r="D14" s="57"/>
      <c r="E14" s="57"/>
      <c r="F14" s="57">
        <v>0</v>
      </c>
      <c r="G14" s="57">
        <v>0</v>
      </c>
      <c r="H14" s="57">
        <v>0</v>
      </c>
      <c r="I14" s="57">
        <f t="shared" si="7"/>
        <v>0</v>
      </c>
      <c r="J14" s="57">
        <f t="shared" si="1"/>
        <v>0</v>
      </c>
      <c r="K14" s="58" t="str">
        <f t="shared" si="2"/>
        <v>NA</v>
      </c>
      <c r="L14" s="58" t="str">
        <f t="shared" si="3"/>
        <v>NA</v>
      </c>
      <c r="M14" s="58" t="str">
        <f t="shared" si="4"/>
        <v>NA</v>
      </c>
      <c r="R14" s="54"/>
      <c r="S14" s="54"/>
      <c r="T14" s="54"/>
      <c r="U14" s="54"/>
      <c r="V14" s="54"/>
    </row>
    <row r="15" spans="1:25" s="51" customFormat="1" x14ac:dyDescent="0.2">
      <c r="B15" s="51" t="s">
        <v>223</v>
      </c>
      <c r="C15" s="51" t="s">
        <v>224</v>
      </c>
      <c r="D15" s="57">
        <v>75000</v>
      </c>
      <c r="E15" s="57">
        <v>75000</v>
      </c>
      <c r="F15" s="57">
        <v>140825.48000000001</v>
      </c>
      <c r="G15" s="57">
        <v>586482.21</v>
      </c>
      <c r="H15" s="57">
        <v>0</v>
      </c>
      <c r="I15" s="57">
        <f t="shared" ref="I15" si="8">SUM(G15:H15)</f>
        <v>586482.21</v>
      </c>
      <c r="J15" s="57">
        <f t="shared" ref="J15" si="9">E15-I15</f>
        <v>-511482.20999999996</v>
      </c>
      <c r="K15" s="58">
        <f t="shared" ref="K15" si="10">IF(E15=0,"NA",J15/E15)</f>
        <v>-6.8197627999999995</v>
      </c>
      <c r="L15" s="58">
        <f t="shared" ref="L15" si="11">IF(E15=0,"NA",(  ( F15 - (E15/$L$6)) / (E15/$L$6)))</f>
        <v>0.87767306666666678</v>
      </c>
      <c r="M15" s="58">
        <f t="shared" ref="M15" si="12">IF(E15=0,"NA",(  ( G15 - ($M$6*(E15/12))) / ($M$6*(E15/12))))</f>
        <v>14.639525599999999</v>
      </c>
      <c r="R15" s="54"/>
      <c r="S15" s="54"/>
      <c r="T15" s="54"/>
      <c r="U15" s="54"/>
      <c r="V15" s="54"/>
    </row>
    <row r="16" spans="1:25" s="51" customFormat="1" x14ac:dyDescent="0.2">
      <c r="B16" s="51" t="s">
        <v>225</v>
      </c>
      <c r="C16" s="51" t="s">
        <v>226</v>
      </c>
      <c r="D16" s="57">
        <v>0</v>
      </c>
      <c r="E16" s="57">
        <v>0</v>
      </c>
      <c r="F16" s="57">
        <v>0</v>
      </c>
      <c r="G16" s="57">
        <v>565</v>
      </c>
      <c r="H16" s="57">
        <v>0</v>
      </c>
      <c r="I16" s="57">
        <f t="shared" ref="I16:I40" si="13">SUM(G16:H16)</f>
        <v>565</v>
      </c>
      <c r="J16" s="57">
        <f t="shared" ref="J16:J43" si="14">E16-I16</f>
        <v>-565</v>
      </c>
      <c r="K16" s="58" t="str">
        <f t="shared" ref="K16:K43" si="15">IF(E16=0,"NA",J16/E16)</f>
        <v>NA</v>
      </c>
      <c r="L16" s="58" t="str">
        <f t="shared" ref="L16:L43" si="16">IF(E16=0,"NA",(  ( F16 - (E16/$L$6)) / (E16/$L$6)))</f>
        <v>NA</v>
      </c>
      <c r="M16" s="58" t="str">
        <f t="shared" ref="M16:M43" si="17">IF(E16=0,"NA",(  ( G16 - ($M$6*(E16/12))) / ($M$6*(E16/12))))</f>
        <v>NA</v>
      </c>
      <c r="R16" s="54"/>
      <c r="S16" s="54"/>
      <c r="T16" s="54"/>
      <c r="U16" s="54"/>
      <c r="V16" s="54"/>
    </row>
    <row r="17" spans="1:22" s="51" customFormat="1" x14ac:dyDescent="0.2">
      <c r="B17" s="51" t="s">
        <v>227</v>
      </c>
      <c r="C17" s="51" t="s">
        <v>228</v>
      </c>
      <c r="D17" s="57">
        <v>1000</v>
      </c>
      <c r="E17" s="57">
        <v>1000</v>
      </c>
      <c r="F17" s="57">
        <v>480</v>
      </c>
      <c r="G17" s="57">
        <v>3020</v>
      </c>
      <c r="H17" s="57">
        <v>0</v>
      </c>
      <c r="I17" s="57">
        <f t="shared" si="13"/>
        <v>3020</v>
      </c>
      <c r="J17" s="57">
        <f t="shared" si="14"/>
        <v>-2020</v>
      </c>
      <c r="K17" s="58">
        <f t="shared" si="15"/>
        <v>-2.02</v>
      </c>
      <c r="L17" s="58">
        <f t="shared" si="16"/>
        <v>-0.52</v>
      </c>
      <c r="M17" s="58">
        <f t="shared" si="17"/>
        <v>5.04</v>
      </c>
      <c r="R17" s="54"/>
      <c r="S17" s="54"/>
      <c r="T17" s="54"/>
      <c r="U17" s="54"/>
      <c r="V17" s="54"/>
    </row>
    <row r="18" spans="1:22" s="51" customFormat="1" x14ac:dyDescent="0.2">
      <c r="B18" s="51" t="s">
        <v>229</v>
      </c>
      <c r="C18" s="51" t="s">
        <v>230</v>
      </c>
      <c r="D18" s="57">
        <v>5758518.4800000004</v>
      </c>
      <c r="E18" s="57">
        <v>5758518.4800000004</v>
      </c>
      <c r="F18" s="57">
        <v>0</v>
      </c>
      <c r="G18" s="57">
        <v>0</v>
      </c>
      <c r="H18" s="57">
        <v>0</v>
      </c>
      <c r="I18" s="57">
        <f t="shared" si="13"/>
        <v>0</v>
      </c>
      <c r="J18" s="57">
        <f t="shared" si="14"/>
        <v>5758518.4800000004</v>
      </c>
      <c r="K18" s="58">
        <f t="shared" si="15"/>
        <v>1</v>
      </c>
      <c r="L18" s="58">
        <f t="shared" si="16"/>
        <v>-1</v>
      </c>
      <c r="M18" s="58">
        <f t="shared" si="17"/>
        <v>-1</v>
      </c>
      <c r="R18" s="54"/>
      <c r="S18" s="54"/>
      <c r="T18" s="54"/>
      <c r="U18" s="54"/>
      <c r="V18" s="54"/>
    </row>
    <row r="19" spans="1:22" s="51" customFormat="1" x14ac:dyDescent="0.2">
      <c r="B19" s="51" t="s">
        <v>48</v>
      </c>
      <c r="C19" s="51" t="s">
        <v>49</v>
      </c>
      <c r="D19" s="57">
        <v>1795000</v>
      </c>
      <c r="E19" s="57">
        <v>1795000</v>
      </c>
      <c r="F19" s="57">
        <v>123857.7</v>
      </c>
      <c r="G19" s="57">
        <v>959017.67999999993</v>
      </c>
      <c r="H19" s="57">
        <v>0</v>
      </c>
      <c r="I19" s="57">
        <f t="shared" si="13"/>
        <v>959017.67999999993</v>
      </c>
      <c r="J19" s="57">
        <f t="shared" si="14"/>
        <v>835982.32000000007</v>
      </c>
      <c r="K19" s="58">
        <f t="shared" si="15"/>
        <v>0.46572831197771591</v>
      </c>
      <c r="L19" s="58">
        <f t="shared" si="16"/>
        <v>-0.930998495821727</v>
      </c>
      <c r="M19" s="58">
        <f t="shared" si="17"/>
        <v>6.8543376044568172E-2</v>
      </c>
      <c r="R19" s="54"/>
      <c r="S19" s="54"/>
      <c r="T19" s="54"/>
      <c r="U19" s="54"/>
      <c r="V19" s="54"/>
    </row>
    <row r="20" spans="1:22" s="51" customFormat="1" x14ac:dyDescent="0.2">
      <c r="B20" s="51" t="s">
        <v>231</v>
      </c>
      <c r="C20" s="51" t="s">
        <v>232</v>
      </c>
      <c r="D20" s="57"/>
      <c r="E20" s="57"/>
      <c r="F20" s="57">
        <v>0</v>
      </c>
      <c r="G20" s="57">
        <v>0</v>
      </c>
      <c r="H20" s="57">
        <v>0</v>
      </c>
      <c r="I20" s="57">
        <f t="shared" si="13"/>
        <v>0</v>
      </c>
      <c r="J20" s="57">
        <f t="shared" si="14"/>
        <v>0</v>
      </c>
      <c r="K20" s="58" t="str">
        <f t="shared" si="15"/>
        <v>NA</v>
      </c>
      <c r="L20" s="58" t="str">
        <f t="shared" si="16"/>
        <v>NA</v>
      </c>
      <c r="M20" s="58" t="str">
        <f t="shared" si="17"/>
        <v>NA</v>
      </c>
      <c r="R20" s="54"/>
      <c r="S20" s="54"/>
      <c r="T20" s="54"/>
      <c r="U20" s="54"/>
      <c r="V20" s="54"/>
    </row>
    <row r="21" spans="1:22" s="51" customFormat="1" x14ac:dyDescent="0.2">
      <c r="B21" s="51" t="s">
        <v>233</v>
      </c>
      <c r="C21" s="51" t="s">
        <v>234</v>
      </c>
      <c r="D21" s="57">
        <v>0</v>
      </c>
      <c r="E21" s="57">
        <v>0</v>
      </c>
      <c r="F21" s="57">
        <v>3639.92</v>
      </c>
      <c r="G21" s="57">
        <v>5877.51</v>
      </c>
      <c r="H21" s="57">
        <v>0</v>
      </c>
      <c r="I21" s="57">
        <f t="shared" si="13"/>
        <v>5877.51</v>
      </c>
      <c r="J21" s="57">
        <f t="shared" si="14"/>
        <v>-5877.51</v>
      </c>
      <c r="K21" s="58" t="str">
        <f t="shared" si="15"/>
        <v>NA</v>
      </c>
      <c r="L21" s="58" t="str">
        <f t="shared" si="16"/>
        <v>NA</v>
      </c>
      <c r="M21" s="58" t="str">
        <f t="shared" si="17"/>
        <v>NA</v>
      </c>
      <c r="R21" s="54"/>
      <c r="S21" s="54"/>
      <c r="T21" s="54"/>
      <c r="U21" s="54"/>
      <c r="V21" s="54"/>
    </row>
    <row r="22" spans="1:22" s="51" customFormat="1" x14ac:dyDescent="0.2">
      <c r="B22" s="51" t="s">
        <v>235</v>
      </c>
      <c r="C22" s="51" t="s">
        <v>236</v>
      </c>
      <c r="D22" s="57">
        <v>0</v>
      </c>
      <c r="E22" s="57">
        <v>0</v>
      </c>
      <c r="F22" s="57">
        <v>21500</v>
      </c>
      <c r="G22" s="57">
        <v>37950</v>
      </c>
      <c r="H22" s="57">
        <v>0</v>
      </c>
      <c r="I22" s="57">
        <f t="shared" ref="I22:I32" si="18">SUM(G22:H22)</f>
        <v>37950</v>
      </c>
      <c r="J22" s="57">
        <f t="shared" ref="J22:J34" si="19">E22-I22</f>
        <v>-37950</v>
      </c>
      <c r="K22" s="58" t="str">
        <f t="shared" ref="K22:K34" si="20">IF(E22=0,"NA",J22/E22)</f>
        <v>NA</v>
      </c>
      <c r="L22" s="58" t="str">
        <f t="shared" ref="L22:L34" si="21">IF(E22=0,"NA",(  ( F22 - (E22/$L$6)) / (E22/$L$6)))</f>
        <v>NA</v>
      </c>
      <c r="M22" s="58" t="str">
        <f t="shared" ref="M22:M34" si="22">IF(E22=0,"NA",(  ( G22 - ($M$6*(E22/12))) / ($M$6*(E22/12))))</f>
        <v>NA</v>
      </c>
      <c r="R22" s="54"/>
      <c r="S22" s="54"/>
      <c r="T22" s="54"/>
      <c r="U22" s="54"/>
      <c r="V22" s="54"/>
    </row>
    <row r="23" spans="1:22" s="51" customFormat="1" x14ac:dyDescent="0.2">
      <c r="A23" s="64" t="s">
        <v>50</v>
      </c>
      <c r="B23" s="64"/>
      <c r="C23" s="64"/>
      <c r="D23" s="65">
        <v>800385570.48000002</v>
      </c>
      <c r="E23" s="65">
        <v>800395899.48000002</v>
      </c>
      <c r="F23" s="65">
        <v>54090759.910000004</v>
      </c>
      <c r="G23" s="65">
        <v>735070214.78999996</v>
      </c>
      <c r="H23" s="65">
        <v>0</v>
      </c>
      <c r="I23" s="65">
        <f t="shared" si="18"/>
        <v>735070214.78999996</v>
      </c>
      <c r="J23" s="65">
        <f t="shared" si="19"/>
        <v>65325684.690000057</v>
      </c>
      <c r="K23" s="66">
        <f t="shared" si="20"/>
        <v>8.1616715843297979E-2</v>
      </c>
      <c r="L23" s="66">
        <f t="shared" si="21"/>
        <v>-0.93241999372417883</v>
      </c>
      <c r="M23" s="66">
        <f t="shared" si="22"/>
        <v>0.83676656831340401</v>
      </c>
      <c r="R23" s="54"/>
      <c r="S23" s="54"/>
      <c r="T23" s="54"/>
      <c r="U23" s="54"/>
      <c r="V23" s="54"/>
    </row>
    <row r="24" spans="1:22" s="51" customFormat="1" x14ac:dyDescent="0.2">
      <c r="A24" s="51" t="s">
        <v>19</v>
      </c>
      <c r="B24" s="51" t="s">
        <v>20</v>
      </c>
      <c r="C24" s="51" t="s">
        <v>21</v>
      </c>
      <c r="D24" s="57">
        <v>90000</v>
      </c>
      <c r="E24" s="57">
        <v>90000</v>
      </c>
      <c r="F24" s="57">
        <v>1560074.4</v>
      </c>
      <c r="G24" s="57">
        <v>3947115.74</v>
      </c>
      <c r="H24" s="57">
        <v>0</v>
      </c>
      <c r="I24" s="57">
        <f t="shared" si="18"/>
        <v>3947115.74</v>
      </c>
      <c r="J24" s="57">
        <f t="shared" si="19"/>
        <v>-3857115.74</v>
      </c>
      <c r="K24" s="58">
        <f t="shared" si="20"/>
        <v>-42.856841555555555</v>
      </c>
      <c r="L24" s="58">
        <f t="shared" si="21"/>
        <v>16.334160000000001</v>
      </c>
      <c r="M24" s="58">
        <f t="shared" si="22"/>
        <v>86.713683111111109</v>
      </c>
      <c r="R24" s="54"/>
      <c r="S24" s="54"/>
      <c r="T24" s="54"/>
      <c r="U24" s="54"/>
      <c r="V24" s="54"/>
    </row>
    <row r="25" spans="1:22" s="51" customFormat="1" x14ac:dyDescent="0.2">
      <c r="A25" s="64" t="s">
        <v>22</v>
      </c>
      <c r="B25" s="64"/>
      <c r="C25" s="64"/>
      <c r="D25" s="65">
        <v>90000</v>
      </c>
      <c r="E25" s="65">
        <v>90000</v>
      </c>
      <c r="F25" s="65">
        <v>1560074.4</v>
      </c>
      <c r="G25" s="65">
        <v>3947115.74</v>
      </c>
      <c r="H25" s="65">
        <v>0</v>
      </c>
      <c r="I25" s="65">
        <f t="shared" si="18"/>
        <v>3947115.74</v>
      </c>
      <c r="J25" s="65">
        <f t="shared" si="19"/>
        <v>-3857115.74</v>
      </c>
      <c r="K25" s="66">
        <f t="shared" si="20"/>
        <v>-42.856841555555555</v>
      </c>
      <c r="L25" s="66">
        <f t="shared" si="21"/>
        <v>16.334160000000001</v>
      </c>
      <c r="M25" s="66">
        <f t="shared" si="22"/>
        <v>86.713683111111109</v>
      </c>
      <c r="R25" s="54"/>
      <c r="S25" s="54"/>
      <c r="T25" s="54"/>
      <c r="U25" s="54"/>
      <c r="V25" s="54"/>
    </row>
    <row r="26" spans="1:22" s="51" customFormat="1" x14ac:dyDescent="0.2">
      <c r="A26" s="51" t="s">
        <v>51</v>
      </c>
      <c r="B26" s="51" t="s">
        <v>52</v>
      </c>
      <c r="C26" s="51" t="s">
        <v>53</v>
      </c>
      <c r="D26" s="57">
        <v>597024602</v>
      </c>
      <c r="E26" s="57">
        <v>597024602</v>
      </c>
      <c r="F26" s="57">
        <v>56995989</v>
      </c>
      <c r="G26" s="57">
        <v>254836531</v>
      </c>
      <c r="H26" s="57">
        <v>0</v>
      </c>
      <c r="I26" s="57">
        <f t="shared" si="18"/>
        <v>254836531</v>
      </c>
      <c r="J26" s="57">
        <f t="shared" si="19"/>
        <v>342188071</v>
      </c>
      <c r="K26" s="58">
        <f t="shared" si="20"/>
        <v>0.5731557290163396</v>
      </c>
      <c r="L26" s="58">
        <f t="shared" si="21"/>
        <v>-0.90453326578324156</v>
      </c>
      <c r="M26" s="58">
        <f t="shared" si="22"/>
        <v>-0.1463114580326792</v>
      </c>
      <c r="R26" s="54"/>
      <c r="S26" s="54"/>
      <c r="T26" s="54"/>
      <c r="U26" s="54"/>
      <c r="V26" s="54"/>
    </row>
    <row r="27" spans="1:22" s="51" customFormat="1" x14ac:dyDescent="0.2">
      <c r="B27" s="51" t="s">
        <v>237</v>
      </c>
      <c r="C27" s="51" t="s">
        <v>238</v>
      </c>
      <c r="D27" s="57">
        <v>40638153</v>
      </c>
      <c r="E27" s="57">
        <v>40638153</v>
      </c>
      <c r="F27" s="57">
        <v>3380456</v>
      </c>
      <c r="G27" s="57">
        <v>20301056</v>
      </c>
      <c r="H27" s="57">
        <v>0</v>
      </c>
      <c r="I27" s="57">
        <f t="shared" si="18"/>
        <v>20301056</v>
      </c>
      <c r="J27" s="57">
        <f t="shared" si="19"/>
        <v>20337097</v>
      </c>
      <c r="K27" s="58">
        <f t="shared" si="20"/>
        <v>0.50044343796825608</v>
      </c>
      <c r="L27" s="58">
        <f t="shared" si="21"/>
        <v>-0.91681570764301223</v>
      </c>
      <c r="M27" s="58">
        <f t="shared" si="22"/>
        <v>-8.8687593651217366E-4</v>
      </c>
      <c r="R27" s="54"/>
      <c r="S27" s="54"/>
      <c r="T27" s="54"/>
      <c r="U27" s="54"/>
      <c r="V27" s="54"/>
    </row>
    <row r="28" spans="1:22" s="51" customFormat="1" x14ac:dyDescent="0.2">
      <c r="B28" s="51" t="s">
        <v>239</v>
      </c>
      <c r="C28" s="51" t="s">
        <v>240</v>
      </c>
      <c r="D28" s="57">
        <v>0</v>
      </c>
      <c r="E28" s="57">
        <v>0</v>
      </c>
      <c r="F28" s="57">
        <v>0</v>
      </c>
      <c r="G28" s="57">
        <v>0</v>
      </c>
      <c r="H28" s="57">
        <v>0</v>
      </c>
      <c r="I28" s="57">
        <f t="shared" si="18"/>
        <v>0</v>
      </c>
      <c r="J28" s="57">
        <f t="shared" si="19"/>
        <v>0</v>
      </c>
      <c r="K28" s="58" t="str">
        <f t="shared" si="20"/>
        <v>NA</v>
      </c>
      <c r="L28" s="58" t="str">
        <f t="shared" si="21"/>
        <v>NA</v>
      </c>
      <c r="M28" s="58" t="str">
        <f t="shared" si="22"/>
        <v>NA</v>
      </c>
      <c r="R28" s="54"/>
      <c r="S28" s="54"/>
      <c r="T28" s="54"/>
      <c r="U28" s="54"/>
      <c r="V28" s="54"/>
    </row>
    <row r="29" spans="1:22" s="51" customFormat="1" x14ac:dyDescent="0.2">
      <c r="B29" s="51" t="s">
        <v>241</v>
      </c>
      <c r="C29" s="51" t="s">
        <v>242</v>
      </c>
      <c r="D29" s="57">
        <v>11415602</v>
      </c>
      <c r="E29" s="57">
        <v>11415602</v>
      </c>
      <c r="F29" s="57">
        <v>963937</v>
      </c>
      <c r="G29" s="57">
        <v>5261313</v>
      </c>
      <c r="H29" s="57">
        <v>0</v>
      </c>
      <c r="I29" s="57">
        <f t="shared" si="18"/>
        <v>5261313</v>
      </c>
      <c r="J29" s="57">
        <f t="shared" si="19"/>
        <v>6154289</v>
      </c>
      <c r="K29" s="58">
        <f t="shared" si="20"/>
        <v>0.53911208537228261</v>
      </c>
      <c r="L29" s="58">
        <f t="shared" si="21"/>
        <v>-0.91555968752239258</v>
      </c>
      <c r="M29" s="58">
        <f t="shared" si="22"/>
        <v>-7.8224170744565197E-2</v>
      </c>
      <c r="R29" s="54"/>
      <c r="S29" s="54"/>
      <c r="T29" s="54"/>
      <c r="U29" s="54"/>
      <c r="V29" s="54"/>
    </row>
    <row r="30" spans="1:22" s="51" customFormat="1" x14ac:dyDescent="0.2">
      <c r="B30" s="51" t="s">
        <v>243</v>
      </c>
      <c r="C30" s="51" t="s">
        <v>244</v>
      </c>
      <c r="D30" s="57">
        <v>-152200413</v>
      </c>
      <c r="E30" s="57">
        <v>-152200413</v>
      </c>
      <c r="F30" s="57">
        <v>-12683347</v>
      </c>
      <c r="G30" s="57">
        <v>-76100328</v>
      </c>
      <c r="H30" s="57">
        <v>0</v>
      </c>
      <c r="I30" s="57">
        <f t="shared" si="18"/>
        <v>-76100328</v>
      </c>
      <c r="J30" s="57">
        <f t="shared" si="19"/>
        <v>-76100085</v>
      </c>
      <c r="K30" s="58">
        <f t="shared" si="20"/>
        <v>0.49999920171044476</v>
      </c>
      <c r="L30" s="58">
        <f t="shared" si="21"/>
        <v>-0.91666680300006809</v>
      </c>
      <c r="M30" s="58">
        <f t="shared" si="22"/>
        <v>1.5965791104653573E-6</v>
      </c>
      <c r="R30" s="54"/>
      <c r="S30" s="54"/>
      <c r="T30" s="54"/>
      <c r="U30" s="54"/>
      <c r="V30" s="54"/>
    </row>
    <row r="31" spans="1:22" s="51" customFormat="1" x14ac:dyDescent="0.2">
      <c r="B31" s="51" t="s">
        <v>54</v>
      </c>
      <c r="C31" s="51" t="s">
        <v>55</v>
      </c>
      <c r="D31" s="57">
        <v>5880892.5199999996</v>
      </c>
      <c r="E31" s="57">
        <v>4726209.4800000004</v>
      </c>
      <c r="F31" s="57">
        <v>18924</v>
      </c>
      <c r="G31" s="57">
        <v>1503855.27</v>
      </c>
      <c r="H31" s="57">
        <v>0</v>
      </c>
      <c r="I31" s="57">
        <f t="shared" si="18"/>
        <v>1503855.27</v>
      </c>
      <c r="J31" s="57">
        <f t="shared" si="19"/>
        <v>3222354.2100000004</v>
      </c>
      <c r="K31" s="58">
        <f t="shared" si="20"/>
        <v>0.68180520216805962</v>
      </c>
      <c r="L31" s="58">
        <f t="shared" si="21"/>
        <v>-0.99599594557116411</v>
      </c>
      <c r="M31" s="58">
        <f t="shared" si="22"/>
        <v>-0.3636104043361193</v>
      </c>
      <c r="R31" s="54"/>
      <c r="S31" s="54"/>
      <c r="T31" s="54"/>
      <c r="U31" s="54"/>
      <c r="V31" s="54"/>
    </row>
    <row r="32" spans="1:22" s="51" customFormat="1" x14ac:dyDescent="0.2">
      <c r="B32" s="51" t="s">
        <v>245</v>
      </c>
      <c r="C32" s="51" t="s">
        <v>246</v>
      </c>
      <c r="D32" s="57">
        <v>0</v>
      </c>
      <c r="E32" s="57">
        <v>0</v>
      </c>
      <c r="F32" s="57">
        <v>0</v>
      </c>
      <c r="G32" s="57">
        <v>0</v>
      </c>
      <c r="H32" s="57">
        <v>0</v>
      </c>
      <c r="I32" s="57">
        <f t="shared" si="18"/>
        <v>0</v>
      </c>
      <c r="J32" s="57">
        <f t="shared" si="19"/>
        <v>0</v>
      </c>
      <c r="K32" s="58" t="str">
        <f t="shared" si="20"/>
        <v>NA</v>
      </c>
      <c r="L32" s="58" t="str">
        <f t="shared" si="21"/>
        <v>NA</v>
      </c>
      <c r="M32" s="58" t="str">
        <f t="shared" si="22"/>
        <v>NA</v>
      </c>
      <c r="R32" s="54"/>
      <c r="S32" s="54"/>
      <c r="T32" s="54"/>
      <c r="U32" s="54"/>
      <c r="V32" s="54"/>
    </row>
    <row r="33" spans="1:25" s="51" customFormat="1" x14ac:dyDescent="0.2">
      <c r="B33" s="51" t="s">
        <v>247</v>
      </c>
      <c r="C33" s="51" t="s">
        <v>248</v>
      </c>
      <c r="D33" s="57">
        <v>0</v>
      </c>
      <c r="E33" s="57">
        <v>188228.14</v>
      </c>
      <c r="F33" s="57">
        <v>0</v>
      </c>
      <c r="G33" s="57">
        <v>0</v>
      </c>
      <c r="H33" s="57">
        <v>0</v>
      </c>
      <c r="I33" s="57">
        <f t="shared" ref="I33:I34" si="23">SUM(G33:H33)</f>
        <v>0</v>
      </c>
      <c r="J33" s="57">
        <f t="shared" si="19"/>
        <v>188228.14</v>
      </c>
      <c r="K33" s="58">
        <f t="shared" si="20"/>
        <v>1</v>
      </c>
      <c r="L33" s="58">
        <f t="shared" si="21"/>
        <v>-1</v>
      </c>
      <c r="M33" s="58">
        <f t="shared" si="22"/>
        <v>-1</v>
      </c>
      <c r="R33" s="54"/>
      <c r="S33" s="54"/>
      <c r="T33" s="54"/>
      <c r="U33" s="54"/>
      <c r="V33" s="54"/>
    </row>
    <row r="34" spans="1:25" s="51" customFormat="1" x14ac:dyDescent="0.2">
      <c r="B34" s="51" t="s">
        <v>249</v>
      </c>
      <c r="C34" s="51" t="s">
        <v>250</v>
      </c>
      <c r="D34" s="57">
        <v>0</v>
      </c>
      <c r="E34" s="57">
        <v>1917413</v>
      </c>
      <c r="F34" s="57">
        <v>0</v>
      </c>
      <c r="G34" s="57">
        <v>0</v>
      </c>
      <c r="H34" s="57">
        <v>0</v>
      </c>
      <c r="I34" s="57">
        <f t="shared" si="23"/>
        <v>0</v>
      </c>
      <c r="J34" s="57">
        <f t="shared" si="19"/>
        <v>1917413</v>
      </c>
      <c r="K34" s="58">
        <f t="shared" si="20"/>
        <v>1</v>
      </c>
      <c r="L34" s="58">
        <f t="shared" si="21"/>
        <v>-1</v>
      </c>
      <c r="M34" s="58">
        <f t="shared" si="22"/>
        <v>-1</v>
      </c>
      <c r="R34" s="54"/>
      <c r="S34" s="54"/>
      <c r="T34" s="54"/>
      <c r="U34" s="54"/>
      <c r="V34" s="54"/>
    </row>
    <row r="35" spans="1:25" s="51" customFormat="1" x14ac:dyDescent="0.2">
      <c r="B35" s="51" t="s">
        <v>251</v>
      </c>
      <c r="C35" s="51" t="s">
        <v>252</v>
      </c>
      <c r="D35" s="57"/>
      <c r="E35" s="57"/>
      <c r="F35" s="57">
        <v>0</v>
      </c>
      <c r="G35" s="57">
        <v>0</v>
      </c>
      <c r="H35" s="57">
        <v>0</v>
      </c>
      <c r="I35" s="57">
        <f t="shared" si="13"/>
        <v>0</v>
      </c>
      <c r="J35" s="57">
        <f t="shared" si="14"/>
        <v>0</v>
      </c>
      <c r="K35" s="58" t="str">
        <f t="shared" si="15"/>
        <v>NA</v>
      </c>
      <c r="L35" s="58" t="str">
        <f t="shared" si="16"/>
        <v>NA</v>
      </c>
      <c r="M35" s="58" t="str">
        <f t="shared" si="17"/>
        <v>NA</v>
      </c>
      <c r="R35" s="54"/>
      <c r="S35" s="54"/>
      <c r="T35" s="54"/>
      <c r="U35" s="54"/>
      <c r="V35" s="54"/>
    </row>
    <row r="36" spans="1:25" s="51" customFormat="1" x14ac:dyDescent="0.2">
      <c r="A36" s="64" t="s">
        <v>56</v>
      </c>
      <c r="B36" s="64"/>
      <c r="C36" s="64"/>
      <c r="D36" s="65">
        <v>502758836.51999998</v>
      </c>
      <c r="E36" s="65">
        <v>503709794.62</v>
      </c>
      <c r="F36" s="65">
        <v>48675959</v>
      </c>
      <c r="G36" s="65">
        <v>205802427.27000001</v>
      </c>
      <c r="H36" s="65">
        <v>0</v>
      </c>
      <c r="I36" s="65">
        <f t="shared" si="13"/>
        <v>205802427.27000001</v>
      </c>
      <c r="J36" s="65">
        <f t="shared" si="14"/>
        <v>297907367.35000002</v>
      </c>
      <c r="K36" s="66">
        <f t="shared" si="15"/>
        <v>0.59142659231937733</v>
      </c>
      <c r="L36" s="66">
        <f t="shared" si="16"/>
        <v>-0.9033650734611558</v>
      </c>
      <c r="M36" s="66">
        <f t="shared" si="17"/>
        <v>-0.18285318463875452</v>
      </c>
      <c r="R36" s="54"/>
      <c r="S36" s="54"/>
      <c r="T36" s="54"/>
      <c r="U36" s="54"/>
      <c r="V36" s="54"/>
    </row>
    <row r="37" spans="1:25" s="51" customFormat="1" x14ac:dyDescent="0.2">
      <c r="A37" s="51" t="s">
        <v>23</v>
      </c>
      <c r="B37" s="51" t="s">
        <v>24</v>
      </c>
      <c r="C37" s="51" t="s">
        <v>25</v>
      </c>
      <c r="D37" s="57">
        <v>1448256</v>
      </c>
      <c r="E37" s="57">
        <v>1448256</v>
      </c>
      <c r="F37" s="57">
        <v>0</v>
      </c>
      <c r="G37" s="57">
        <v>0</v>
      </c>
      <c r="H37" s="57">
        <v>0</v>
      </c>
      <c r="I37" s="57">
        <f t="shared" si="13"/>
        <v>0</v>
      </c>
      <c r="J37" s="57">
        <f t="shared" si="14"/>
        <v>1448256</v>
      </c>
      <c r="K37" s="58">
        <f t="shared" si="15"/>
        <v>1</v>
      </c>
      <c r="L37" s="58">
        <f t="shared" si="16"/>
        <v>-1</v>
      </c>
      <c r="M37" s="58">
        <f t="shared" si="17"/>
        <v>-1</v>
      </c>
      <c r="R37" s="54"/>
      <c r="S37" s="54"/>
      <c r="T37" s="54"/>
      <c r="U37" s="54"/>
      <c r="V37" s="54"/>
    </row>
    <row r="38" spans="1:25" s="51" customFormat="1" x14ac:dyDescent="0.2">
      <c r="B38" s="51" t="s">
        <v>57</v>
      </c>
      <c r="C38" s="51" t="s">
        <v>58</v>
      </c>
      <c r="D38" s="57">
        <v>0</v>
      </c>
      <c r="E38" s="57">
        <v>0</v>
      </c>
      <c r="F38" s="57">
        <v>1091.3800000000001</v>
      </c>
      <c r="G38" s="57">
        <v>10892.38</v>
      </c>
      <c r="H38" s="57">
        <v>0</v>
      </c>
      <c r="I38" s="57">
        <f t="shared" si="13"/>
        <v>10892.38</v>
      </c>
      <c r="J38" s="57">
        <f t="shared" si="14"/>
        <v>-10892.38</v>
      </c>
      <c r="K38" s="58" t="str">
        <f t="shared" si="15"/>
        <v>NA</v>
      </c>
      <c r="L38" s="58" t="str">
        <f t="shared" si="16"/>
        <v>NA</v>
      </c>
      <c r="M38" s="58" t="str">
        <f t="shared" si="17"/>
        <v>NA</v>
      </c>
      <c r="R38" s="54"/>
      <c r="S38" s="54"/>
      <c r="T38" s="54"/>
      <c r="U38" s="54"/>
      <c r="V38" s="54"/>
    </row>
    <row r="39" spans="1:25" s="51" customFormat="1" x14ac:dyDescent="0.2">
      <c r="B39" s="51" t="s">
        <v>253</v>
      </c>
      <c r="C39" s="51" t="s">
        <v>254</v>
      </c>
      <c r="D39" s="57">
        <v>0</v>
      </c>
      <c r="E39" s="57">
        <v>0</v>
      </c>
      <c r="F39" s="57">
        <v>0</v>
      </c>
      <c r="G39" s="57">
        <v>0</v>
      </c>
      <c r="H39" s="57">
        <v>0</v>
      </c>
      <c r="I39" s="57">
        <f t="shared" si="13"/>
        <v>0</v>
      </c>
      <c r="J39" s="57">
        <f t="shared" si="14"/>
        <v>0</v>
      </c>
      <c r="K39" s="58" t="str">
        <f t="shared" si="15"/>
        <v>NA</v>
      </c>
      <c r="L39" s="58" t="str">
        <f t="shared" si="16"/>
        <v>NA</v>
      </c>
      <c r="M39" s="58" t="str">
        <f t="shared" si="17"/>
        <v>NA</v>
      </c>
      <c r="R39" s="54"/>
      <c r="S39" s="54"/>
      <c r="T39" s="54"/>
      <c r="U39" s="54"/>
      <c r="V39" s="54"/>
    </row>
    <row r="40" spans="1:25" s="51" customFormat="1" x14ac:dyDescent="0.2">
      <c r="B40" s="51" t="s">
        <v>59</v>
      </c>
      <c r="C40" s="51" t="s">
        <v>60</v>
      </c>
      <c r="D40" s="57"/>
      <c r="E40" s="57"/>
      <c r="F40" s="57">
        <v>0</v>
      </c>
      <c r="G40" s="57">
        <v>0</v>
      </c>
      <c r="H40" s="57">
        <v>0</v>
      </c>
      <c r="I40" s="57">
        <f t="shared" si="13"/>
        <v>0</v>
      </c>
      <c r="J40" s="57">
        <f t="shared" si="14"/>
        <v>0</v>
      </c>
      <c r="K40" s="58" t="str">
        <f t="shared" si="15"/>
        <v>NA</v>
      </c>
      <c r="L40" s="58" t="str">
        <f t="shared" si="16"/>
        <v>NA</v>
      </c>
      <c r="M40" s="58" t="str">
        <f t="shared" si="17"/>
        <v>NA</v>
      </c>
      <c r="R40" s="54"/>
      <c r="S40" s="54"/>
      <c r="T40" s="54"/>
      <c r="U40" s="54"/>
      <c r="V40" s="54"/>
    </row>
    <row r="41" spans="1:25" s="51" customFormat="1" x14ac:dyDescent="0.2">
      <c r="B41" s="51" t="s">
        <v>61</v>
      </c>
      <c r="C41" s="51" t="s">
        <v>62</v>
      </c>
      <c r="D41" s="57"/>
      <c r="E41" s="57"/>
      <c r="F41" s="57">
        <v>0</v>
      </c>
      <c r="G41" s="57">
        <v>0</v>
      </c>
      <c r="H41" s="57">
        <v>0</v>
      </c>
      <c r="I41" s="57">
        <f t="shared" ref="I41:I43" si="24">SUM(G41:H41)</f>
        <v>0</v>
      </c>
      <c r="J41" s="57">
        <f t="shared" si="14"/>
        <v>0</v>
      </c>
      <c r="K41" s="58" t="str">
        <f t="shared" si="15"/>
        <v>NA</v>
      </c>
      <c r="L41" s="58" t="str">
        <f t="shared" si="16"/>
        <v>NA</v>
      </c>
      <c r="M41" s="58" t="str">
        <f t="shared" si="17"/>
        <v>NA</v>
      </c>
      <c r="R41" s="54"/>
      <c r="S41" s="54"/>
      <c r="T41" s="54"/>
      <c r="U41" s="54"/>
      <c r="V41" s="54"/>
    </row>
    <row r="42" spans="1:25" s="51" customFormat="1" x14ac:dyDescent="0.2">
      <c r="B42" s="51" t="s">
        <v>255</v>
      </c>
      <c r="C42" s="51" t="s">
        <v>256</v>
      </c>
      <c r="D42" s="57">
        <v>0</v>
      </c>
      <c r="E42" s="57">
        <v>0</v>
      </c>
      <c r="F42" s="57">
        <v>0</v>
      </c>
      <c r="G42" s="57">
        <v>0</v>
      </c>
      <c r="H42" s="57">
        <v>0</v>
      </c>
      <c r="I42" s="57">
        <f t="shared" si="24"/>
        <v>0</v>
      </c>
      <c r="J42" s="57">
        <f t="shared" si="14"/>
        <v>0</v>
      </c>
      <c r="K42" s="58" t="str">
        <f t="shared" si="15"/>
        <v>NA</v>
      </c>
      <c r="L42" s="58" t="str">
        <f t="shared" si="16"/>
        <v>NA</v>
      </c>
      <c r="M42" s="58" t="str">
        <f t="shared" si="17"/>
        <v>NA</v>
      </c>
      <c r="R42" s="54"/>
      <c r="S42" s="54"/>
      <c r="T42" s="54"/>
      <c r="U42" s="54"/>
      <c r="V42" s="54"/>
    </row>
    <row r="43" spans="1:25" s="51" customFormat="1" x14ac:dyDescent="0.2">
      <c r="A43" s="64" t="s">
        <v>26</v>
      </c>
      <c r="B43" s="64"/>
      <c r="C43" s="64"/>
      <c r="D43" s="65">
        <v>1448256</v>
      </c>
      <c r="E43" s="65">
        <v>1448256</v>
      </c>
      <c r="F43" s="65">
        <v>1091.3800000000001</v>
      </c>
      <c r="G43" s="65">
        <v>10892.38</v>
      </c>
      <c r="H43" s="65">
        <v>0</v>
      </c>
      <c r="I43" s="65">
        <f t="shared" si="24"/>
        <v>10892.38</v>
      </c>
      <c r="J43" s="65">
        <f t="shared" si="14"/>
        <v>1437363.62</v>
      </c>
      <c r="K43" s="66">
        <f t="shared" si="15"/>
        <v>0.99247896780679667</v>
      </c>
      <c r="L43" s="66">
        <f t="shared" si="16"/>
        <v>-0.99924641776039602</v>
      </c>
      <c r="M43" s="66">
        <f t="shared" si="17"/>
        <v>-0.98495793561359313</v>
      </c>
      <c r="R43" s="54"/>
      <c r="S43" s="54"/>
      <c r="T43" s="54"/>
      <c r="U43" s="54"/>
      <c r="V43" s="54"/>
    </row>
    <row r="44" spans="1:25" s="17" customFormat="1" ht="12" customHeight="1" x14ac:dyDescent="0.2">
      <c r="B44" s="43"/>
      <c r="D44" s="18"/>
      <c r="E44" s="18"/>
      <c r="F44" s="18"/>
      <c r="G44" s="18"/>
      <c r="H44" s="18"/>
      <c r="I44" s="18"/>
      <c r="J44" s="18"/>
      <c r="K44" s="37"/>
      <c r="L44" s="37"/>
      <c r="M44" s="37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</row>
    <row r="45" spans="1:25" s="55" customFormat="1" ht="15.75" x14ac:dyDescent="0.25">
      <c r="A45" s="25" t="s">
        <v>28</v>
      </c>
      <c r="B45" s="32"/>
      <c r="C45" s="25"/>
      <c r="D45" s="6">
        <f>+D23+D25+D36+D43</f>
        <v>1304682663</v>
      </c>
      <c r="E45" s="6">
        <f t="shared" ref="E45:J45" si="25">+E23+E25+E36+E43</f>
        <v>1305643950.0999999</v>
      </c>
      <c r="F45" s="6">
        <f t="shared" si="25"/>
        <v>104327884.69</v>
      </c>
      <c r="G45" s="6">
        <f t="shared" si="25"/>
        <v>944830650.17999995</v>
      </c>
      <c r="H45" s="6">
        <f t="shared" si="25"/>
        <v>0</v>
      </c>
      <c r="I45" s="6">
        <f t="shared" si="25"/>
        <v>944830650.17999995</v>
      </c>
      <c r="J45" s="6">
        <f t="shared" si="25"/>
        <v>360813299.92000008</v>
      </c>
      <c r="K45" s="38">
        <f>IF(E45=0,"NA",J45/E45)</f>
        <v>0.2763489233740678</v>
      </c>
      <c r="L45" s="38">
        <f>IF(E45=0,"NA",(  ( F45 - (E45/12)) / (E45/12)))</f>
        <v>-4.113627901074126E-2</v>
      </c>
      <c r="M45" s="38">
        <f>IF(E45=0,"NA",(  ( G45 - ($M$6*(E45/12))) / ($M$6*(E45/12))))</f>
        <v>0.44730215325186456</v>
      </c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</row>
    <row r="46" spans="1:25" s="17" customFormat="1" ht="12" customHeight="1" x14ac:dyDescent="0.2">
      <c r="B46" s="43"/>
      <c r="D46" s="18"/>
      <c r="E46" s="18"/>
      <c r="F46" s="18"/>
      <c r="G46" s="18"/>
      <c r="H46" s="18"/>
      <c r="I46" s="18"/>
      <c r="J46" s="18"/>
      <c r="K46" s="37"/>
      <c r="L46" s="37"/>
      <c r="M46" s="37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</row>
    <row r="47" spans="1:25" s="17" customFormat="1" ht="12" customHeight="1" x14ac:dyDescent="0.2">
      <c r="A47" s="17" t="s">
        <v>63</v>
      </c>
      <c r="B47" s="43" t="s">
        <v>64</v>
      </c>
      <c r="C47" s="17" t="s">
        <v>65</v>
      </c>
      <c r="D47" s="18">
        <v>376680183.65000015</v>
      </c>
      <c r="E47" s="18">
        <v>376631115.65000015</v>
      </c>
      <c r="F47" s="18">
        <v>40178444.959999964</v>
      </c>
      <c r="G47" s="18">
        <v>160510209.27999997</v>
      </c>
      <c r="H47" s="18">
        <v>258.93</v>
      </c>
      <c r="I47" s="18">
        <f t="shared" ref="I47" si="26">SUM(G47:H47)</f>
        <v>160510468.20999998</v>
      </c>
      <c r="J47" s="18">
        <f t="shared" ref="J47" si="27">E47-I47</f>
        <v>216120647.44000018</v>
      </c>
      <c r="K47" s="37">
        <f t="shared" ref="K47" si="28">IF(E47=0,"NA",J47/E47)</f>
        <v>0.57382578990324085</v>
      </c>
      <c r="L47" s="37">
        <f t="shared" ref="L47" si="29">IF(E47=0,"NA",(  ( F47 - (E47/$L$6)) / (E47/$L$6)))</f>
        <v>-0.8933214933910627</v>
      </c>
      <c r="M47" s="37">
        <f t="shared" ref="M47" si="30">IF(E47=0,"NA",(  ( G47 - ($M$6*(E47/12))) / ($M$6*(E47/12))))</f>
        <v>-0.14765295478581414</v>
      </c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</row>
    <row r="48" spans="1:25" s="17" customFormat="1" ht="12" customHeight="1" x14ac:dyDescent="0.2">
      <c r="B48" s="43" t="s">
        <v>257</v>
      </c>
      <c r="C48" s="17" t="s">
        <v>66</v>
      </c>
      <c r="D48" s="18">
        <v>35000</v>
      </c>
      <c r="E48" s="18">
        <v>35000</v>
      </c>
      <c r="F48" s="18">
        <v>1169612.3399999999</v>
      </c>
      <c r="G48" s="18">
        <v>5566569.29</v>
      </c>
      <c r="H48" s="18">
        <v>0</v>
      </c>
      <c r="I48" s="18">
        <f t="shared" ref="I48:I91" si="31">SUM(G48:H48)</f>
        <v>5566569.29</v>
      </c>
      <c r="J48" s="18">
        <f t="shared" ref="J48:J91" si="32">E48-I48</f>
        <v>-5531569.29</v>
      </c>
      <c r="K48" s="37">
        <f t="shared" ref="K48:K91" si="33">IF(E48=0,"NA",J48/E48)</f>
        <v>-158.04483685714285</v>
      </c>
      <c r="L48" s="37">
        <f t="shared" ref="L48:L91" si="34">IF(E48=0,"NA",(  ( F48 - (E48/$L$6)) / (E48/$L$6)))</f>
        <v>32.417495428571428</v>
      </c>
      <c r="M48" s="37">
        <f t="shared" ref="M48:M91" si="35">IF(E48=0,"NA",(  ( G48 - ($M$6*(E48/12))) / ($M$6*(E48/12))))</f>
        <v>317.08967371428571</v>
      </c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</row>
    <row r="49" spans="2:25" s="17" customFormat="1" ht="12" customHeight="1" x14ac:dyDescent="0.2">
      <c r="B49" s="43" t="s">
        <v>67</v>
      </c>
      <c r="C49" s="17" t="s">
        <v>66</v>
      </c>
      <c r="D49" s="18">
        <v>0</v>
      </c>
      <c r="E49" s="18">
        <v>0</v>
      </c>
      <c r="F49" s="18">
        <v>24653.84</v>
      </c>
      <c r="G49" s="18">
        <v>133807.20000000001</v>
      </c>
      <c r="H49" s="18">
        <v>0</v>
      </c>
      <c r="I49" s="18">
        <f t="shared" si="31"/>
        <v>133807.20000000001</v>
      </c>
      <c r="J49" s="18">
        <f t="shared" si="32"/>
        <v>-133807.20000000001</v>
      </c>
      <c r="K49" s="37" t="str">
        <f t="shared" si="33"/>
        <v>NA</v>
      </c>
      <c r="L49" s="37" t="str">
        <f t="shared" si="34"/>
        <v>NA</v>
      </c>
      <c r="M49" s="37" t="str">
        <f t="shared" si="35"/>
        <v>NA</v>
      </c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</row>
    <row r="50" spans="2:25" s="17" customFormat="1" ht="12" customHeight="1" x14ac:dyDescent="0.2">
      <c r="B50" s="43" t="s">
        <v>258</v>
      </c>
      <c r="C50" s="17" t="s">
        <v>259</v>
      </c>
      <c r="D50" s="18">
        <v>0</v>
      </c>
      <c r="E50" s="18">
        <v>7998</v>
      </c>
      <c r="F50" s="18">
        <v>94612.44</v>
      </c>
      <c r="G50" s="18">
        <v>263931.21999999997</v>
      </c>
      <c r="H50" s="18">
        <v>0</v>
      </c>
      <c r="I50" s="18">
        <f t="shared" si="31"/>
        <v>263931.21999999997</v>
      </c>
      <c r="J50" s="18">
        <f t="shared" si="32"/>
        <v>-255933.21999999997</v>
      </c>
      <c r="K50" s="37">
        <f t="shared" si="33"/>
        <v>-31.999652413103274</v>
      </c>
      <c r="L50" s="37">
        <f t="shared" si="34"/>
        <v>10.829512378094524</v>
      </c>
      <c r="M50" s="37">
        <f t="shared" si="35"/>
        <v>64.99930482620654</v>
      </c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</row>
    <row r="51" spans="2:25" s="17" customFormat="1" ht="12" customHeight="1" x14ac:dyDescent="0.2">
      <c r="B51" s="43" t="s">
        <v>260</v>
      </c>
      <c r="C51" s="17" t="s">
        <v>261</v>
      </c>
      <c r="D51" s="18">
        <v>0</v>
      </c>
      <c r="E51" s="18">
        <v>0</v>
      </c>
      <c r="F51" s="18">
        <v>0</v>
      </c>
      <c r="G51" s="18">
        <v>15984.74</v>
      </c>
      <c r="H51" s="18">
        <v>0</v>
      </c>
      <c r="I51" s="18">
        <f t="shared" si="31"/>
        <v>15984.74</v>
      </c>
      <c r="J51" s="18">
        <f t="shared" si="32"/>
        <v>-15984.74</v>
      </c>
      <c r="K51" s="37" t="str">
        <f t="shared" si="33"/>
        <v>NA</v>
      </c>
      <c r="L51" s="37" t="str">
        <f t="shared" si="34"/>
        <v>NA</v>
      </c>
      <c r="M51" s="37" t="str">
        <f t="shared" si="35"/>
        <v>NA</v>
      </c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</row>
    <row r="52" spans="2:25" s="17" customFormat="1" ht="12" customHeight="1" x14ac:dyDescent="0.2">
      <c r="B52" s="43" t="s">
        <v>262</v>
      </c>
      <c r="C52" s="17" t="s">
        <v>263</v>
      </c>
      <c r="D52" s="18">
        <v>0</v>
      </c>
      <c r="E52" s="18">
        <v>20185</v>
      </c>
      <c r="F52" s="18">
        <v>0</v>
      </c>
      <c r="G52" s="18">
        <v>0</v>
      </c>
      <c r="H52" s="18">
        <v>0</v>
      </c>
      <c r="I52" s="18">
        <f t="shared" si="31"/>
        <v>0</v>
      </c>
      <c r="J52" s="18">
        <f t="shared" si="32"/>
        <v>20185</v>
      </c>
      <c r="K52" s="37">
        <f t="shared" si="33"/>
        <v>1</v>
      </c>
      <c r="L52" s="37">
        <f t="shared" si="34"/>
        <v>-1</v>
      </c>
      <c r="M52" s="37">
        <f t="shared" si="35"/>
        <v>-1</v>
      </c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</row>
    <row r="53" spans="2:25" s="17" customFormat="1" ht="12" customHeight="1" x14ac:dyDescent="0.2">
      <c r="B53" s="43" t="s">
        <v>264</v>
      </c>
      <c r="C53" s="17" t="s">
        <v>265</v>
      </c>
      <c r="D53" s="18">
        <v>33072174.259999994</v>
      </c>
      <c r="E53" s="18">
        <v>33072174.259999994</v>
      </c>
      <c r="F53" s="18">
        <v>2821547.3499999996</v>
      </c>
      <c r="G53" s="18">
        <v>11369206.080000013</v>
      </c>
      <c r="H53" s="18">
        <v>0</v>
      </c>
      <c r="I53" s="18">
        <f t="shared" si="31"/>
        <v>11369206.080000013</v>
      </c>
      <c r="J53" s="18">
        <f t="shared" si="32"/>
        <v>21702968.179999981</v>
      </c>
      <c r="K53" s="37">
        <f t="shared" si="33"/>
        <v>0.65623046157715748</v>
      </c>
      <c r="L53" s="37">
        <f t="shared" si="34"/>
        <v>-0.91468515714092036</v>
      </c>
      <c r="M53" s="37">
        <f t="shared" si="35"/>
        <v>-0.31246092315431478</v>
      </c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</row>
    <row r="54" spans="2:25" s="17" customFormat="1" ht="12" customHeight="1" x14ac:dyDescent="0.2">
      <c r="B54" s="43" t="s">
        <v>266</v>
      </c>
      <c r="C54" s="17" t="s">
        <v>267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f t="shared" si="31"/>
        <v>0</v>
      </c>
      <c r="J54" s="18">
        <f t="shared" si="32"/>
        <v>0</v>
      </c>
      <c r="K54" s="37" t="str">
        <f t="shared" si="33"/>
        <v>NA</v>
      </c>
      <c r="L54" s="37" t="str">
        <f t="shared" si="34"/>
        <v>NA</v>
      </c>
      <c r="M54" s="37" t="str">
        <f t="shared" si="35"/>
        <v>NA</v>
      </c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</row>
    <row r="55" spans="2:25" s="17" customFormat="1" ht="12" customHeight="1" x14ac:dyDescent="0.2">
      <c r="B55" s="43" t="s">
        <v>268</v>
      </c>
      <c r="C55" s="17" t="s">
        <v>269</v>
      </c>
      <c r="D55" s="18">
        <v>27584428.190000013</v>
      </c>
      <c r="E55" s="18">
        <v>27443430.730000012</v>
      </c>
      <c r="F55" s="18">
        <v>1957228.3500000006</v>
      </c>
      <c r="G55" s="18">
        <v>8869164.4900000021</v>
      </c>
      <c r="H55" s="18">
        <v>0</v>
      </c>
      <c r="I55" s="18">
        <f t="shared" si="31"/>
        <v>8869164.4900000021</v>
      </c>
      <c r="J55" s="18">
        <f t="shared" si="32"/>
        <v>18574266.24000001</v>
      </c>
      <c r="K55" s="37">
        <f t="shared" si="33"/>
        <v>0.67682012583417273</v>
      </c>
      <c r="L55" s="37">
        <f t="shared" si="34"/>
        <v>-0.92868135295269616</v>
      </c>
      <c r="M55" s="37">
        <f t="shared" si="35"/>
        <v>-0.3536402516683454</v>
      </c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</row>
    <row r="56" spans="2:25" s="17" customFormat="1" ht="12" customHeight="1" x14ac:dyDescent="0.2">
      <c r="B56" s="43" t="s">
        <v>68</v>
      </c>
      <c r="C56" s="17" t="s">
        <v>69</v>
      </c>
      <c r="D56" s="18">
        <v>0</v>
      </c>
      <c r="E56" s="18">
        <v>0</v>
      </c>
      <c r="F56" s="18">
        <v>9561.2999999999993</v>
      </c>
      <c r="G56" s="18">
        <v>19145.96</v>
      </c>
      <c r="H56" s="18">
        <v>0</v>
      </c>
      <c r="I56" s="18">
        <f t="shared" si="31"/>
        <v>19145.96</v>
      </c>
      <c r="J56" s="18">
        <f t="shared" si="32"/>
        <v>-19145.96</v>
      </c>
      <c r="K56" s="37" t="str">
        <f t="shared" si="33"/>
        <v>NA</v>
      </c>
      <c r="L56" s="37" t="str">
        <f t="shared" si="34"/>
        <v>NA</v>
      </c>
      <c r="M56" s="37" t="str">
        <f t="shared" si="35"/>
        <v>NA</v>
      </c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</row>
    <row r="57" spans="2:25" s="17" customFormat="1" ht="12" customHeight="1" x14ac:dyDescent="0.2">
      <c r="B57" s="43" t="s">
        <v>270</v>
      </c>
      <c r="C57" s="17" t="s">
        <v>271</v>
      </c>
      <c r="D57" s="18">
        <v>238320.26</v>
      </c>
      <c r="E57" s="18">
        <v>238320.26</v>
      </c>
      <c r="F57" s="18">
        <v>14446.080000000002</v>
      </c>
      <c r="G57" s="18">
        <v>57784.320000000007</v>
      </c>
      <c r="H57" s="18">
        <v>0</v>
      </c>
      <c r="I57" s="18">
        <f t="shared" si="31"/>
        <v>57784.320000000007</v>
      </c>
      <c r="J57" s="18">
        <f t="shared" si="32"/>
        <v>180535.94</v>
      </c>
      <c r="K57" s="37">
        <f t="shared" si="33"/>
        <v>0.75753500772447968</v>
      </c>
      <c r="L57" s="37">
        <f t="shared" si="34"/>
        <v>-0.93938375193111989</v>
      </c>
      <c r="M57" s="37">
        <f t="shared" si="35"/>
        <v>-0.51507001544895925</v>
      </c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</row>
    <row r="58" spans="2:25" s="17" customFormat="1" ht="12" customHeight="1" x14ac:dyDescent="0.2">
      <c r="B58" s="43" t="s">
        <v>272</v>
      </c>
      <c r="C58" s="17" t="s">
        <v>273</v>
      </c>
      <c r="D58" s="18">
        <v>146094</v>
      </c>
      <c r="E58" s="18">
        <v>146094</v>
      </c>
      <c r="F58" s="18">
        <v>6463.34</v>
      </c>
      <c r="G58" s="18">
        <v>25853.360000000001</v>
      </c>
      <c r="H58" s="18">
        <v>0</v>
      </c>
      <c r="I58" s="18">
        <f t="shared" si="31"/>
        <v>25853.360000000001</v>
      </c>
      <c r="J58" s="18">
        <f t="shared" si="32"/>
        <v>120240.64</v>
      </c>
      <c r="K58" s="37">
        <f t="shared" si="33"/>
        <v>0.82303612742480869</v>
      </c>
      <c r="L58" s="37">
        <f t="shared" si="34"/>
        <v>-0.95575903185620215</v>
      </c>
      <c r="M58" s="37">
        <f t="shared" si="35"/>
        <v>-0.64607225484961739</v>
      </c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</row>
    <row r="59" spans="2:25" s="17" customFormat="1" ht="12" customHeight="1" x14ac:dyDescent="0.2">
      <c r="B59" s="43" t="s">
        <v>274</v>
      </c>
      <c r="C59" s="17" t="s">
        <v>275</v>
      </c>
      <c r="D59" s="18">
        <v>8158637.9799999995</v>
      </c>
      <c r="E59" s="18">
        <v>8158637.9799999995</v>
      </c>
      <c r="F59" s="18">
        <v>595809.55999999994</v>
      </c>
      <c r="G59" s="18">
        <v>2402428.3600000003</v>
      </c>
      <c r="H59" s="18">
        <v>0</v>
      </c>
      <c r="I59" s="18">
        <f t="shared" si="31"/>
        <v>2402428.3600000003</v>
      </c>
      <c r="J59" s="18">
        <f t="shared" si="32"/>
        <v>5756209.6199999992</v>
      </c>
      <c r="K59" s="37">
        <f t="shared" si="33"/>
        <v>0.70553560951113548</v>
      </c>
      <c r="L59" s="37">
        <f t="shared" si="34"/>
        <v>-0.92697193312651438</v>
      </c>
      <c r="M59" s="37">
        <f t="shared" si="35"/>
        <v>-0.41107121902227106</v>
      </c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</row>
    <row r="60" spans="2:25" s="17" customFormat="1" ht="12" customHeight="1" x14ac:dyDescent="0.2">
      <c r="B60" s="43" t="s">
        <v>276</v>
      </c>
      <c r="C60" s="17" t="s">
        <v>277</v>
      </c>
      <c r="D60" s="18">
        <v>79287</v>
      </c>
      <c r="E60" s="18">
        <v>79287</v>
      </c>
      <c r="F60" s="18">
        <v>4484.2</v>
      </c>
      <c r="G60" s="18">
        <v>20178.900000000001</v>
      </c>
      <c r="H60" s="18">
        <v>0</v>
      </c>
      <c r="I60" s="18">
        <f t="shared" si="31"/>
        <v>20178.900000000001</v>
      </c>
      <c r="J60" s="18">
        <f t="shared" si="32"/>
        <v>59108.1</v>
      </c>
      <c r="K60" s="37">
        <f t="shared" si="33"/>
        <v>0.74549547845170072</v>
      </c>
      <c r="L60" s="37">
        <f t="shared" si="34"/>
        <v>-0.94344343965593358</v>
      </c>
      <c r="M60" s="37">
        <f t="shared" si="35"/>
        <v>-0.49099095690340155</v>
      </c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</row>
    <row r="61" spans="2:25" s="17" customFormat="1" ht="12" customHeight="1" x14ac:dyDescent="0.2">
      <c r="B61" s="43" t="s">
        <v>278</v>
      </c>
      <c r="C61" s="17" t="s">
        <v>279</v>
      </c>
      <c r="D61" s="18"/>
      <c r="E61" s="18"/>
      <c r="F61" s="18">
        <v>0</v>
      </c>
      <c r="G61" s="18">
        <v>0</v>
      </c>
      <c r="H61" s="18">
        <v>0</v>
      </c>
      <c r="I61" s="18">
        <f t="shared" si="31"/>
        <v>0</v>
      </c>
      <c r="J61" s="18">
        <f t="shared" si="32"/>
        <v>0</v>
      </c>
      <c r="K61" s="37" t="str">
        <f t="shared" si="33"/>
        <v>NA</v>
      </c>
      <c r="L61" s="37" t="str">
        <f t="shared" si="34"/>
        <v>NA</v>
      </c>
      <c r="M61" s="37" t="str">
        <f t="shared" si="35"/>
        <v>NA</v>
      </c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</row>
    <row r="62" spans="2:25" s="17" customFormat="1" ht="12" customHeight="1" x14ac:dyDescent="0.2">
      <c r="B62" s="43" t="s">
        <v>280</v>
      </c>
      <c r="C62" s="17" t="s">
        <v>281</v>
      </c>
      <c r="D62" s="18"/>
      <c r="E62" s="18"/>
      <c r="F62" s="18">
        <v>0</v>
      </c>
      <c r="G62" s="18">
        <v>0</v>
      </c>
      <c r="H62" s="18">
        <v>0</v>
      </c>
      <c r="I62" s="18">
        <f t="shared" si="31"/>
        <v>0</v>
      </c>
      <c r="J62" s="18">
        <f t="shared" si="32"/>
        <v>0</v>
      </c>
      <c r="K62" s="37" t="str">
        <f t="shared" si="33"/>
        <v>NA</v>
      </c>
      <c r="L62" s="37" t="str">
        <f t="shared" si="34"/>
        <v>NA</v>
      </c>
      <c r="M62" s="37" t="str">
        <f t="shared" si="35"/>
        <v>NA</v>
      </c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</row>
    <row r="63" spans="2:25" s="17" customFormat="1" ht="12" customHeight="1" x14ac:dyDescent="0.2">
      <c r="B63" s="43" t="s">
        <v>70</v>
      </c>
      <c r="C63" s="17" t="s">
        <v>71</v>
      </c>
      <c r="D63" s="18">
        <v>0</v>
      </c>
      <c r="E63" s="18">
        <v>0</v>
      </c>
      <c r="F63" s="18">
        <v>0</v>
      </c>
      <c r="G63" s="18">
        <v>0</v>
      </c>
      <c r="H63" s="18">
        <v>0</v>
      </c>
      <c r="I63" s="18">
        <f t="shared" si="31"/>
        <v>0</v>
      </c>
      <c r="J63" s="18">
        <f t="shared" si="32"/>
        <v>0</v>
      </c>
      <c r="K63" s="37" t="str">
        <f t="shared" si="33"/>
        <v>NA</v>
      </c>
      <c r="L63" s="37" t="str">
        <f t="shared" si="34"/>
        <v>NA</v>
      </c>
      <c r="M63" s="37" t="str">
        <f t="shared" si="35"/>
        <v>NA</v>
      </c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</row>
    <row r="64" spans="2:25" s="17" customFormat="1" ht="12" customHeight="1" x14ac:dyDescent="0.2">
      <c r="B64" s="43" t="s">
        <v>72</v>
      </c>
      <c r="C64" s="17" t="s">
        <v>73</v>
      </c>
      <c r="D64" s="18">
        <v>-29503101.789999999</v>
      </c>
      <c r="E64" s="18">
        <v>-29493101.789999999</v>
      </c>
      <c r="F64" s="18">
        <v>4650</v>
      </c>
      <c r="G64" s="18">
        <v>11478.75</v>
      </c>
      <c r="H64" s="18">
        <v>0</v>
      </c>
      <c r="I64" s="18">
        <f t="shared" si="31"/>
        <v>11478.75</v>
      </c>
      <c r="J64" s="18">
        <f t="shared" si="32"/>
        <v>-29504580.539999999</v>
      </c>
      <c r="K64" s="37">
        <f t="shared" si="33"/>
        <v>1.0003892011793718</v>
      </c>
      <c r="L64" s="37">
        <f t="shared" si="34"/>
        <v>-1.0001576639864165</v>
      </c>
      <c r="M64" s="37">
        <f t="shared" si="35"/>
        <v>-1.0007784023587436</v>
      </c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</row>
    <row r="65" spans="2:25" s="17" customFormat="1" ht="12" customHeight="1" x14ac:dyDescent="0.2">
      <c r="B65" s="43" t="s">
        <v>282</v>
      </c>
      <c r="C65" s="17" t="s">
        <v>283</v>
      </c>
      <c r="D65" s="18">
        <v>575000</v>
      </c>
      <c r="E65" s="18">
        <v>575000</v>
      </c>
      <c r="F65" s="18">
        <v>0</v>
      </c>
      <c r="G65" s="18">
        <v>0</v>
      </c>
      <c r="H65" s="18">
        <v>0</v>
      </c>
      <c r="I65" s="18">
        <f t="shared" si="31"/>
        <v>0</v>
      </c>
      <c r="J65" s="18">
        <f t="shared" si="32"/>
        <v>575000</v>
      </c>
      <c r="K65" s="37">
        <f t="shared" si="33"/>
        <v>1</v>
      </c>
      <c r="L65" s="37">
        <f t="shared" si="34"/>
        <v>-1</v>
      </c>
      <c r="M65" s="37">
        <f t="shared" si="35"/>
        <v>-1</v>
      </c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</row>
    <row r="66" spans="2:25" s="17" customFormat="1" ht="12" customHeight="1" x14ac:dyDescent="0.2">
      <c r="B66" s="43" t="s">
        <v>284</v>
      </c>
      <c r="C66" s="17" t="s">
        <v>285</v>
      </c>
      <c r="D66" s="18">
        <v>0</v>
      </c>
      <c r="E66" s="18">
        <v>0</v>
      </c>
      <c r="F66" s="18">
        <v>0</v>
      </c>
      <c r="G66" s="18">
        <v>0</v>
      </c>
      <c r="H66" s="18">
        <v>0</v>
      </c>
      <c r="I66" s="18">
        <f t="shared" si="31"/>
        <v>0</v>
      </c>
      <c r="J66" s="18">
        <f t="shared" si="32"/>
        <v>0</v>
      </c>
      <c r="K66" s="37" t="str">
        <f t="shared" si="33"/>
        <v>NA</v>
      </c>
      <c r="L66" s="37" t="str">
        <f t="shared" si="34"/>
        <v>NA</v>
      </c>
      <c r="M66" s="37" t="str">
        <f t="shared" si="35"/>
        <v>NA</v>
      </c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</row>
    <row r="67" spans="2:25" s="17" customFormat="1" ht="12" customHeight="1" x14ac:dyDescent="0.2">
      <c r="B67" s="43" t="s">
        <v>74</v>
      </c>
      <c r="C67" s="17" t="s">
        <v>75</v>
      </c>
      <c r="D67" s="18">
        <v>74940781.129999995</v>
      </c>
      <c r="E67" s="18">
        <v>74872741.129999995</v>
      </c>
      <c r="F67" s="18">
        <v>5909051.0099999933</v>
      </c>
      <c r="G67" s="18">
        <v>22704230.029999994</v>
      </c>
      <c r="H67" s="18">
        <v>0</v>
      </c>
      <c r="I67" s="18">
        <f t="shared" si="31"/>
        <v>22704230.029999994</v>
      </c>
      <c r="J67" s="18">
        <f t="shared" si="32"/>
        <v>52168511.100000001</v>
      </c>
      <c r="K67" s="37">
        <f t="shared" si="33"/>
        <v>0.69676240394913402</v>
      </c>
      <c r="L67" s="37">
        <f t="shared" si="34"/>
        <v>-0.9210787407964639</v>
      </c>
      <c r="M67" s="37">
        <f t="shared" si="35"/>
        <v>-0.39352480789826816</v>
      </c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</row>
    <row r="68" spans="2:25" s="17" customFormat="1" ht="12" customHeight="1" x14ac:dyDescent="0.2">
      <c r="B68" s="43" t="s">
        <v>76</v>
      </c>
      <c r="C68" s="17" t="s">
        <v>77</v>
      </c>
      <c r="D68" s="18">
        <v>89833422.180000052</v>
      </c>
      <c r="E68" s="18">
        <v>89770309.590000033</v>
      </c>
      <c r="F68" s="18">
        <v>7294646.7700000182</v>
      </c>
      <c r="G68" s="18">
        <v>29894008.50000003</v>
      </c>
      <c r="H68" s="18">
        <v>0</v>
      </c>
      <c r="I68" s="18">
        <f t="shared" si="31"/>
        <v>29894008.50000003</v>
      </c>
      <c r="J68" s="18">
        <f t="shared" si="32"/>
        <v>59876301.090000004</v>
      </c>
      <c r="K68" s="37">
        <f t="shared" si="33"/>
        <v>0.66699448139889139</v>
      </c>
      <c r="L68" s="37">
        <f t="shared" si="34"/>
        <v>-0.91874098682163174</v>
      </c>
      <c r="M68" s="37">
        <f t="shared" si="35"/>
        <v>-0.3339889627977829</v>
      </c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</row>
    <row r="69" spans="2:25" s="17" customFormat="1" ht="12" customHeight="1" x14ac:dyDescent="0.2">
      <c r="B69" s="43" t="s">
        <v>78</v>
      </c>
      <c r="C69" s="17" t="s">
        <v>79</v>
      </c>
      <c r="D69" s="18">
        <v>40350</v>
      </c>
      <c r="E69" s="18">
        <v>40350</v>
      </c>
      <c r="F69" s="18">
        <v>37957.730000000003</v>
      </c>
      <c r="G69" s="18">
        <v>37957.730000000003</v>
      </c>
      <c r="H69" s="18">
        <v>0</v>
      </c>
      <c r="I69" s="18">
        <f t="shared" si="31"/>
        <v>37957.730000000003</v>
      </c>
      <c r="J69" s="18">
        <f t="shared" si="32"/>
        <v>2392.2699999999968</v>
      </c>
      <c r="K69" s="37">
        <f t="shared" si="33"/>
        <v>5.9287980173481955E-2</v>
      </c>
      <c r="L69" s="37">
        <f t="shared" si="34"/>
        <v>-5.9287980173481955E-2</v>
      </c>
      <c r="M69" s="37">
        <f t="shared" si="35"/>
        <v>0.88142403965303606</v>
      </c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</row>
    <row r="70" spans="2:25" s="17" customFormat="1" ht="12" customHeight="1" x14ac:dyDescent="0.2">
      <c r="B70" s="43" t="s">
        <v>80</v>
      </c>
      <c r="C70" s="17" t="s">
        <v>81</v>
      </c>
      <c r="D70" s="18">
        <v>9245000</v>
      </c>
      <c r="E70" s="18">
        <v>9245000</v>
      </c>
      <c r="F70" s="18">
        <v>425804.22</v>
      </c>
      <c r="G70" s="18">
        <v>4024119.23</v>
      </c>
      <c r="H70" s="18">
        <v>40046.18</v>
      </c>
      <c r="I70" s="18">
        <f t="shared" si="31"/>
        <v>4064165.41</v>
      </c>
      <c r="J70" s="18">
        <f t="shared" si="32"/>
        <v>5180834.59</v>
      </c>
      <c r="K70" s="37">
        <f t="shared" si="33"/>
        <v>0.56039314115738237</v>
      </c>
      <c r="L70" s="37">
        <f t="shared" si="34"/>
        <v>-0.95394221525148726</v>
      </c>
      <c r="M70" s="37">
        <f t="shared" si="35"/>
        <v>-0.1294495987020011</v>
      </c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</row>
    <row r="71" spans="2:25" s="17" customFormat="1" ht="12" customHeight="1" x14ac:dyDescent="0.2">
      <c r="B71" s="43" t="s">
        <v>286</v>
      </c>
      <c r="C71" s="17" t="s">
        <v>287</v>
      </c>
      <c r="D71" s="18">
        <v>0</v>
      </c>
      <c r="E71" s="18">
        <v>0</v>
      </c>
      <c r="F71" s="18">
        <v>0</v>
      </c>
      <c r="G71" s="18">
        <v>0</v>
      </c>
      <c r="H71" s="18">
        <v>0</v>
      </c>
      <c r="I71" s="18">
        <f t="shared" si="31"/>
        <v>0</v>
      </c>
      <c r="J71" s="18">
        <f t="shared" si="32"/>
        <v>0</v>
      </c>
      <c r="K71" s="37" t="str">
        <f t="shared" si="33"/>
        <v>NA</v>
      </c>
      <c r="L71" s="37" t="str">
        <f t="shared" si="34"/>
        <v>NA</v>
      </c>
      <c r="M71" s="37" t="str">
        <f t="shared" si="35"/>
        <v>NA</v>
      </c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</row>
    <row r="72" spans="2:25" s="17" customFormat="1" ht="12" customHeight="1" x14ac:dyDescent="0.2">
      <c r="B72" s="43" t="s">
        <v>288</v>
      </c>
      <c r="C72" s="17" t="s">
        <v>289</v>
      </c>
      <c r="D72" s="18">
        <v>62000</v>
      </c>
      <c r="E72" s="18">
        <v>62000</v>
      </c>
      <c r="F72" s="18">
        <v>0</v>
      </c>
      <c r="G72" s="18">
        <v>0</v>
      </c>
      <c r="H72" s="18">
        <v>0</v>
      </c>
      <c r="I72" s="18">
        <f t="shared" si="31"/>
        <v>0</v>
      </c>
      <c r="J72" s="18">
        <f t="shared" si="32"/>
        <v>62000</v>
      </c>
      <c r="K72" s="37">
        <f t="shared" si="33"/>
        <v>1</v>
      </c>
      <c r="L72" s="37">
        <f t="shared" si="34"/>
        <v>-1</v>
      </c>
      <c r="M72" s="37">
        <f t="shared" si="35"/>
        <v>-1</v>
      </c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</row>
    <row r="73" spans="2:25" s="17" customFormat="1" ht="12" customHeight="1" x14ac:dyDescent="0.2">
      <c r="B73" s="43" t="s">
        <v>290</v>
      </c>
      <c r="C73" s="17" t="s">
        <v>291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f t="shared" si="31"/>
        <v>0</v>
      </c>
      <c r="J73" s="18">
        <f t="shared" si="32"/>
        <v>0</v>
      </c>
      <c r="K73" s="37" t="str">
        <f t="shared" si="33"/>
        <v>NA</v>
      </c>
      <c r="L73" s="37" t="str">
        <f t="shared" si="34"/>
        <v>NA</v>
      </c>
      <c r="M73" s="37" t="str">
        <f t="shared" si="35"/>
        <v>NA</v>
      </c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</row>
    <row r="74" spans="2:25" s="17" customFormat="1" ht="12" customHeight="1" x14ac:dyDescent="0.2">
      <c r="B74" s="43" t="s">
        <v>82</v>
      </c>
      <c r="C74" s="17" t="s">
        <v>83</v>
      </c>
      <c r="D74" s="18">
        <v>18101019.289999992</v>
      </c>
      <c r="E74" s="18">
        <v>18093512.93999999</v>
      </c>
      <c r="F74" s="18">
        <v>5357009.9999999953</v>
      </c>
      <c r="G74" s="18">
        <v>21204568.500000007</v>
      </c>
      <c r="H74" s="18">
        <v>0</v>
      </c>
      <c r="I74" s="18">
        <f t="shared" si="31"/>
        <v>21204568.500000007</v>
      </c>
      <c r="J74" s="18">
        <f t="shared" si="32"/>
        <v>-3111055.5600000173</v>
      </c>
      <c r="K74" s="37">
        <f t="shared" si="33"/>
        <v>-0.17194314726590729</v>
      </c>
      <c r="L74" s="37">
        <f t="shared" si="34"/>
        <v>-0.7039264836096556</v>
      </c>
      <c r="M74" s="37">
        <f t="shared" si="35"/>
        <v>1.3438862945318146</v>
      </c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</row>
    <row r="75" spans="2:25" s="17" customFormat="1" ht="12" customHeight="1" x14ac:dyDescent="0.2">
      <c r="B75" s="43" t="s">
        <v>84</v>
      </c>
      <c r="C75" s="17" t="s">
        <v>85</v>
      </c>
      <c r="D75" s="18">
        <v>16571107.199999999</v>
      </c>
      <c r="E75" s="18">
        <v>10767842.800000001</v>
      </c>
      <c r="F75" s="18">
        <v>726319.46</v>
      </c>
      <c r="G75" s="18">
        <v>3053875.3200000003</v>
      </c>
      <c r="H75" s="18">
        <v>1915370.9</v>
      </c>
      <c r="I75" s="18">
        <f t="shared" si="31"/>
        <v>4969246.2200000007</v>
      </c>
      <c r="J75" s="18">
        <f t="shared" si="32"/>
        <v>5798596.5800000001</v>
      </c>
      <c r="K75" s="37">
        <f t="shared" si="33"/>
        <v>0.53851051577387443</v>
      </c>
      <c r="L75" s="37">
        <f t="shared" si="34"/>
        <v>-0.93254735665346078</v>
      </c>
      <c r="M75" s="37">
        <f t="shared" si="35"/>
        <v>-0.43277862117377863</v>
      </c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</row>
    <row r="76" spans="2:25" s="17" customFormat="1" ht="12" customHeight="1" x14ac:dyDescent="0.2">
      <c r="B76" s="43" t="s">
        <v>292</v>
      </c>
      <c r="C76" s="17" t="s">
        <v>293</v>
      </c>
      <c r="D76" s="18">
        <v>1994071.89</v>
      </c>
      <c r="E76" s="18">
        <v>1994071.89</v>
      </c>
      <c r="F76" s="18">
        <v>0</v>
      </c>
      <c r="G76" s="18">
        <v>1323776.68</v>
      </c>
      <c r="H76" s="18">
        <v>15836.02</v>
      </c>
      <c r="I76" s="18">
        <f t="shared" si="31"/>
        <v>1339612.7</v>
      </c>
      <c r="J76" s="18">
        <f t="shared" si="32"/>
        <v>654459.18999999994</v>
      </c>
      <c r="K76" s="37">
        <f t="shared" si="33"/>
        <v>0.32820240497949149</v>
      </c>
      <c r="L76" s="37">
        <f t="shared" si="34"/>
        <v>-1</v>
      </c>
      <c r="M76" s="37">
        <f t="shared" si="35"/>
        <v>0.32771209166385656</v>
      </c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</row>
    <row r="77" spans="2:25" s="17" customFormat="1" ht="12" customHeight="1" x14ac:dyDescent="0.2">
      <c r="B77" s="43" t="s">
        <v>294</v>
      </c>
      <c r="C77" s="17" t="s">
        <v>295</v>
      </c>
      <c r="D77" s="18">
        <v>35000</v>
      </c>
      <c r="E77" s="18">
        <v>35000</v>
      </c>
      <c r="F77" s="18">
        <v>0</v>
      </c>
      <c r="G77" s="18">
        <v>99.98</v>
      </c>
      <c r="H77" s="18">
        <v>0</v>
      </c>
      <c r="I77" s="18">
        <f t="shared" si="31"/>
        <v>99.98</v>
      </c>
      <c r="J77" s="18">
        <f t="shared" si="32"/>
        <v>34900.019999999997</v>
      </c>
      <c r="K77" s="37">
        <f t="shared" si="33"/>
        <v>0.99714342857142846</v>
      </c>
      <c r="L77" s="37">
        <f t="shared" si="34"/>
        <v>-1</v>
      </c>
      <c r="M77" s="37">
        <f t="shared" si="35"/>
        <v>-0.99428685714285714</v>
      </c>
      <c r="O77" s="51"/>
      <c r="P77" s="51"/>
      <c r="Q77" s="51"/>
      <c r="R77" s="54"/>
      <c r="S77" s="54"/>
      <c r="T77" s="54"/>
      <c r="U77" s="54"/>
      <c r="V77" s="54"/>
      <c r="W77" s="51"/>
      <c r="X77" s="51"/>
      <c r="Y77" s="51"/>
    </row>
    <row r="78" spans="2:25" s="17" customFormat="1" ht="12" customHeight="1" x14ac:dyDescent="0.2">
      <c r="B78" s="43" t="s">
        <v>296</v>
      </c>
      <c r="C78" s="17" t="s">
        <v>297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>
        <f t="shared" si="31"/>
        <v>0</v>
      </c>
      <c r="J78" s="18">
        <f t="shared" si="32"/>
        <v>0</v>
      </c>
      <c r="K78" s="37" t="str">
        <f t="shared" si="33"/>
        <v>NA</v>
      </c>
      <c r="L78" s="37" t="str">
        <f t="shared" si="34"/>
        <v>NA</v>
      </c>
      <c r="M78" s="37" t="str">
        <f t="shared" si="35"/>
        <v>NA</v>
      </c>
      <c r="O78" s="51"/>
      <c r="P78" s="51"/>
      <c r="Q78" s="51"/>
      <c r="R78" s="54"/>
      <c r="S78" s="54"/>
      <c r="T78" s="54"/>
      <c r="U78" s="54"/>
      <c r="V78" s="54"/>
      <c r="W78" s="51"/>
      <c r="X78" s="51"/>
      <c r="Y78" s="51"/>
    </row>
    <row r="79" spans="2:25" s="17" customFormat="1" ht="12" customHeight="1" x14ac:dyDescent="0.2">
      <c r="B79" s="43" t="s">
        <v>86</v>
      </c>
      <c r="C79" s="17" t="s">
        <v>87</v>
      </c>
      <c r="D79" s="18">
        <v>170000</v>
      </c>
      <c r="E79" s="18">
        <v>388950</v>
      </c>
      <c r="F79" s="18">
        <v>26468.42</v>
      </c>
      <c r="G79" s="18">
        <v>33364.829999999994</v>
      </c>
      <c r="H79" s="18">
        <v>314685.32</v>
      </c>
      <c r="I79" s="18">
        <f t="shared" si="31"/>
        <v>348050.15</v>
      </c>
      <c r="J79" s="18">
        <f t="shared" si="32"/>
        <v>40899.849999999977</v>
      </c>
      <c r="K79" s="37">
        <f t="shared" si="33"/>
        <v>0.10515451857565233</v>
      </c>
      <c r="L79" s="37">
        <f t="shared" si="34"/>
        <v>-0.93194904229335396</v>
      </c>
      <c r="M79" s="37">
        <f t="shared" si="35"/>
        <v>-0.82843640570767463</v>
      </c>
      <c r="O79" s="51"/>
      <c r="P79" s="51"/>
      <c r="Q79" s="51"/>
      <c r="R79" s="54"/>
      <c r="S79" s="54"/>
      <c r="T79" s="54"/>
      <c r="U79" s="54"/>
      <c r="V79" s="54"/>
      <c r="W79" s="51"/>
      <c r="X79" s="51"/>
      <c r="Y79" s="51"/>
    </row>
    <row r="80" spans="2:25" s="17" customFormat="1" x14ac:dyDescent="0.2">
      <c r="B80" s="43" t="s">
        <v>88</v>
      </c>
      <c r="C80" s="17" t="s">
        <v>89</v>
      </c>
      <c r="D80" s="18">
        <v>30000</v>
      </c>
      <c r="E80" s="18">
        <v>48042</v>
      </c>
      <c r="F80" s="18">
        <v>0</v>
      </c>
      <c r="G80" s="18">
        <v>18042</v>
      </c>
      <c r="H80" s="18">
        <v>0</v>
      </c>
      <c r="I80" s="18">
        <f t="shared" si="31"/>
        <v>18042</v>
      </c>
      <c r="J80" s="18">
        <f t="shared" si="32"/>
        <v>30000</v>
      </c>
      <c r="K80" s="37">
        <f t="shared" si="33"/>
        <v>0.62445360309728992</v>
      </c>
      <c r="L80" s="37">
        <f t="shared" si="34"/>
        <v>-1</v>
      </c>
      <c r="M80" s="37">
        <f t="shared" si="35"/>
        <v>-0.24890720619457973</v>
      </c>
      <c r="O80" s="51"/>
      <c r="P80" s="51"/>
      <c r="Q80" s="51"/>
      <c r="R80" s="54"/>
      <c r="S80" s="54"/>
      <c r="T80" s="54"/>
      <c r="U80" s="54"/>
      <c r="V80" s="54"/>
      <c r="W80" s="51"/>
      <c r="X80" s="51"/>
      <c r="Y80" s="51"/>
    </row>
    <row r="81" spans="2:25" s="17" customFormat="1" x14ac:dyDescent="0.2">
      <c r="B81" s="43" t="s">
        <v>90</v>
      </c>
      <c r="C81" s="17" t="s">
        <v>91</v>
      </c>
      <c r="D81" s="18">
        <v>99993</v>
      </c>
      <c r="E81" s="18">
        <v>99993</v>
      </c>
      <c r="F81" s="18">
        <v>0</v>
      </c>
      <c r="G81" s="18">
        <v>11108.43</v>
      </c>
      <c r="H81" s="18">
        <v>10729.01</v>
      </c>
      <c r="I81" s="18">
        <f t="shared" si="31"/>
        <v>21837.440000000002</v>
      </c>
      <c r="J81" s="18">
        <f t="shared" si="32"/>
        <v>78155.56</v>
      </c>
      <c r="K81" s="37">
        <f t="shared" si="33"/>
        <v>0.78161031272189052</v>
      </c>
      <c r="L81" s="37">
        <f t="shared" si="34"/>
        <v>-1</v>
      </c>
      <c r="M81" s="37">
        <f t="shared" si="35"/>
        <v>-0.77781584710929763</v>
      </c>
      <c r="O81" s="51"/>
      <c r="P81" s="51"/>
      <c r="Q81" s="51"/>
      <c r="R81" s="54"/>
      <c r="S81" s="54"/>
      <c r="T81" s="54"/>
      <c r="U81" s="54"/>
      <c r="V81" s="54"/>
      <c r="W81" s="51"/>
      <c r="X81" s="51"/>
      <c r="Y81" s="51"/>
    </row>
    <row r="82" spans="2:25" s="17" customFormat="1" x14ac:dyDescent="0.2">
      <c r="B82" s="43" t="s">
        <v>298</v>
      </c>
      <c r="C82" s="17" t="s">
        <v>299</v>
      </c>
      <c r="D82" s="18">
        <v>43340</v>
      </c>
      <c r="E82" s="18">
        <v>46089</v>
      </c>
      <c r="F82" s="18">
        <v>99.82</v>
      </c>
      <c r="G82" s="18">
        <v>-26193.91</v>
      </c>
      <c r="H82" s="18">
        <v>659.2</v>
      </c>
      <c r="I82" s="18">
        <f t="shared" si="31"/>
        <v>-25534.71</v>
      </c>
      <c r="J82" s="18">
        <f t="shared" si="32"/>
        <v>71623.709999999992</v>
      </c>
      <c r="K82" s="37">
        <f t="shared" si="33"/>
        <v>1.5540304628002342</v>
      </c>
      <c r="L82" s="37">
        <f t="shared" si="34"/>
        <v>-0.99783419037080434</v>
      </c>
      <c r="M82" s="37">
        <f t="shared" si="35"/>
        <v>-2.1366664496951553</v>
      </c>
      <c r="O82" s="51"/>
      <c r="P82" s="51"/>
      <c r="Q82" s="51"/>
      <c r="R82" s="54"/>
      <c r="S82" s="54"/>
      <c r="T82" s="54"/>
      <c r="U82" s="54"/>
      <c r="V82" s="54"/>
      <c r="W82" s="51"/>
      <c r="X82" s="51"/>
      <c r="Y82" s="51"/>
    </row>
    <row r="83" spans="2:25" s="17" customFormat="1" x14ac:dyDescent="0.2">
      <c r="B83" s="43" t="s">
        <v>92</v>
      </c>
      <c r="C83" s="17" t="s">
        <v>93</v>
      </c>
      <c r="D83" s="18">
        <v>436565.61</v>
      </c>
      <c r="E83" s="18">
        <v>4987337.6500000004</v>
      </c>
      <c r="F83" s="18">
        <v>127197.65</v>
      </c>
      <c r="G83" s="18">
        <v>4351435.58</v>
      </c>
      <c r="H83" s="18">
        <v>76736.05</v>
      </c>
      <c r="I83" s="18">
        <f t="shared" si="31"/>
        <v>4428171.63</v>
      </c>
      <c r="J83" s="18">
        <f t="shared" si="32"/>
        <v>559166.02000000048</v>
      </c>
      <c r="K83" s="37">
        <f t="shared" si="33"/>
        <v>0.11211713728666445</v>
      </c>
      <c r="L83" s="37">
        <f t="shared" si="34"/>
        <v>-0.97449588158523814</v>
      </c>
      <c r="M83" s="37">
        <f t="shared" si="35"/>
        <v>0.74499337537333155</v>
      </c>
      <c r="O83" s="51"/>
      <c r="P83" s="51"/>
      <c r="Q83" s="51"/>
      <c r="R83" s="54"/>
      <c r="S83" s="54"/>
      <c r="T83" s="54"/>
      <c r="U83" s="54"/>
      <c r="V83" s="54"/>
      <c r="W83" s="51"/>
      <c r="X83" s="51"/>
      <c r="Y83" s="51"/>
    </row>
    <row r="84" spans="2:25" s="17" customFormat="1" x14ac:dyDescent="0.2">
      <c r="B84" s="43" t="s">
        <v>94</v>
      </c>
      <c r="C84" s="17" t="s">
        <v>95</v>
      </c>
      <c r="D84" s="18">
        <v>910474.36</v>
      </c>
      <c r="E84" s="18">
        <v>904044.75</v>
      </c>
      <c r="F84" s="18">
        <v>48073.65</v>
      </c>
      <c r="G84" s="18">
        <v>160683.60000000003</v>
      </c>
      <c r="H84" s="18">
        <v>1790.15</v>
      </c>
      <c r="I84" s="18">
        <f t="shared" si="31"/>
        <v>162473.75000000003</v>
      </c>
      <c r="J84" s="18">
        <f t="shared" si="32"/>
        <v>741571</v>
      </c>
      <c r="K84" s="37">
        <f t="shared" si="33"/>
        <v>0.82028129691588825</v>
      </c>
      <c r="L84" s="37">
        <f t="shared" si="34"/>
        <v>-0.94682381596707466</v>
      </c>
      <c r="M84" s="37">
        <f t="shared" si="35"/>
        <v>-0.64452290663708844</v>
      </c>
      <c r="O84" s="51"/>
      <c r="P84" s="51"/>
      <c r="Q84" s="51"/>
      <c r="R84" s="54"/>
      <c r="S84" s="54"/>
      <c r="T84" s="54"/>
      <c r="U84" s="54"/>
      <c r="V84" s="54"/>
      <c r="W84" s="51"/>
      <c r="X84" s="51"/>
      <c r="Y84" s="51"/>
    </row>
    <row r="85" spans="2:25" s="17" customFormat="1" x14ac:dyDescent="0.2">
      <c r="B85" s="43" t="s">
        <v>300</v>
      </c>
      <c r="C85" s="17" t="s">
        <v>301</v>
      </c>
      <c r="D85" s="18">
        <v>46826935.939999998</v>
      </c>
      <c r="E85" s="18">
        <v>46826935.939999998</v>
      </c>
      <c r="F85" s="18">
        <v>4298430.1000000006</v>
      </c>
      <c r="G85" s="18">
        <v>26976531.359999999</v>
      </c>
      <c r="H85" s="18">
        <v>0</v>
      </c>
      <c r="I85" s="18">
        <f t="shared" si="31"/>
        <v>26976531.359999999</v>
      </c>
      <c r="J85" s="18">
        <f t="shared" si="32"/>
        <v>19850404.579999998</v>
      </c>
      <c r="K85" s="37">
        <f t="shared" si="33"/>
        <v>0.42390996082755866</v>
      </c>
      <c r="L85" s="37">
        <f t="shared" si="34"/>
        <v>-0.9082060354000604</v>
      </c>
      <c r="M85" s="37">
        <f t="shared" si="35"/>
        <v>0.15218007834488265</v>
      </c>
      <c r="O85" s="51"/>
      <c r="P85" s="51"/>
      <c r="Q85" s="51"/>
      <c r="R85" s="54"/>
      <c r="S85" s="54"/>
      <c r="T85" s="54"/>
      <c r="U85" s="54"/>
      <c r="V85" s="54"/>
      <c r="W85" s="51"/>
      <c r="X85" s="51"/>
      <c r="Y85" s="51"/>
    </row>
    <row r="86" spans="2:25" s="17" customFormat="1" x14ac:dyDescent="0.2">
      <c r="B86" s="43" t="s">
        <v>96</v>
      </c>
      <c r="C86" s="17" t="s">
        <v>97</v>
      </c>
      <c r="D86" s="18">
        <v>0</v>
      </c>
      <c r="E86" s="18">
        <v>0</v>
      </c>
      <c r="F86" s="18">
        <v>0</v>
      </c>
      <c r="G86" s="18">
        <v>0</v>
      </c>
      <c r="H86" s="18">
        <v>0</v>
      </c>
      <c r="I86" s="18">
        <f t="shared" si="31"/>
        <v>0</v>
      </c>
      <c r="J86" s="18">
        <f t="shared" si="32"/>
        <v>0</v>
      </c>
      <c r="K86" s="37" t="str">
        <f t="shared" si="33"/>
        <v>NA</v>
      </c>
      <c r="L86" s="37" t="str">
        <f t="shared" si="34"/>
        <v>NA</v>
      </c>
      <c r="M86" s="37" t="str">
        <f t="shared" si="35"/>
        <v>NA</v>
      </c>
      <c r="O86" s="51"/>
      <c r="P86" s="51"/>
      <c r="Q86" s="51"/>
      <c r="R86" s="54"/>
      <c r="S86" s="54"/>
      <c r="T86" s="54"/>
      <c r="U86" s="54"/>
      <c r="V86" s="54"/>
      <c r="W86" s="51"/>
      <c r="X86" s="51"/>
      <c r="Y86" s="51"/>
    </row>
    <row r="87" spans="2:25" s="17" customFormat="1" x14ac:dyDescent="0.2">
      <c r="B87" s="43" t="s">
        <v>98</v>
      </c>
      <c r="C87" s="17" t="s">
        <v>99</v>
      </c>
      <c r="D87" s="18">
        <v>7084613.0300000003</v>
      </c>
      <c r="E87" s="18">
        <v>6156230.8000000007</v>
      </c>
      <c r="F87" s="18">
        <v>280260.45999999996</v>
      </c>
      <c r="G87" s="18">
        <v>1803068.29</v>
      </c>
      <c r="H87" s="18">
        <v>536057.21000000008</v>
      </c>
      <c r="I87" s="18">
        <f t="shared" si="31"/>
        <v>2339125.5</v>
      </c>
      <c r="J87" s="18">
        <f t="shared" si="32"/>
        <v>3817105.3000000007</v>
      </c>
      <c r="K87" s="37">
        <f t="shared" si="33"/>
        <v>0.62003934290442786</v>
      </c>
      <c r="L87" s="37">
        <f t="shared" si="34"/>
        <v>-0.95447531629256011</v>
      </c>
      <c r="M87" s="37">
        <f t="shared" si="35"/>
        <v>-0.41422979463343063</v>
      </c>
      <c r="O87" s="51"/>
      <c r="P87" s="51"/>
      <c r="Q87" s="51"/>
      <c r="R87" s="54"/>
      <c r="S87" s="54"/>
      <c r="T87" s="54"/>
      <c r="U87" s="54"/>
      <c r="V87" s="54"/>
      <c r="W87" s="51"/>
      <c r="X87" s="51"/>
      <c r="Y87" s="51"/>
    </row>
    <row r="88" spans="2:25" s="17" customFormat="1" x14ac:dyDescent="0.2">
      <c r="B88" s="43" t="s">
        <v>302</v>
      </c>
      <c r="C88" s="17" t="s">
        <v>303</v>
      </c>
      <c r="D88" s="18">
        <v>195615.55</v>
      </c>
      <c r="E88" s="18">
        <v>301340.15000000002</v>
      </c>
      <c r="F88" s="18">
        <v>13897.999999999998</v>
      </c>
      <c r="G88" s="18">
        <v>94596.200000000026</v>
      </c>
      <c r="H88" s="18">
        <v>15860.690000000002</v>
      </c>
      <c r="I88" s="18">
        <f t="shared" si="31"/>
        <v>110456.89000000003</v>
      </c>
      <c r="J88" s="18">
        <f t="shared" si="32"/>
        <v>190883.26</v>
      </c>
      <c r="K88" s="37">
        <f t="shared" si="33"/>
        <v>0.63344781636300374</v>
      </c>
      <c r="L88" s="37">
        <f t="shared" si="34"/>
        <v>-0.95387936191045231</v>
      </c>
      <c r="M88" s="37">
        <f t="shared" si="35"/>
        <v>-0.37216331776565442</v>
      </c>
      <c r="O88" s="51"/>
      <c r="P88" s="51"/>
      <c r="Q88" s="51"/>
      <c r="R88" s="54"/>
      <c r="S88" s="54"/>
      <c r="T88" s="54"/>
      <c r="U88" s="54"/>
      <c r="V88" s="54"/>
      <c r="W88" s="51"/>
      <c r="X88" s="51"/>
      <c r="Y88" s="51"/>
    </row>
    <row r="89" spans="2:25" s="17" customFormat="1" x14ac:dyDescent="0.2">
      <c r="B89" s="43" t="s">
        <v>100</v>
      </c>
      <c r="C89" s="17" t="s">
        <v>101</v>
      </c>
      <c r="D89" s="18">
        <v>7648392.0700000003</v>
      </c>
      <c r="E89" s="18">
        <v>7177455.0700000003</v>
      </c>
      <c r="F89" s="18">
        <v>43813.9</v>
      </c>
      <c r="G89" s="18">
        <v>1826608.24</v>
      </c>
      <c r="H89" s="18">
        <v>1450899.57</v>
      </c>
      <c r="I89" s="18">
        <f t="shared" si="31"/>
        <v>3277507.81</v>
      </c>
      <c r="J89" s="18">
        <f t="shared" si="32"/>
        <v>3899947.2600000002</v>
      </c>
      <c r="K89" s="37">
        <f t="shared" si="33"/>
        <v>0.54336073468447366</v>
      </c>
      <c r="L89" s="37">
        <f t="shared" si="34"/>
        <v>-0.99389562183633418</v>
      </c>
      <c r="M89" s="37">
        <f t="shared" si="35"/>
        <v>-0.49101506810268342</v>
      </c>
      <c r="O89" s="51"/>
      <c r="P89" s="51"/>
      <c r="Q89" s="51"/>
      <c r="R89" s="54"/>
      <c r="S89" s="54"/>
      <c r="T89" s="54"/>
      <c r="U89" s="54"/>
      <c r="V89" s="54"/>
      <c r="W89" s="51"/>
      <c r="X89" s="51"/>
      <c r="Y89" s="51"/>
    </row>
    <row r="90" spans="2:25" s="17" customFormat="1" x14ac:dyDescent="0.2">
      <c r="B90" s="43" t="s">
        <v>102</v>
      </c>
      <c r="C90" s="17" t="s">
        <v>103</v>
      </c>
      <c r="D90" s="18">
        <v>2223007</v>
      </c>
      <c r="E90" s="18">
        <v>2088436.8599999999</v>
      </c>
      <c r="F90" s="18">
        <v>125788.88</v>
      </c>
      <c r="G90" s="18">
        <v>437999.48999999987</v>
      </c>
      <c r="H90" s="18">
        <v>289024.24</v>
      </c>
      <c r="I90" s="18">
        <f t="shared" si="31"/>
        <v>727023.72999999986</v>
      </c>
      <c r="J90" s="18">
        <f t="shared" si="32"/>
        <v>1361413.13</v>
      </c>
      <c r="K90" s="37">
        <f t="shared" si="33"/>
        <v>0.65188139324451488</v>
      </c>
      <c r="L90" s="37">
        <f t="shared" si="34"/>
        <v>-0.93976888532794811</v>
      </c>
      <c r="M90" s="37">
        <f t="shared" si="35"/>
        <v>-0.58054801810000622</v>
      </c>
      <c r="O90" s="51"/>
      <c r="P90" s="51"/>
      <c r="Q90" s="51"/>
      <c r="R90" s="54"/>
      <c r="S90" s="54"/>
      <c r="T90" s="54"/>
      <c r="U90" s="54"/>
      <c r="V90" s="54"/>
      <c r="W90" s="51"/>
      <c r="X90" s="51"/>
      <c r="Y90" s="51"/>
    </row>
    <row r="91" spans="2:25" s="17" customFormat="1" x14ac:dyDescent="0.2">
      <c r="B91" s="43" t="s">
        <v>104</v>
      </c>
      <c r="C91" s="17" t="s">
        <v>105</v>
      </c>
      <c r="D91" s="18">
        <v>591778.91999999993</v>
      </c>
      <c r="E91" s="18">
        <v>713216.99</v>
      </c>
      <c r="F91" s="18">
        <v>47626.619999999995</v>
      </c>
      <c r="G91" s="18">
        <v>251105.94000000006</v>
      </c>
      <c r="H91" s="18">
        <v>97948.23</v>
      </c>
      <c r="I91" s="18">
        <f t="shared" si="31"/>
        <v>349054.17000000004</v>
      </c>
      <c r="J91" s="18">
        <f t="shared" si="32"/>
        <v>364162.81999999995</v>
      </c>
      <c r="K91" s="37">
        <f t="shared" si="33"/>
        <v>0.51059190275318589</v>
      </c>
      <c r="L91" s="37">
        <f t="shared" si="34"/>
        <v>-0.93322281904697757</v>
      </c>
      <c r="M91" s="37">
        <f t="shared" si="35"/>
        <v>-0.2958498086255627</v>
      </c>
      <c r="O91" s="51"/>
      <c r="P91" s="51"/>
      <c r="Q91" s="51"/>
      <c r="R91" s="54"/>
      <c r="S91" s="54"/>
      <c r="T91" s="54"/>
      <c r="U91" s="54"/>
      <c r="V91" s="54"/>
      <c r="W91" s="51"/>
      <c r="X91" s="51"/>
      <c r="Y91" s="51"/>
    </row>
    <row r="92" spans="2:25" s="17" customFormat="1" x14ac:dyDescent="0.2">
      <c r="B92" s="43" t="s">
        <v>304</v>
      </c>
      <c r="C92" s="17" t="s">
        <v>305</v>
      </c>
      <c r="D92" s="18">
        <v>37250</v>
      </c>
      <c r="E92" s="18">
        <v>779648.5</v>
      </c>
      <c r="F92" s="18">
        <v>167560.5</v>
      </c>
      <c r="G92" s="18">
        <v>427309.39999999997</v>
      </c>
      <c r="H92" s="18">
        <v>1218.5999999999999</v>
      </c>
      <c r="I92" s="18">
        <f t="shared" ref="I92:I133" si="36">SUM(G92:H92)</f>
        <v>428527.99999999994</v>
      </c>
      <c r="J92" s="18">
        <f t="shared" ref="J92:J133" si="37">E92-I92</f>
        <v>351120.50000000006</v>
      </c>
      <c r="K92" s="37">
        <f t="shared" ref="K92:K133" si="38">IF(E92=0,"NA",J92/E92)</f>
        <v>0.45035743671667433</v>
      </c>
      <c r="L92" s="37">
        <f t="shared" ref="L92:L133" si="39">IF(E92=0,"NA",(  ( F92 - (E92/$L$6)) / (E92/$L$6)))</f>
        <v>-0.78508199528377209</v>
      </c>
      <c r="M92" s="37">
        <f t="shared" ref="M92:M133" si="40">IF(E92=0,"NA",(  ( G92 - ($M$6*(E92/12))) / ($M$6*(E92/12))))</f>
        <v>9.6159102467329741E-2</v>
      </c>
      <c r="O92" s="51"/>
      <c r="P92" s="51"/>
      <c r="Q92" s="51"/>
      <c r="R92" s="54"/>
      <c r="S92" s="54"/>
      <c r="T92" s="54"/>
      <c r="U92" s="54"/>
      <c r="V92" s="54"/>
      <c r="W92" s="51"/>
      <c r="X92" s="51"/>
      <c r="Y92" s="51"/>
    </row>
    <row r="93" spans="2:25" s="17" customFormat="1" x14ac:dyDescent="0.2">
      <c r="B93" s="43" t="s">
        <v>306</v>
      </c>
      <c r="C93" s="17" t="s">
        <v>307</v>
      </c>
      <c r="D93" s="18">
        <v>7131545</v>
      </c>
      <c r="E93" s="18">
        <v>10729640</v>
      </c>
      <c r="F93" s="18">
        <v>522720</v>
      </c>
      <c r="G93" s="18">
        <v>2152406.5</v>
      </c>
      <c r="H93" s="18">
        <v>8390953.3800000008</v>
      </c>
      <c r="I93" s="18">
        <f t="shared" si="36"/>
        <v>10543359.880000001</v>
      </c>
      <c r="J93" s="18">
        <f t="shared" si="37"/>
        <v>186280.11999999918</v>
      </c>
      <c r="K93" s="37">
        <f t="shared" si="38"/>
        <v>1.7361264683623978E-2</v>
      </c>
      <c r="L93" s="37">
        <f t="shared" si="39"/>
        <v>-0.95128261526015789</v>
      </c>
      <c r="M93" s="37">
        <f t="shared" si="40"/>
        <v>-0.59879241055617893</v>
      </c>
      <c r="O93" s="51"/>
      <c r="P93" s="51"/>
      <c r="Q93" s="51"/>
      <c r="R93" s="54"/>
      <c r="S93" s="54"/>
      <c r="T93" s="54"/>
      <c r="U93" s="54"/>
      <c r="V93" s="54"/>
      <c r="W93" s="51"/>
      <c r="X93" s="51"/>
      <c r="Y93" s="51"/>
    </row>
    <row r="94" spans="2:25" s="17" customFormat="1" x14ac:dyDescent="0.2">
      <c r="B94" s="43" t="s">
        <v>106</v>
      </c>
      <c r="C94" s="17" t="s">
        <v>107</v>
      </c>
      <c r="D94" s="18">
        <v>853634.28</v>
      </c>
      <c r="E94" s="18">
        <v>114770.25</v>
      </c>
      <c r="F94" s="18">
        <v>15481.83</v>
      </c>
      <c r="G94" s="18">
        <v>33213.11</v>
      </c>
      <c r="H94" s="18">
        <v>25287.379999999997</v>
      </c>
      <c r="I94" s="18">
        <f t="shared" si="36"/>
        <v>58500.49</v>
      </c>
      <c r="J94" s="18">
        <f t="shared" si="37"/>
        <v>56269.760000000002</v>
      </c>
      <c r="K94" s="37">
        <f t="shared" si="38"/>
        <v>0.49028175855676887</v>
      </c>
      <c r="L94" s="37">
        <f t="shared" si="39"/>
        <v>-0.86510589634508939</v>
      </c>
      <c r="M94" s="37">
        <f t="shared" si="40"/>
        <v>-0.42122440266532485</v>
      </c>
      <c r="O94" s="51"/>
      <c r="P94" s="51"/>
      <c r="Q94" s="51"/>
      <c r="R94" s="54"/>
      <c r="S94" s="54"/>
      <c r="T94" s="54"/>
      <c r="U94" s="54"/>
      <c r="V94" s="54"/>
      <c r="W94" s="51"/>
      <c r="X94" s="51"/>
      <c r="Y94" s="51"/>
    </row>
    <row r="95" spans="2:25" s="17" customFormat="1" x14ac:dyDescent="0.2">
      <c r="B95" s="43" t="s">
        <v>108</v>
      </c>
      <c r="C95" s="17" t="s">
        <v>109</v>
      </c>
      <c r="D95" s="18">
        <v>0</v>
      </c>
      <c r="E95" s="18">
        <v>65000</v>
      </c>
      <c r="F95" s="18">
        <v>0</v>
      </c>
      <c r="G95" s="18">
        <v>0</v>
      </c>
      <c r="H95" s="18">
        <v>0</v>
      </c>
      <c r="I95" s="18">
        <f t="shared" si="36"/>
        <v>0</v>
      </c>
      <c r="J95" s="18">
        <f t="shared" si="37"/>
        <v>65000</v>
      </c>
      <c r="K95" s="37">
        <f t="shared" si="38"/>
        <v>1</v>
      </c>
      <c r="L95" s="37">
        <f t="shared" si="39"/>
        <v>-1</v>
      </c>
      <c r="M95" s="37">
        <f t="shared" si="40"/>
        <v>-1</v>
      </c>
      <c r="O95" s="51"/>
      <c r="P95" s="51"/>
      <c r="Q95" s="51"/>
      <c r="R95" s="54"/>
      <c r="S95" s="54"/>
      <c r="T95" s="54"/>
      <c r="U95" s="54"/>
      <c r="V95" s="54"/>
      <c r="W95" s="51"/>
      <c r="X95" s="51"/>
      <c r="Y95" s="51"/>
    </row>
    <row r="96" spans="2:25" s="17" customFormat="1" x14ac:dyDescent="0.2">
      <c r="B96" s="43" t="s">
        <v>110</v>
      </c>
      <c r="C96" s="17" t="s">
        <v>111</v>
      </c>
      <c r="D96" s="18">
        <v>2132517.92</v>
      </c>
      <c r="E96" s="18">
        <v>1531699.32</v>
      </c>
      <c r="F96" s="18">
        <v>949.05</v>
      </c>
      <c r="G96" s="18">
        <v>7329.05</v>
      </c>
      <c r="H96" s="18">
        <v>69516.569999999992</v>
      </c>
      <c r="I96" s="18">
        <f t="shared" si="36"/>
        <v>76845.62</v>
      </c>
      <c r="J96" s="18">
        <f t="shared" si="37"/>
        <v>1454853.7000000002</v>
      </c>
      <c r="K96" s="37">
        <f t="shared" si="38"/>
        <v>0.94982982691407092</v>
      </c>
      <c r="L96" s="37">
        <f t="shared" si="39"/>
        <v>-0.99938039405801915</v>
      </c>
      <c r="M96" s="37">
        <f t="shared" si="40"/>
        <v>-0.99043017137332146</v>
      </c>
      <c r="O96" s="51"/>
      <c r="P96" s="51"/>
      <c r="Q96" s="51"/>
      <c r="R96" s="54"/>
      <c r="S96" s="54"/>
      <c r="T96" s="54"/>
      <c r="U96" s="54"/>
      <c r="V96" s="54"/>
      <c r="W96" s="51"/>
      <c r="X96" s="51"/>
      <c r="Y96" s="51"/>
    </row>
    <row r="97" spans="1:25" s="17" customFormat="1" x14ac:dyDescent="0.2">
      <c r="B97" s="43" t="s">
        <v>112</v>
      </c>
      <c r="C97" s="17" t="s">
        <v>113</v>
      </c>
      <c r="D97" s="18">
        <v>0</v>
      </c>
      <c r="E97" s="18">
        <v>0</v>
      </c>
      <c r="F97" s="18">
        <v>0</v>
      </c>
      <c r="G97" s="18">
        <v>0</v>
      </c>
      <c r="H97" s="18">
        <v>768.75</v>
      </c>
      <c r="I97" s="18">
        <f t="shared" si="36"/>
        <v>768.75</v>
      </c>
      <c r="J97" s="18">
        <f t="shared" si="37"/>
        <v>-768.75</v>
      </c>
      <c r="K97" s="37" t="str">
        <f t="shared" si="38"/>
        <v>NA</v>
      </c>
      <c r="L97" s="37" t="str">
        <f t="shared" si="39"/>
        <v>NA</v>
      </c>
      <c r="M97" s="37" t="str">
        <f t="shared" si="40"/>
        <v>NA</v>
      </c>
      <c r="O97" s="51"/>
      <c r="P97" s="51"/>
      <c r="Q97" s="51"/>
      <c r="R97" s="54"/>
      <c r="S97" s="54"/>
      <c r="T97" s="54"/>
      <c r="U97" s="54"/>
      <c r="V97" s="54"/>
      <c r="W97" s="51"/>
      <c r="X97" s="51"/>
      <c r="Y97" s="51"/>
    </row>
    <row r="98" spans="1:25" s="17" customFormat="1" x14ac:dyDescent="0.2">
      <c r="B98" s="43" t="s">
        <v>114</v>
      </c>
      <c r="C98" s="17" t="s">
        <v>115</v>
      </c>
      <c r="D98" s="18">
        <v>772973</v>
      </c>
      <c r="E98" s="18">
        <v>999411</v>
      </c>
      <c r="F98" s="18">
        <v>31835.85</v>
      </c>
      <c r="G98" s="18">
        <v>248297.13</v>
      </c>
      <c r="H98" s="18">
        <v>75477.08</v>
      </c>
      <c r="I98" s="18">
        <f t="shared" si="36"/>
        <v>323774.21000000002</v>
      </c>
      <c r="J98" s="18">
        <f t="shared" si="37"/>
        <v>675636.79</v>
      </c>
      <c r="K98" s="37">
        <f t="shared" si="38"/>
        <v>0.67603497460003947</v>
      </c>
      <c r="L98" s="37">
        <f t="shared" si="39"/>
        <v>-0.96814538763331603</v>
      </c>
      <c r="M98" s="37">
        <f t="shared" si="40"/>
        <v>-0.50311307360035062</v>
      </c>
      <c r="O98" s="51"/>
      <c r="P98" s="51"/>
      <c r="Q98" s="51"/>
      <c r="R98" s="54"/>
      <c r="S98" s="54"/>
      <c r="T98" s="54"/>
      <c r="U98" s="54"/>
      <c r="V98" s="54"/>
      <c r="W98" s="51"/>
      <c r="X98" s="51"/>
      <c r="Y98" s="51"/>
    </row>
    <row r="99" spans="1:25" s="17" customFormat="1" x14ac:dyDescent="0.2">
      <c r="B99" s="43" t="s">
        <v>116</v>
      </c>
      <c r="C99" s="17" t="s">
        <v>117</v>
      </c>
      <c r="D99" s="18">
        <v>1000000</v>
      </c>
      <c r="E99" s="18">
        <v>975480.71</v>
      </c>
      <c r="F99" s="18">
        <v>0</v>
      </c>
      <c r="G99" s="18">
        <v>0</v>
      </c>
      <c r="H99" s="18">
        <v>0</v>
      </c>
      <c r="I99" s="18">
        <f t="shared" si="36"/>
        <v>0</v>
      </c>
      <c r="J99" s="18">
        <f t="shared" si="37"/>
        <v>975480.71</v>
      </c>
      <c r="K99" s="37">
        <f t="shared" si="38"/>
        <v>1</v>
      </c>
      <c r="L99" s="37">
        <f t="shared" si="39"/>
        <v>-1</v>
      </c>
      <c r="M99" s="37">
        <f t="shared" si="40"/>
        <v>-1</v>
      </c>
      <c r="O99" s="51"/>
      <c r="P99" s="51"/>
      <c r="Q99" s="51"/>
      <c r="R99" s="54"/>
      <c r="S99" s="54"/>
      <c r="T99" s="54"/>
      <c r="U99" s="54"/>
      <c r="V99" s="54"/>
      <c r="W99" s="51"/>
      <c r="X99" s="51"/>
      <c r="Y99" s="51"/>
    </row>
    <row r="100" spans="1:25" s="17" customFormat="1" x14ac:dyDescent="0.2">
      <c r="A100" s="67" t="s">
        <v>118</v>
      </c>
      <c r="B100" s="68"/>
      <c r="C100" s="67"/>
      <c r="D100" s="69">
        <v>706077410.91999996</v>
      </c>
      <c r="E100" s="69">
        <v>706728691.43000007</v>
      </c>
      <c r="F100" s="69">
        <v>72382507.679999962</v>
      </c>
      <c r="G100" s="69">
        <v>310315283.16000009</v>
      </c>
      <c r="H100" s="69">
        <v>13329123.460000001</v>
      </c>
      <c r="I100" s="69">
        <f t="shared" si="36"/>
        <v>323644406.62000006</v>
      </c>
      <c r="J100" s="69">
        <f t="shared" si="37"/>
        <v>383084284.81</v>
      </c>
      <c r="K100" s="70">
        <f t="shared" si="38"/>
        <v>0.54205282657318532</v>
      </c>
      <c r="L100" s="70">
        <f t="shared" si="39"/>
        <v>-0.89758091250895633</v>
      </c>
      <c r="M100" s="70">
        <f t="shared" si="40"/>
        <v>-0.12182627669436812</v>
      </c>
      <c r="O100" s="51"/>
      <c r="P100" s="51"/>
      <c r="Q100" s="51"/>
      <c r="R100" s="54"/>
      <c r="S100" s="54"/>
      <c r="T100" s="54"/>
      <c r="U100" s="54"/>
      <c r="V100" s="54"/>
      <c r="W100" s="51"/>
      <c r="X100" s="51"/>
      <c r="Y100" s="51"/>
    </row>
    <row r="101" spans="1:25" s="17" customFormat="1" x14ac:dyDescent="0.2">
      <c r="A101" s="17" t="s">
        <v>119</v>
      </c>
      <c r="B101" s="43" t="s">
        <v>64</v>
      </c>
      <c r="C101" s="17" t="s">
        <v>65</v>
      </c>
      <c r="D101" s="18">
        <v>0</v>
      </c>
      <c r="E101" s="18">
        <v>0</v>
      </c>
      <c r="F101" s="18">
        <v>0</v>
      </c>
      <c r="G101" s="18">
        <v>0</v>
      </c>
      <c r="H101" s="18">
        <v>0</v>
      </c>
      <c r="I101" s="18">
        <f t="shared" si="36"/>
        <v>0</v>
      </c>
      <c r="J101" s="18">
        <f t="shared" si="37"/>
        <v>0</v>
      </c>
      <c r="K101" s="37" t="str">
        <f t="shared" si="38"/>
        <v>NA</v>
      </c>
      <c r="L101" s="37" t="str">
        <f t="shared" si="39"/>
        <v>NA</v>
      </c>
      <c r="M101" s="37" t="str">
        <f t="shared" si="40"/>
        <v>NA</v>
      </c>
      <c r="O101" s="51"/>
      <c r="P101" s="51"/>
      <c r="Q101" s="51"/>
      <c r="R101" s="54"/>
      <c r="S101" s="54"/>
      <c r="T101" s="54"/>
      <c r="U101" s="54"/>
      <c r="V101" s="54"/>
      <c r="W101" s="51"/>
      <c r="X101" s="51"/>
      <c r="Y101" s="51"/>
    </row>
    <row r="102" spans="1:25" s="17" customFormat="1" x14ac:dyDescent="0.2">
      <c r="B102" s="43" t="s">
        <v>67</v>
      </c>
      <c r="C102" s="17" t="s">
        <v>66</v>
      </c>
      <c r="D102" s="18">
        <v>0</v>
      </c>
      <c r="E102" s="18">
        <v>0</v>
      </c>
      <c r="F102" s="18">
        <v>0</v>
      </c>
      <c r="G102" s="18">
        <v>0</v>
      </c>
      <c r="H102" s="18">
        <v>0</v>
      </c>
      <c r="I102" s="18">
        <f t="shared" si="36"/>
        <v>0</v>
      </c>
      <c r="J102" s="18">
        <f t="shared" si="37"/>
        <v>0</v>
      </c>
      <c r="K102" s="37" t="str">
        <f t="shared" si="38"/>
        <v>NA</v>
      </c>
      <c r="L102" s="37" t="str">
        <f t="shared" si="39"/>
        <v>NA</v>
      </c>
      <c r="M102" s="37" t="str">
        <f t="shared" si="40"/>
        <v>NA</v>
      </c>
      <c r="O102" s="51"/>
      <c r="P102" s="51"/>
      <c r="Q102" s="51"/>
      <c r="R102" s="54"/>
      <c r="S102" s="54"/>
      <c r="T102" s="54"/>
      <c r="U102" s="54"/>
      <c r="V102" s="54"/>
      <c r="W102" s="51"/>
      <c r="X102" s="51"/>
      <c r="Y102" s="51"/>
    </row>
    <row r="103" spans="1:25" s="17" customFormat="1" x14ac:dyDescent="0.2">
      <c r="B103" s="43" t="s">
        <v>260</v>
      </c>
      <c r="C103" s="17" t="s">
        <v>261</v>
      </c>
      <c r="D103" s="18">
        <v>0</v>
      </c>
      <c r="E103" s="18">
        <v>55000</v>
      </c>
      <c r="F103" s="18">
        <v>6125</v>
      </c>
      <c r="G103" s="18">
        <v>8723.85</v>
      </c>
      <c r="H103" s="18">
        <v>0</v>
      </c>
      <c r="I103" s="18">
        <f t="shared" si="36"/>
        <v>8723.85</v>
      </c>
      <c r="J103" s="18">
        <f t="shared" si="37"/>
        <v>46276.15</v>
      </c>
      <c r="K103" s="37">
        <f t="shared" si="38"/>
        <v>0.84138454545454544</v>
      </c>
      <c r="L103" s="37">
        <f t="shared" si="39"/>
        <v>-0.88863636363636367</v>
      </c>
      <c r="M103" s="37">
        <f t="shared" si="40"/>
        <v>-0.68276909090909099</v>
      </c>
      <c r="O103" s="51"/>
      <c r="P103" s="51"/>
      <c r="Q103" s="51"/>
      <c r="R103" s="54"/>
      <c r="S103" s="54"/>
      <c r="T103" s="54"/>
      <c r="U103" s="54"/>
      <c r="V103" s="54"/>
      <c r="W103" s="51"/>
      <c r="X103" s="51"/>
      <c r="Y103" s="51"/>
    </row>
    <row r="104" spans="1:25" s="17" customFormat="1" x14ac:dyDescent="0.2">
      <c r="B104" s="43" t="s">
        <v>268</v>
      </c>
      <c r="C104" s="17" t="s">
        <v>269</v>
      </c>
      <c r="D104" s="18">
        <v>169883.19999999998</v>
      </c>
      <c r="E104" s="18">
        <v>169883.19999999998</v>
      </c>
      <c r="F104" s="18">
        <v>3330</v>
      </c>
      <c r="G104" s="18">
        <v>23167.5</v>
      </c>
      <c r="H104" s="18">
        <v>0</v>
      </c>
      <c r="I104" s="18">
        <f t="shared" si="36"/>
        <v>23167.5</v>
      </c>
      <c r="J104" s="18">
        <f t="shared" si="37"/>
        <v>146715.69999999998</v>
      </c>
      <c r="K104" s="37">
        <f t="shared" si="38"/>
        <v>0.86362689188807362</v>
      </c>
      <c r="L104" s="37">
        <f t="shared" si="39"/>
        <v>-0.98039829718300575</v>
      </c>
      <c r="M104" s="37">
        <f t="shared" si="40"/>
        <v>-0.72725378377614736</v>
      </c>
      <c r="O104" s="51"/>
      <c r="P104" s="51"/>
      <c r="Q104" s="51"/>
      <c r="R104" s="54"/>
      <c r="S104" s="54"/>
      <c r="T104" s="54"/>
      <c r="U104" s="54"/>
      <c r="V104" s="54"/>
      <c r="W104" s="51"/>
      <c r="X104" s="51"/>
      <c r="Y104" s="51"/>
    </row>
    <row r="105" spans="1:25" s="17" customFormat="1" x14ac:dyDescent="0.2">
      <c r="B105" s="43" t="s">
        <v>68</v>
      </c>
      <c r="C105" s="17" t="s">
        <v>69</v>
      </c>
      <c r="D105" s="18">
        <v>2039336</v>
      </c>
      <c r="E105" s="18">
        <v>2039336</v>
      </c>
      <c r="F105" s="18">
        <v>172141.71</v>
      </c>
      <c r="G105" s="18">
        <v>1010053.7100000003</v>
      </c>
      <c r="H105" s="18">
        <v>0</v>
      </c>
      <c r="I105" s="18">
        <f t="shared" si="36"/>
        <v>1010053.7100000003</v>
      </c>
      <c r="J105" s="18">
        <f t="shared" si="37"/>
        <v>1029282.2899999997</v>
      </c>
      <c r="K105" s="37">
        <f t="shared" si="38"/>
        <v>0.50471442175296255</v>
      </c>
      <c r="L105" s="37">
        <f t="shared" si="39"/>
        <v>-0.91558933397929521</v>
      </c>
      <c r="M105" s="37">
        <f t="shared" si="40"/>
        <v>-9.4288435059251517E-3</v>
      </c>
      <c r="O105" s="51"/>
      <c r="P105" s="51"/>
      <c r="Q105" s="51"/>
      <c r="R105" s="54"/>
      <c r="S105" s="54"/>
      <c r="T105" s="54"/>
      <c r="U105" s="54"/>
      <c r="V105" s="54"/>
      <c r="W105" s="51"/>
      <c r="X105" s="51"/>
      <c r="Y105" s="51"/>
    </row>
    <row r="106" spans="1:25" s="17" customFormat="1" x14ac:dyDescent="0.2">
      <c r="B106" s="43" t="s">
        <v>308</v>
      </c>
      <c r="C106" s="17" t="s">
        <v>309</v>
      </c>
      <c r="D106" s="18">
        <v>714952</v>
      </c>
      <c r="E106" s="18">
        <v>714952</v>
      </c>
      <c r="F106" s="18">
        <v>63521.24</v>
      </c>
      <c r="G106" s="18">
        <v>379449.74</v>
      </c>
      <c r="H106" s="18">
        <v>0</v>
      </c>
      <c r="I106" s="18">
        <f t="shared" si="36"/>
        <v>379449.74</v>
      </c>
      <c r="J106" s="18">
        <f t="shared" si="37"/>
        <v>335502.26</v>
      </c>
      <c r="K106" s="37">
        <f t="shared" si="38"/>
        <v>0.4692654332039074</v>
      </c>
      <c r="L106" s="37">
        <f t="shared" si="39"/>
        <v>-0.91115314035068085</v>
      </c>
      <c r="M106" s="37">
        <f t="shared" si="40"/>
        <v>6.1469133592185185E-2</v>
      </c>
      <c r="O106" s="51"/>
      <c r="P106" s="51"/>
      <c r="Q106" s="51"/>
      <c r="R106" s="54"/>
      <c r="S106" s="54"/>
      <c r="T106" s="54"/>
      <c r="U106" s="54"/>
      <c r="V106" s="54"/>
      <c r="W106" s="51"/>
      <c r="X106" s="51"/>
      <c r="Y106" s="51"/>
    </row>
    <row r="107" spans="1:25" s="17" customFormat="1" x14ac:dyDescent="0.2">
      <c r="B107" s="43" t="s">
        <v>310</v>
      </c>
      <c r="C107" s="17" t="s">
        <v>311</v>
      </c>
      <c r="D107" s="18">
        <v>4911504.3900000006</v>
      </c>
      <c r="E107" s="18">
        <v>4911504.3900000006</v>
      </c>
      <c r="F107" s="18">
        <v>433774.95000000013</v>
      </c>
      <c r="G107" s="18">
        <v>1858952.8600000003</v>
      </c>
      <c r="H107" s="18">
        <v>0</v>
      </c>
      <c r="I107" s="18">
        <f t="shared" si="36"/>
        <v>1858952.8600000003</v>
      </c>
      <c r="J107" s="18">
        <f t="shared" si="37"/>
        <v>3052551.5300000003</v>
      </c>
      <c r="K107" s="37">
        <f t="shared" si="38"/>
        <v>0.62151049609465991</v>
      </c>
      <c r="L107" s="37">
        <f t="shared" si="39"/>
        <v>-0.91168185640163901</v>
      </c>
      <c r="M107" s="37">
        <f t="shared" si="40"/>
        <v>-0.24302099218931977</v>
      </c>
      <c r="O107" s="51"/>
      <c r="P107" s="51"/>
      <c r="Q107" s="51"/>
      <c r="R107" s="54"/>
      <c r="S107" s="54"/>
      <c r="T107" s="54"/>
      <c r="U107" s="54"/>
      <c r="V107" s="54"/>
      <c r="W107" s="51"/>
      <c r="X107" s="51"/>
      <c r="Y107" s="51"/>
    </row>
    <row r="108" spans="1:25" s="17" customFormat="1" x14ac:dyDescent="0.2">
      <c r="B108" s="43" t="s">
        <v>274</v>
      </c>
      <c r="C108" s="17" t="s">
        <v>275</v>
      </c>
      <c r="D108" s="18">
        <v>118977</v>
      </c>
      <c r="E108" s="18">
        <v>118977</v>
      </c>
      <c r="F108" s="18">
        <v>0</v>
      </c>
      <c r="G108" s="18">
        <v>39797.49</v>
      </c>
      <c r="H108" s="18">
        <v>0</v>
      </c>
      <c r="I108" s="18">
        <f t="shared" si="36"/>
        <v>39797.49</v>
      </c>
      <c r="J108" s="18">
        <f t="shared" si="37"/>
        <v>79179.510000000009</v>
      </c>
      <c r="K108" s="37">
        <f t="shared" si="38"/>
        <v>0.66550266017801762</v>
      </c>
      <c r="L108" s="37">
        <f t="shared" si="39"/>
        <v>-1</v>
      </c>
      <c r="M108" s="37">
        <f t="shared" si="40"/>
        <v>-0.33100532035603525</v>
      </c>
      <c r="O108" s="51"/>
      <c r="P108" s="51"/>
      <c r="Q108" s="51"/>
      <c r="R108" s="54"/>
      <c r="S108" s="54"/>
      <c r="T108" s="54"/>
      <c r="U108" s="54"/>
      <c r="V108" s="54"/>
      <c r="W108" s="51"/>
      <c r="X108" s="51"/>
      <c r="Y108" s="51"/>
    </row>
    <row r="109" spans="1:25" s="17" customFormat="1" x14ac:dyDescent="0.2">
      <c r="B109" s="43" t="s">
        <v>312</v>
      </c>
      <c r="C109" s="17" t="s">
        <v>313</v>
      </c>
      <c r="D109" s="18">
        <v>1946664.8</v>
      </c>
      <c r="E109" s="18">
        <v>1946664.8</v>
      </c>
      <c r="F109" s="18">
        <v>69997.319999999992</v>
      </c>
      <c r="G109" s="18">
        <v>279989.37</v>
      </c>
      <c r="H109" s="18">
        <v>0</v>
      </c>
      <c r="I109" s="18">
        <f t="shared" si="36"/>
        <v>279989.37</v>
      </c>
      <c r="J109" s="18">
        <f t="shared" si="37"/>
        <v>1666675.4300000002</v>
      </c>
      <c r="K109" s="37">
        <f t="shared" si="38"/>
        <v>0.85616970625862254</v>
      </c>
      <c r="L109" s="37">
        <f t="shared" si="39"/>
        <v>-0.96404243812288581</v>
      </c>
      <c r="M109" s="37">
        <f t="shared" si="40"/>
        <v>-0.71233941251724497</v>
      </c>
      <c r="O109" s="51"/>
      <c r="P109" s="51"/>
      <c r="Q109" s="51"/>
      <c r="R109" s="54"/>
      <c r="S109" s="54"/>
      <c r="T109" s="54"/>
      <c r="U109" s="54"/>
      <c r="V109" s="54"/>
      <c r="W109" s="51"/>
      <c r="X109" s="51"/>
      <c r="Y109" s="51"/>
    </row>
    <row r="110" spans="1:25" s="17" customFormat="1" x14ac:dyDescent="0.2">
      <c r="B110" s="43" t="s">
        <v>276</v>
      </c>
      <c r="C110" s="17" t="s">
        <v>277</v>
      </c>
      <c r="D110" s="18">
        <v>8709649.1499999985</v>
      </c>
      <c r="E110" s="18">
        <v>8709649.1499999985</v>
      </c>
      <c r="F110" s="18">
        <v>1553297.2400000002</v>
      </c>
      <c r="G110" s="18">
        <v>4840864.28</v>
      </c>
      <c r="H110" s="18">
        <v>0</v>
      </c>
      <c r="I110" s="18">
        <f t="shared" si="36"/>
        <v>4840864.28</v>
      </c>
      <c r="J110" s="18">
        <f t="shared" si="37"/>
        <v>3868784.8699999982</v>
      </c>
      <c r="K110" s="37">
        <f t="shared" si="38"/>
        <v>0.44419526015006</v>
      </c>
      <c r="L110" s="37">
        <f t="shared" si="39"/>
        <v>-0.82165788618477242</v>
      </c>
      <c r="M110" s="37">
        <f t="shared" si="40"/>
        <v>0.11160947969988001</v>
      </c>
      <c r="O110" s="51"/>
      <c r="P110" s="51"/>
      <c r="Q110" s="51"/>
      <c r="R110" s="54"/>
      <c r="S110" s="54"/>
      <c r="T110" s="54"/>
      <c r="U110" s="54"/>
      <c r="V110" s="54"/>
      <c r="W110" s="51"/>
      <c r="X110" s="51"/>
      <c r="Y110" s="51"/>
    </row>
    <row r="111" spans="1:25" s="17" customFormat="1" x14ac:dyDescent="0.2">
      <c r="B111" s="43" t="s">
        <v>278</v>
      </c>
      <c r="C111" s="17" t="s">
        <v>279</v>
      </c>
      <c r="D111" s="18">
        <v>14902824.060000001</v>
      </c>
      <c r="E111" s="18">
        <v>14902824.060000001</v>
      </c>
      <c r="F111" s="18">
        <v>1064462.0499999998</v>
      </c>
      <c r="G111" s="18">
        <v>6169331.3599999994</v>
      </c>
      <c r="H111" s="18">
        <v>0</v>
      </c>
      <c r="I111" s="18">
        <f t="shared" si="36"/>
        <v>6169331.3599999994</v>
      </c>
      <c r="J111" s="18">
        <f t="shared" si="37"/>
        <v>8733492.7000000011</v>
      </c>
      <c r="K111" s="37">
        <f t="shared" si="38"/>
        <v>0.58602937703875713</v>
      </c>
      <c r="L111" s="37">
        <f t="shared" si="39"/>
        <v>-0.92857313179606848</v>
      </c>
      <c r="M111" s="37">
        <f t="shared" si="40"/>
        <v>-0.17205875407751431</v>
      </c>
      <c r="O111" s="51"/>
      <c r="P111" s="51"/>
      <c r="Q111" s="51"/>
      <c r="R111" s="54"/>
      <c r="S111" s="54"/>
      <c r="T111" s="54"/>
      <c r="U111" s="54"/>
      <c r="V111" s="54"/>
      <c r="W111" s="51"/>
      <c r="X111" s="51"/>
      <c r="Y111" s="51"/>
    </row>
    <row r="112" spans="1:25" s="17" customFormat="1" x14ac:dyDescent="0.2">
      <c r="B112" s="43" t="s">
        <v>314</v>
      </c>
      <c r="C112" s="17" t="s">
        <v>315</v>
      </c>
      <c r="D112" s="18">
        <v>4414036.3</v>
      </c>
      <c r="E112" s="18">
        <v>4414036.3</v>
      </c>
      <c r="F112" s="18">
        <v>285850.81</v>
      </c>
      <c r="G112" s="18">
        <v>1174100.1099999999</v>
      </c>
      <c r="H112" s="18">
        <v>0</v>
      </c>
      <c r="I112" s="18">
        <f t="shared" si="36"/>
        <v>1174100.1099999999</v>
      </c>
      <c r="J112" s="18">
        <f t="shared" si="37"/>
        <v>3239936.19</v>
      </c>
      <c r="K112" s="37">
        <f t="shared" si="38"/>
        <v>0.73400759980156938</v>
      </c>
      <c r="L112" s="37">
        <f t="shared" si="39"/>
        <v>-0.93524049405755905</v>
      </c>
      <c r="M112" s="37">
        <f t="shared" si="40"/>
        <v>-0.46801519960313875</v>
      </c>
      <c r="O112" s="51"/>
      <c r="P112" s="51"/>
      <c r="Q112" s="51"/>
      <c r="R112" s="54"/>
      <c r="S112" s="54"/>
      <c r="T112" s="54"/>
      <c r="U112" s="54"/>
      <c r="V112" s="54"/>
      <c r="W112" s="51"/>
      <c r="X112" s="51"/>
      <c r="Y112" s="51"/>
    </row>
    <row r="113" spans="2:25" s="17" customFormat="1" x14ac:dyDescent="0.2">
      <c r="B113" s="43" t="s">
        <v>316</v>
      </c>
      <c r="C113" s="17" t="s">
        <v>317</v>
      </c>
      <c r="D113" s="18">
        <v>3859985.97</v>
      </c>
      <c r="E113" s="18">
        <v>3859985.97</v>
      </c>
      <c r="F113" s="18">
        <v>297875.20000000001</v>
      </c>
      <c r="G113" s="18">
        <v>1222710.77</v>
      </c>
      <c r="H113" s="18">
        <v>0</v>
      </c>
      <c r="I113" s="18">
        <f t="shared" si="36"/>
        <v>1222710.77</v>
      </c>
      <c r="J113" s="18">
        <f t="shared" si="37"/>
        <v>2637275.2000000002</v>
      </c>
      <c r="K113" s="37">
        <f t="shared" si="38"/>
        <v>0.68323440046078721</v>
      </c>
      <c r="L113" s="37">
        <f t="shared" si="39"/>
        <v>-0.9228299785763211</v>
      </c>
      <c r="M113" s="37">
        <f t="shared" si="40"/>
        <v>-0.3664688009215743</v>
      </c>
      <c r="O113" s="51"/>
      <c r="P113" s="51"/>
      <c r="Q113" s="51"/>
      <c r="R113" s="54"/>
      <c r="S113" s="54"/>
      <c r="T113" s="54"/>
      <c r="U113" s="54"/>
      <c r="V113" s="54"/>
      <c r="W113" s="51"/>
      <c r="X113" s="51"/>
      <c r="Y113" s="51"/>
    </row>
    <row r="114" spans="2:25" s="17" customFormat="1" x14ac:dyDescent="0.2">
      <c r="B114" s="43" t="s">
        <v>318</v>
      </c>
      <c r="C114" s="17" t="s">
        <v>319</v>
      </c>
      <c r="D114" s="18">
        <v>2732849.5999999996</v>
      </c>
      <c r="E114" s="18">
        <v>2732849.5999999996</v>
      </c>
      <c r="F114" s="18">
        <v>227879.25</v>
      </c>
      <c r="G114" s="18">
        <v>1053104.32</v>
      </c>
      <c r="H114" s="18">
        <v>0</v>
      </c>
      <c r="I114" s="18">
        <f t="shared" si="36"/>
        <v>1053104.32</v>
      </c>
      <c r="J114" s="18">
        <f t="shared" si="37"/>
        <v>1679745.2799999996</v>
      </c>
      <c r="K114" s="37">
        <f t="shared" si="38"/>
        <v>0.61464973410904122</v>
      </c>
      <c r="L114" s="37">
        <f t="shared" si="39"/>
        <v>-0.91661478553375197</v>
      </c>
      <c r="M114" s="37">
        <f t="shared" si="40"/>
        <v>-0.22929946821808253</v>
      </c>
      <c r="O114" s="51"/>
      <c r="P114" s="51"/>
      <c r="Q114" s="51"/>
      <c r="R114" s="54"/>
      <c r="S114" s="54"/>
      <c r="T114" s="54"/>
      <c r="U114" s="54"/>
      <c r="V114" s="54"/>
      <c r="W114" s="51"/>
      <c r="X114" s="51"/>
      <c r="Y114" s="51"/>
    </row>
    <row r="115" spans="2:25" s="17" customFormat="1" x14ac:dyDescent="0.2">
      <c r="B115" s="43" t="s">
        <v>280</v>
      </c>
      <c r="C115" s="17" t="s">
        <v>281</v>
      </c>
      <c r="D115" s="18"/>
      <c r="E115" s="18"/>
      <c r="F115" s="18">
        <v>0</v>
      </c>
      <c r="G115" s="18">
        <v>0</v>
      </c>
      <c r="H115" s="18">
        <v>0</v>
      </c>
      <c r="I115" s="18">
        <f t="shared" si="36"/>
        <v>0</v>
      </c>
      <c r="J115" s="18">
        <f t="shared" si="37"/>
        <v>0</v>
      </c>
      <c r="K115" s="37" t="str">
        <f t="shared" si="38"/>
        <v>NA</v>
      </c>
      <c r="L115" s="37" t="str">
        <f t="shared" si="39"/>
        <v>NA</v>
      </c>
      <c r="M115" s="37" t="str">
        <f t="shared" si="40"/>
        <v>NA</v>
      </c>
      <c r="O115" s="51"/>
      <c r="P115" s="51"/>
      <c r="Q115" s="51"/>
      <c r="R115" s="54"/>
      <c r="S115" s="54"/>
      <c r="T115" s="54"/>
      <c r="U115" s="54"/>
      <c r="V115" s="54"/>
      <c r="W115" s="51"/>
      <c r="X115" s="51"/>
      <c r="Y115" s="51"/>
    </row>
    <row r="116" spans="2:25" s="17" customFormat="1" x14ac:dyDescent="0.2">
      <c r="B116" s="43" t="s">
        <v>70</v>
      </c>
      <c r="C116" s="17" t="s">
        <v>71</v>
      </c>
      <c r="D116" s="18">
        <v>58254986.850000001</v>
      </c>
      <c r="E116" s="18">
        <v>58229986.850000001</v>
      </c>
      <c r="F116" s="18">
        <v>160008.12999999998</v>
      </c>
      <c r="G116" s="18">
        <v>901894.48999999987</v>
      </c>
      <c r="H116" s="18">
        <v>0</v>
      </c>
      <c r="I116" s="18">
        <f t="shared" si="36"/>
        <v>901894.48999999987</v>
      </c>
      <c r="J116" s="18">
        <f t="shared" si="37"/>
        <v>57328092.359999999</v>
      </c>
      <c r="K116" s="37">
        <f t="shared" si="38"/>
        <v>0.98451151135714188</v>
      </c>
      <c r="L116" s="37">
        <f t="shared" si="39"/>
        <v>-0.99725213522008549</v>
      </c>
      <c r="M116" s="37">
        <f t="shared" si="40"/>
        <v>-0.96902302271428387</v>
      </c>
      <c r="O116" s="51"/>
      <c r="P116" s="51"/>
      <c r="Q116" s="51"/>
      <c r="R116" s="54"/>
      <c r="S116" s="54"/>
      <c r="T116" s="54"/>
      <c r="U116" s="54"/>
      <c r="V116" s="54"/>
      <c r="W116" s="51"/>
      <c r="X116" s="51"/>
      <c r="Y116" s="51"/>
    </row>
    <row r="117" spans="2:25" s="17" customFormat="1" x14ac:dyDescent="0.2">
      <c r="B117" s="43" t="s">
        <v>120</v>
      </c>
      <c r="C117" s="17" t="s">
        <v>121</v>
      </c>
      <c r="D117" s="18">
        <v>7820469.3600000003</v>
      </c>
      <c r="E117" s="18">
        <v>7820469.3600000003</v>
      </c>
      <c r="F117" s="18">
        <v>526843.97</v>
      </c>
      <c r="G117" s="18">
        <v>2346749.46</v>
      </c>
      <c r="H117" s="18">
        <v>0</v>
      </c>
      <c r="I117" s="18">
        <f t="shared" si="36"/>
        <v>2346749.46</v>
      </c>
      <c r="J117" s="18">
        <f t="shared" si="37"/>
        <v>5473719.9000000004</v>
      </c>
      <c r="K117" s="37">
        <f t="shared" si="38"/>
        <v>0.69992217193470341</v>
      </c>
      <c r="L117" s="37">
        <f t="shared" si="39"/>
        <v>-0.93263269175444996</v>
      </c>
      <c r="M117" s="37">
        <f t="shared" si="40"/>
        <v>-0.39984434386940687</v>
      </c>
      <c r="O117" s="51"/>
      <c r="P117" s="51"/>
      <c r="Q117" s="51"/>
      <c r="R117" s="54"/>
      <c r="S117" s="54"/>
      <c r="T117" s="54"/>
      <c r="U117" s="54"/>
      <c r="V117" s="54"/>
      <c r="W117" s="51"/>
      <c r="X117" s="51"/>
      <c r="Y117" s="51"/>
    </row>
    <row r="118" spans="2:25" s="17" customFormat="1" x14ac:dyDescent="0.2">
      <c r="B118" s="43" t="s">
        <v>72</v>
      </c>
      <c r="C118" s="17" t="s">
        <v>73</v>
      </c>
      <c r="D118" s="18">
        <v>767000</v>
      </c>
      <c r="E118" s="18">
        <v>767000</v>
      </c>
      <c r="F118" s="18">
        <v>120175.5</v>
      </c>
      <c r="G118" s="18">
        <v>157926.16</v>
      </c>
      <c r="H118" s="18">
        <v>0</v>
      </c>
      <c r="I118" s="18">
        <f t="shared" si="36"/>
        <v>157926.16</v>
      </c>
      <c r="J118" s="18">
        <f t="shared" si="37"/>
        <v>609073.84</v>
      </c>
      <c r="K118" s="37">
        <f t="shared" si="38"/>
        <v>0.79409887874837026</v>
      </c>
      <c r="L118" s="37">
        <f t="shared" si="39"/>
        <v>-0.84331747066492824</v>
      </c>
      <c r="M118" s="37">
        <f t="shared" si="40"/>
        <v>-0.58819775749674053</v>
      </c>
      <c r="O118" s="51"/>
      <c r="P118" s="51"/>
      <c r="Q118" s="51"/>
      <c r="R118" s="54"/>
      <c r="S118" s="54"/>
      <c r="T118" s="54"/>
      <c r="U118" s="54"/>
      <c r="V118" s="54"/>
      <c r="W118" s="51"/>
      <c r="X118" s="51"/>
      <c r="Y118" s="51"/>
    </row>
    <row r="119" spans="2:25" s="17" customFormat="1" x14ac:dyDescent="0.2">
      <c r="B119" s="43" t="s">
        <v>282</v>
      </c>
      <c r="C119" s="17" t="s">
        <v>283</v>
      </c>
      <c r="D119" s="18">
        <v>90000</v>
      </c>
      <c r="E119" s="18">
        <v>120000</v>
      </c>
      <c r="F119" s="18">
        <v>0</v>
      </c>
      <c r="G119" s="18">
        <v>0</v>
      </c>
      <c r="H119" s="18">
        <v>0</v>
      </c>
      <c r="I119" s="18">
        <f t="shared" si="36"/>
        <v>0</v>
      </c>
      <c r="J119" s="18">
        <f t="shared" si="37"/>
        <v>120000</v>
      </c>
      <c r="K119" s="37">
        <f t="shared" si="38"/>
        <v>1</v>
      </c>
      <c r="L119" s="37">
        <f t="shared" si="39"/>
        <v>-1</v>
      </c>
      <c r="M119" s="37">
        <f t="shared" si="40"/>
        <v>-1</v>
      </c>
      <c r="O119" s="51"/>
      <c r="P119" s="51"/>
      <c r="Q119" s="51"/>
      <c r="R119" s="54"/>
      <c r="S119" s="54"/>
      <c r="T119" s="54"/>
      <c r="U119" s="54"/>
      <c r="V119" s="54"/>
      <c r="W119" s="51"/>
      <c r="X119" s="51"/>
      <c r="Y119" s="51"/>
    </row>
    <row r="120" spans="2:25" s="17" customFormat="1" x14ac:dyDescent="0.2">
      <c r="B120" s="43" t="s">
        <v>74</v>
      </c>
      <c r="C120" s="17" t="s">
        <v>75</v>
      </c>
      <c r="D120" s="18">
        <v>7493141.7300000004</v>
      </c>
      <c r="E120" s="18">
        <v>7493141.7300000004</v>
      </c>
      <c r="F120" s="18">
        <v>567017.86</v>
      </c>
      <c r="G120" s="18">
        <v>2470501.58</v>
      </c>
      <c r="H120" s="18">
        <v>0</v>
      </c>
      <c r="I120" s="18">
        <f t="shared" si="36"/>
        <v>2470501.58</v>
      </c>
      <c r="J120" s="18">
        <f t="shared" si="37"/>
        <v>5022640.1500000004</v>
      </c>
      <c r="K120" s="37">
        <f t="shared" si="38"/>
        <v>0.67029829822797171</v>
      </c>
      <c r="L120" s="37">
        <f t="shared" si="39"/>
        <v>-0.92432842185143071</v>
      </c>
      <c r="M120" s="37">
        <f t="shared" si="40"/>
        <v>-0.34059659645594348</v>
      </c>
      <c r="O120" s="51"/>
      <c r="P120" s="51"/>
      <c r="Q120" s="51"/>
      <c r="R120" s="54"/>
      <c r="S120" s="54"/>
      <c r="T120" s="54"/>
      <c r="U120" s="54"/>
      <c r="V120" s="54"/>
      <c r="W120" s="51"/>
      <c r="X120" s="51"/>
      <c r="Y120" s="51"/>
    </row>
    <row r="121" spans="2:25" s="17" customFormat="1" x14ac:dyDescent="0.2">
      <c r="B121" s="43" t="s">
        <v>76</v>
      </c>
      <c r="C121" s="17" t="s">
        <v>77</v>
      </c>
      <c r="D121" s="18">
        <v>10306358.039999997</v>
      </c>
      <c r="E121" s="18">
        <v>10306358.039999997</v>
      </c>
      <c r="F121" s="18">
        <v>748202.17000000051</v>
      </c>
      <c r="G121" s="18">
        <v>3349585.4300000016</v>
      </c>
      <c r="H121" s="18">
        <v>0</v>
      </c>
      <c r="I121" s="18">
        <f t="shared" si="36"/>
        <v>3349585.4300000016</v>
      </c>
      <c r="J121" s="18">
        <f t="shared" si="37"/>
        <v>6956772.6099999957</v>
      </c>
      <c r="K121" s="37">
        <f t="shared" si="38"/>
        <v>0.67499814997694352</v>
      </c>
      <c r="L121" s="37">
        <f t="shared" si="39"/>
        <v>-0.92740382518284803</v>
      </c>
      <c r="M121" s="37">
        <f t="shared" si="40"/>
        <v>-0.34999629995388704</v>
      </c>
      <c r="O121" s="51"/>
      <c r="P121" s="51"/>
      <c r="Q121" s="51"/>
      <c r="R121" s="54"/>
      <c r="S121" s="54"/>
      <c r="T121" s="54"/>
      <c r="U121" s="54"/>
      <c r="V121" s="54"/>
      <c r="W121" s="51"/>
      <c r="X121" s="51"/>
      <c r="Y121" s="51"/>
    </row>
    <row r="122" spans="2:25" s="17" customFormat="1" x14ac:dyDescent="0.2">
      <c r="B122" s="43" t="s">
        <v>78</v>
      </c>
      <c r="C122" s="17" t="s">
        <v>79</v>
      </c>
      <c r="D122" s="18">
        <v>6000</v>
      </c>
      <c r="E122" s="18">
        <v>6000</v>
      </c>
      <c r="F122" s="18">
        <v>0</v>
      </c>
      <c r="G122" s="18">
        <v>0</v>
      </c>
      <c r="H122" s="18">
        <v>0</v>
      </c>
      <c r="I122" s="18">
        <f t="shared" si="36"/>
        <v>0</v>
      </c>
      <c r="J122" s="18">
        <f t="shared" si="37"/>
        <v>6000</v>
      </c>
      <c r="K122" s="37">
        <f t="shared" si="38"/>
        <v>1</v>
      </c>
      <c r="L122" s="37">
        <f t="shared" si="39"/>
        <v>-1</v>
      </c>
      <c r="M122" s="37">
        <f t="shared" si="40"/>
        <v>-1</v>
      </c>
      <c r="O122" s="51"/>
      <c r="P122" s="51"/>
      <c r="Q122" s="51"/>
      <c r="R122" s="54"/>
      <c r="S122" s="54"/>
      <c r="T122" s="54"/>
      <c r="U122" s="54"/>
      <c r="V122" s="54"/>
      <c r="W122" s="51"/>
      <c r="X122" s="51"/>
      <c r="Y122" s="51"/>
    </row>
    <row r="123" spans="2:25" s="17" customFormat="1" x14ac:dyDescent="0.2">
      <c r="B123" s="43" t="s">
        <v>82</v>
      </c>
      <c r="C123" s="17" t="s">
        <v>83</v>
      </c>
      <c r="D123" s="18">
        <v>1416850.5899999992</v>
      </c>
      <c r="E123" s="18">
        <v>1416850.5899999992</v>
      </c>
      <c r="F123" s="18">
        <v>159469.02999999985</v>
      </c>
      <c r="G123" s="18">
        <v>699859.93000000017</v>
      </c>
      <c r="H123" s="18">
        <v>0</v>
      </c>
      <c r="I123" s="18">
        <f t="shared" si="36"/>
        <v>699859.93000000017</v>
      </c>
      <c r="J123" s="18">
        <f t="shared" si="37"/>
        <v>716990.65999999898</v>
      </c>
      <c r="K123" s="37">
        <f t="shared" si="38"/>
        <v>0.50604535514220972</v>
      </c>
      <c r="L123" s="37">
        <f t="shared" si="39"/>
        <v>-0.88744823827895647</v>
      </c>
      <c r="M123" s="37">
        <f t="shared" si="40"/>
        <v>-1.2090710284419494E-2</v>
      </c>
      <c r="O123" s="51"/>
      <c r="P123" s="51"/>
      <c r="Q123" s="51"/>
      <c r="R123" s="54"/>
      <c r="S123" s="54"/>
      <c r="T123" s="54"/>
      <c r="U123" s="54"/>
      <c r="V123" s="54"/>
      <c r="W123" s="51"/>
      <c r="X123" s="51"/>
      <c r="Y123" s="51"/>
    </row>
    <row r="124" spans="2:25" s="17" customFormat="1" x14ac:dyDescent="0.2">
      <c r="B124" s="43" t="s">
        <v>84</v>
      </c>
      <c r="C124" s="17" t="s">
        <v>85</v>
      </c>
      <c r="D124" s="18">
        <v>5088965</v>
      </c>
      <c r="E124" s="18">
        <v>5153929</v>
      </c>
      <c r="F124" s="18">
        <v>526723.62</v>
      </c>
      <c r="G124" s="18">
        <v>1334852.7399999998</v>
      </c>
      <c r="H124" s="18">
        <v>2113493.44</v>
      </c>
      <c r="I124" s="18">
        <f t="shared" si="36"/>
        <v>3448346.1799999997</v>
      </c>
      <c r="J124" s="18">
        <f t="shared" si="37"/>
        <v>1705582.8200000003</v>
      </c>
      <c r="K124" s="37">
        <f t="shared" si="38"/>
        <v>0.33092866044526426</v>
      </c>
      <c r="L124" s="37">
        <f t="shared" si="39"/>
        <v>-0.89780153742901769</v>
      </c>
      <c r="M124" s="37">
        <f t="shared" si="40"/>
        <v>-0.48200577074305845</v>
      </c>
      <c r="O124" s="51"/>
      <c r="P124" s="51"/>
      <c r="Q124" s="51"/>
      <c r="R124" s="54"/>
      <c r="S124" s="54"/>
      <c r="T124" s="54"/>
      <c r="U124" s="54"/>
      <c r="V124" s="54"/>
      <c r="W124" s="51"/>
      <c r="X124" s="51"/>
      <c r="Y124" s="51"/>
    </row>
    <row r="125" spans="2:25" s="17" customFormat="1" x14ac:dyDescent="0.2">
      <c r="B125" s="43" t="s">
        <v>320</v>
      </c>
      <c r="C125" s="17" t="s">
        <v>321</v>
      </c>
      <c r="D125" s="18">
        <v>0</v>
      </c>
      <c r="E125" s="18">
        <v>0</v>
      </c>
      <c r="F125" s="18">
        <v>0</v>
      </c>
      <c r="G125" s="18">
        <v>0</v>
      </c>
      <c r="H125" s="18">
        <v>0</v>
      </c>
      <c r="I125" s="18">
        <f t="shared" si="36"/>
        <v>0</v>
      </c>
      <c r="J125" s="18">
        <f t="shared" si="37"/>
        <v>0</v>
      </c>
      <c r="K125" s="37" t="str">
        <f t="shared" si="38"/>
        <v>NA</v>
      </c>
      <c r="L125" s="37" t="str">
        <f t="shared" si="39"/>
        <v>NA</v>
      </c>
      <c r="M125" s="37" t="str">
        <f t="shared" si="40"/>
        <v>NA</v>
      </c>
      <c r="O125" s="51"/>
      <c r="P125" s="51"/>
      <c r="Q125" s="51"/>
      <c r="R125" s="54"/>
      <c r="S125" s="54"/>
      <c r="T125" s="54"/>
      <c r="U125" s="54"/>
      <c r="V125" s="54"/>
      <c r="W125" s="51"/>
      <c r="X125" s="51"/>
      <c r="Y125" s="51"/>
    </row>
    <row r="126" spans="2:25" s="17" customFormat="1" x14ac:dyDescent="0.2">
      <c r="B126" s="43" t="s">
        <v>322</v>
      </c>
      <c r="C126" s="17" t="s">
        <v>323</v>
      </c>
      <c r="D126" s="18">
        <v>0</v>
      </c>
      <c r="E126" s="18">
        <v>0</v>
      </c>
      <c r="F126" s="18">
        <v>0</v>
      </c>
      <c r="G126" s="18">
        <v>0</v>
      </c>
      <c r="H126" s="18">
        <v>0</v>
      </c>
      <c r="I126" s="18">
        <f t="shared" si="36"/>
        <v>0</v>
      </c>
      <c r="J126" s="18">
        <f t="shared" si="37"/>
        <v>0</v>
      </c>
      <c r="K126" s="37" t="str">
        <f t="shared" si="38"/>
        <v>NA</v>
      </c>
      <c r="L126" s="37" t="str">
        <f t="shared" si="39"/>
        <v>NA</v>
      </c>
      <c r="M126" s="37" t="str">
        <f t="shared" si="40"/>
        <v>NA</v>
      </c>
      <c r="O126" s="51"/>
      <c r="P126" s="51"/>
      <c r="Q126" s="51"/>
      <c r="R126" s="54"/>
      <c r="S126" s="54"/>
      <c r="T126" s="54"/>
      <c r="U126" s="54"/>
      <c r="V126" s="54"/>
      <c r="W126" s="51"/>
      <c r="X126" s="51"/>
      <c r="Y126" s="51"/>
    </row>
    <row r="127" spans="2:25" s="17" customFormat="1" x14ac:dyDescent="0.2">
      <c r="B127" s="43" t="s">
        <v>324</v>
      </c>
      <c r="C127" s="17" t="s">
        <v>325</v>
      </c>
      <c r="D127" s="18">
        <v>500000</v>
      </c>
      <c r="E127" s="18">
        <v>187000</v>
      </c>
      <c r="F127" s="18">
        <v>0</v>
      </c>
      <c r="G127" s="18">
        <v>14020</v>
      </c>
      <c r="H127" s="18">
        <v>0</v>
      </c>
      <c r="I127" s="18">
        <f t="shared" si="36"/>
        <v>14020</v>
      </c>
      <c r="J127" s="18">
        <f t="shared" si="37"/>
        <v>172980</v>
      </c>
      <c r="K127" s="37">
        <f t="shared" si="38"/>
        <v>0.92502673796791446</v>
      </c>
      <c r="L127" s="37">
        <f t="shared" si="39"/>
        <v>-1</v>
      </c>
      <c r="M127" s="37">
        <f t="shared" si="40"/>
        <v>-0.85005347593582892</v>
      </c>
      <c r="O127" s="51"/>
      <c r="P127" s="51"/>
      <c r="Q127" s="51"/>
      <c r="R127" s="54"/>
      <c r="S127" s="54"/>
      <c r="T127" s="54"/>
      <c r="U127" s="54"/>
      <c r="V127" s="54"/>
      <c r="W127" s="51"/>
      <c r="X127" s="51"/>
      <c r="Y127" s="51"/>
    </row>
    <row r="128" spans="2:25" s="17" customFormat="1" x14ac:dyDescent="0.2">
      <c r="B128" s="43" t="s">
        <v>122</v>
      </c>
      <c r="C128" s="17" t="s">
        <v>123</v>
      </c>
      <c r="D128" s="18">
        <v>0</v>
      </c>
      <c r="E128" s="18">
        <v>0</v>
      </c>
      <c r="F128" s="18">
        <v>0</v>
      </c>
      <c r="G128" s="18">
        <v>0</v>
      </c>
      <c r="H128" s="18">
        <v>0</v>
      </c>
      <c r="I128" s="18">
        <f t="shared" si="36"/>
        <v>0</v>
      </c>
      <c r="J128" s="18">
        <f t="shared" si="37"/>
        <v>0</v>
      </c>
      <c r="K128" s="37" t="str">
        <f t="shared" si="38"/>
        <v>NA</v>
      </c>
      <c r="L128" s="37" t="str">
        <f t="shared" si="39"/>
        <v>NA</v>
      </c>
      <c r="M128" s="37" t="str">
        <f t="shared" si="40"/>
        <v>NA</v>
      </c>
      <c r="O128" s="51"/>
      <c r="P128" s="51"/>
      <c r="Q128" s="51"/>
      <c r="R128" s="54"/>
      <c r="S128" s="54"/>
      <c r="T128" s="54"/>
      <c r="U128" s="54"/>
      <c r="V128" s="54"/>
      <c r="W128" s="51"/>
      <c r="X128" s="51"/>
      <c r="Y128" s="51"/>
    </row>
    <row r="129" spans="2:25" s="17" customFormat="1" x14ac:dyDescent="0.2">
      <c r="B129" s="43" t="s">
        <v>88</v>
      </c>
      <c r="C129" s="17" t="s">
        <v>89</v>
      </c>
      <c r="D129" s="18">
        <v>305000</v>
      </c>
      <c r="E129" s="18">
        <v>205000</v>
      </c>
      <c r="F129" s="18">
        <v>0</v>
      </c>
      <c r="G129" s="18">
        <v>0</v>
      </c>
      <c r="H129" s="18">
        <v>0</v>
      </c>
      <c r="I129" s="18">
        <f t="shared" si="36"/>
        <v>0</v>
      </c>
      <c r="J129" s="18">
        <f t="shared" si="37"/>
        <v>205000</v>
      </c>
      <c r="K129" s="37">
        <f t="shared" si="38"/>
        <v>1</v>
      </c>
      <c r="L129" s="37">
        <f t="shared" si="39"/>
        <v>-1</v>
      </c>
      <c r="M129" s="37">
        <f t="shared" si="40"/>
        <v>-1</v>
      </c>
      <c r="O129" s="51"/>
      <c r="P129" s="51"/>
      <c r="Q129" s="51"/>
      <c r="R129" s="54"/>
      <c r="S129" s="54"/>
      <c r="T129" s="54"/>
      <c r="U129" s="54"/>
      <c r="V129" s="54"/>
      <c r="W129" s="51"/>
      <c r="X129" s="51"/>
      <c r="Y129" s="51"/>
    </row>
    <row r="130" spans="2:25" s="17" customFormat="1" x14ac:dyDescent="0.2">
      <c r="B130" s="43" t="s">
        <v>90</v>
      </c>
      <c r="C130" s="17" t="s">
        <v>91</v>
      </c>
      <c r="D130" s="18">
        <v>9500</v>
      </c>
      <c r="E130" s="18">
        <v>104500</v>
      </c>
      <c r="F130" s="18">
        <v>0</v>
      </c>
      <c r="G130" s="18">
        <v>0</v>
      </c>
      <c r="H130" s="18">
        <v>13010</v>
      </c>
      <c r="I130" s="18">
        <f t="shared" si="36"/>
        <v>13010</v>
      </c>
      <c r="J130" s="18">
        <f t="shared" si="37"/>
        <v>91490</v>
      </c>
      <c r="K130" s="37">
        <f t="shared" si="38"/>
        <v>0.87550239234449756</v>
      </c>
      <c r="L130" s="37">
        <f t="shared" si="39"/>
        <v>-1</v>
      </c>
      <c r="M130" s="37">
        <f t="shared" si="40"/>
        <v>-1</v>
      </c>
      <c r="O130" s="51"/>
      <c r="P130" s="51"/>
      <c r="Q130" s="51"/>
      <c r="R130" s="54"/>
      <c r="S130" s="54"/>
      <c r="T130" s="54"/>
      <c r="U130" s="54"/>
      <c r="V130" s="54"/>
      <c r="W130" s="51"/>
      <c r="X130" s="51"/>
      <c r="Y130" s="51"/>
    </row>
    <row r="131" spans="2:25" s="17" customFormat="1" x14ac:dyDescent="0.2">
      <c r="B131" s="43" t="s">
        <v>326</v>
      </c>
      <c r="C131" s="17" t="s">
        <v>327</v>
      </c>
      <c r="D131" s="18">
        <v>0</v>
      </c>
      <c r="E131" s="18">
        <v>12000</v>
      </c>
      <c r="F131" s="18">
        <v>0</v>
      </c>
      <c r="G131" s="18">
        <v>4480</v>
      </c>
      <c r="H131" s="18">
        <v>0</v>
      </c>
      <c r="I131" s="18">
        <f t="shared" si="36"/>
        <v>4480</v>
      </c>
      <c r="J131" s="18">
        <f t="shared" si="37"/>
        <v>7520</v>
      </c>
      <c r="K131" s="37">
        <f t="shared" si="38"/>
        <v>0.62666666666666671</v>
      </c>
      <c r="L131" s="37">
        <f t="shared" si="39"/>
        <v>-1</v>
      </c>
      <c r="M131" s="37">
        <f t="shared" si="40"/>
        <v>-0.25333333333333335</v>
      </c>
      <c r="O131" s="51"/>
      <c r="P131" s="51"/>
      <c r="Q131" s="51"/>
      <c r="R131" s="54"/>
      <c r="S131" s="54"/>
      <c r="T131" s="54"/>
      <c r="U131" s="54"/>
      <c r="V131" s="54"/>
      <c r="W131" s="51"/>
      <c r="X131" s="51"/>
      <c r="Y131" s="51"/>
    </row>
    <row r="132" spans="2:25" s="17" customFormat="1" x14ac:dyDescent="0.2">
      <c r="B132" s="43" t="s">
        <v>298</v>
      </c>
      <c r="C132" s="17" t="s">
        <v>299</v>
      </c>
      <c r="D132" s="18">
        <v>4650</v>
      </c>
      <c r="E132" s="18">
        <v>4650</v>
      </c>
      <c r="F132" s="18">
        <v>0</v>
      </c>
      <c r="G132" s="18">
        <v>39.85</v>
      </c>
      <c r="H132" s="18">
        <v>253.52</v>
      </c>
      <c r="I132" s="18">
        <f t="shared" si="36"/>
        <v>293.37</v>
      </c>
      <c r="J132" s="18">
        <f t="shared" si="37"/>
        <v>4356.63</v>
      </c>
      <c r="K132" s="37">
        <f t="shared" si="38"/>
        <v>0.93690967741935482</v>
      </c>
      <c r="L132" s="37">
        <f t="shared" si="39"/>
        <v>-1</v>
      </c>
      <c r="M132" s="37">
        <f t="shared" si="40"/>
        <v>-0.98286021505376353</v>
      </c>
      <c r="O132" s="51"/>
      <c r="P132" s="51"/>
      <c r="Q132" s="51"/>
      <c r="R132" s="54"/>
      <c r="S132" s="54"/>
      <c r="T132" s="54"/>
      <c r="U132" s="54"/>
      <c r="V132" s="54"/>
      <c r="W132" s="51"/>
      <c r="X132" s="51"/>
      <c r="Y132" s="51"/>
    </row>
    <row r="133" spans="2:25" s="17" customFormat="1" x14ac:dyDescent="0.2">
      <c r="B133" s="43" t="s">
        <v>92</v>
      </c>
      <c r="C133" s="17" t="s">
        <v>93</v>
      </c>
      <c r="D133" s="18">
        <v>470</v>
      </c>
      <c r="E133" s="18">
        <v>669</v>
      </c>
      <c r="F133" s="18">
        <v>0</v>
      </c>
      <c r="G133" s="18">
        <v>199</v>
      </c>
      <c r="H133" s="18">
        <v>0</v>
      </c>
      <c r="I133" s="18">
        <f t="shared" si="36"/>
        <v>199</v>
      </c>
      <c r="J133" s="18">
        <f t="shared" si="37"/>
        <v>470</v>
      </c>
      <c r="K133" s="37">
        <f t="shared" si="38"/>
        <v>0.70254110612855003</v>
      </c>
      <c r="L133" s="37">
        <f t="shared" si="39"/>
        <v>-1</v>
      </c>
      <c r="M133" s="37">
        <f t="shared" si="40"/>
        <v>-0.40508221225710017</v>
      </c>
      <c r="O133" s="51"/>
      <c r="P133" s="51"/>
      <c r="Q133" s="51"/>
      <c r="R133" s="54"/>
      <c r="S133" s="54"/>
      <c r="T133" s="54"/>
      <c r="U133" s="54"/>
      <c r="V133" s="54"/>
      <c r="W133" s="51"/>
      <c r="X133" s="51"/>
      <c r="Y133" s="51"/>
    </row>
    <row r="134" spans="2:25" s="17" customFormat="1" x14ac:dyDescent="0.2">
      <c r="B134" s="43" t="s">
        <v>94</v>
      </c>
      <c r="C134" s="17" t="s">
        <v>95</v>
      </c>
      <c r="D134" s="18">
        <v>80600</v>
      </c>
      <c r="E134" s="18">
        <v>75600</v>
      </c>
      <c r="F134" s="18">
        <v>1188.9100000000001</v>
      </c>
      <c r="G134" s="18">
        <v>2716.4199999999996</v>
      </c>
      <c r="H134" s="18">
        <v>0</v>
      </c>
      <c r="I134" s="18">
        <f t="shared" ref="I134:I220" si="41">SUM(G134:H134)</f>
        <v>2716.4199999999996</v>
      </c>
      <c r="J134" s="18">
        <f t="shared" ref="J134:J220" si="42">E134-I134</f>
        <v>72883.58</v>
      </c>
      <c r="K134" s="37">
        <f t="shared" ref="K134:K220" si="43">IF(E134=0,"NA",J134/E134)</f>
        <v>0.96406851851851849</v>
      </c>
      <c r="L134" s="37">
        <f t="shared" ref="L134:L220" si="44">IF(E134=0,"NA",(  ( F134 - (E134/$L$6)) / (E134/$L$6)))</f>
        <v>-0.9842736772486772</v>
      </c>
      <c r="M134" s="37">
        <f t="shared" ref="M134:M220" si="45">IF(E134=0,"NA",(  ( G134 - ($M$6*(E134/12))) / ($M$6*(E134/12))))</f>
        <v>-0.92813703703703709</v>
      </c>
      <c r="O134" s="51"/>
      <c r="P134" s="51"/>
      <c r="Q134" s="51"/>
      <c r="R134" s="54"/>
      <c r="S134" s="54"/>
      <c r="T134" s="54"/>
      <c r="U134" s="54"/>
      <c r="V134" s="54"/>
      <c r="W134" s="51"/>
      <c r="X134" s="51"/>
      <c r="Y134" s="51"/>
    </row>
    <row r="135" spans="2:25" s="17" customFormat="1" x14ac:dyDescent="0.2">
      <c r="B135" s="43" t="s">
        <v>96</v>
      </c>
      <c r="C135" s="17" t="s">
        <v>97</v>
      </c>
      <c r="D135" s="18">
        <v>1000</v>
      </c>
      <c r="E135" s="18">
        <v>0.25</v>
      </c>
      <c r="F135" s="18">
        <v>0</v>
      </c>
      <c r="G135" s="18">
        <v>0</v>
      </c>
      <c r="H135" s="18">
        <v>0</v>
      </c>
      <c r="I135" s="18">
        <f t="shared" si="41"/>
        <v>0</v>
      </c>
      <c r="J135" s="18">
        <f t="shared" si="42"/>
        <v>0.25</v>
      </c>
      <c r="K135" s="37">
        <f t="shared" si="43"/>
        <v>1</v>
      </c>
      <c r="L135" s="37">
        <f t="shared" si="44"/>
        <v>-1</v>
      </c>
      <c r="M135" s="37">
        <f t="shared" si="45"/>
        <v>-1</v>
      </c>
      <c r="O135" s="51"/>
      <c r="P135" s="51"/>
      <c r="Q135" s="51"/>
      <c r="R135" s="54"/>
      <c r="S135" s="54"/>
      <c r="T135" s="54"/>
      <c r="U135" s="54"/>
      <c r="V135" s="54"/>
      <c r="W135" s="51"/>
      <c r="X135" s="51"/>
      <c r="Y135" s="51"/>
    </row>
    <row r="136" spans="2:25" s="17" customFormat="1" x14ac:dyDescent="0.2">
      <c r="B136" s="43" t="s">
        <v>98</v>
      </c>
      <c r="C136" s="17" t="s">
        <v>99</v>
      </c>
      <c r="D136" s="18">
        <v>629000</v>
      </c>
      <c r="E136" s="18">
        <v>431885</v>
      </c>
      <c r="F136" s="18">
        <v>5032.3899999999994</v>
      </c>
      <c r="G136" s="18">
        <v>12912.109999999997</v>
      </c>
      <c r="H136" s="18">
        <v>7811.31</v>
      </c>
      <c r="I136" s="18">
        <f t="shared" si="41"/>
        <v>20723.419999999998</v>
      </c>
      <c r="J136" s="18">
        <f t="shared" si="42"/>
        <v>411161.58</v>
      </c>
      <c r="K136" s="37">
        <f t="shared" si="43"/>
        <v>0.95201634694420967</v>
      </c>
      <c r="L136" s="37">
        <f t="shared" si="44"/>
        <v>-0.98834784722784996</v>
      </c>
      <c r="M136" s="37">
        <f t="shared" si="45"/>
        <v>-0.94020579552427153</v>
      </c>
      <c r="O136" s="51"/>
      <c r="P136" s="51"/>
      <c r="Q136" s="51"/>
      <c r="R136" s="54"/>
      <c r="S136" s="54"/>
      <c r="T136" s="54"/>
      <c r="U136" s="54"/>
      <c r="V136" s="54"/>
      <c r="W136" s="51"/>
      <c r="X136" s="51"/>
      <c r="Y136" s="51"/>
    </row>
    <row r="137" spans="2:25" s="17" customFormat="1" x14ac:dyDescent="0.2">
      <c r="B137" s="43" t="s">
        <v>302</v>
      </c>
      <c r="C137" s="17" t="s">
        <v>303</v>
      </c>
      <c r="D137" s="18">
        <v>5000</v>
      </c>
      <c r="E137" s="18">
        <v>5000</v>
      </c>
      <c r="F137" s="18">
        <v>0</v>
      </c>
      <c r="G137" s="18">
        <v>0</v>
      </c>
      <c r="H137" s="18">
        <v>0</v>
      </c>
      <c r="I137" s="18">
        <f t="shared" si="41"/>
        <v>0</v>
      </c>
      <c r="J137" s="18">
        <f t="shared" si="42"/>
        <v>5000</v>
      </c>
      <c r="K137" s="37">
        <f t="shared" si="43"/>
        <v>1</v>
      </c>
      <c r="L137" s="37">
        <f t="shared" si="44"/>
        <v>-1</v>
      </c>
      <c r="M137" s="37">
        <f t="shared" si="45"/>
        <v>-1</v>
      </c>
      <c r="O137" s="51"/>
      <c r="P137" s="51"/>
      <c r="Q137" s="51"/>
      <c r="R137" s="54"/>
      <c r="S137" s="54"/>
      <c r="T137" s="54"/>
      <c r="U137" s="54"/>
      <c r="V137" s="54"/>
      <c r="W137" s="51"/>
      <c r="X137" s="51"/>
      <c r="Y137" s="51"/>
    </row>
    <row r="138" spans="2:25" s="17" customFormat="1" ht="12" customHeight="1" x14ac:dyDescent="0.2">
      <c r="B138" s="43" t="s">
        <v>100</v>
      </c>
      <c r="C138" s="17" t="s">
        <v>101</v>
      </c>
      <c r="D138" s="18">
        <v>122950</v>
      </c>
      <c r="E138" s="18">
        <v>110950</v>
      </c>
      <c r="F138" s="18">
        <v>4336.28</v>
      </c>
      <c r="G138" s="18">
        <v>4336.28</v>
      </c>
      <c r="H138" s="18">
        <v>46796.5</v>
      </c>
      <c r="I138" s="18">
        <f t="shared" si="41"/>
        <v>51132.78</v>
      </c>
      <c r="J138" s="18">
        <f t="shared" si="42"/>
        <v>59817.22</v>
      </c>
      <c r="K138" s="37">
        <f t="shared" si="43"/>
        <v>0.53913672825597114</v>
      </c>
      <c r="L138" s="37">
        <f t="shared" si="44"/>
        <v>-0.9609168093735917</v>
      </c>
      <c r="M138" s="37">
        <f t="shared" si="45"/>
        <v>-0.92183361874718339</v>
      </c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</row>
    <row r="139" spans="2:25" s="17" customFormat="1" ht="12" customHeight="1" x14ac:dyDescent="0.2">
      <c r="B139" s="43" t="s">
        <v>102</v>
      </c>
      <c r="C139" s="17" t="s">
        <v>103</v>
      </c>
      <c r="D139" s="18">
        <v>1540</v>
      </c>
      <c r="E139" s="18">
        <v>24155</v>
      </c>
      <c r="F139" s="18">
        <v>16064.08</v>
      </c>
      <c r="G139" s="18">
        <v>67258.559999999998</v>
      </c>
      <c r="H139" s="18">
        <v>878.77</v>
      </c>
      <c r="I139" s="18">
        <f t="shared" si="41"/>
        <v>68137.33</v>
      </c>
      <c r="J139" s="18">
        <f t="shared" si="42"/>
        <v>-43982.33</v>
      </c>
      <c r="K139" s="37">
        <f t="shared" si="43"/>
        <v>-1.8208375077623682</v>
      </c>
      <c r="L139" s="37">
        <f t="shared" si="44"/>
        <v>-0.33495839370730696</v>
      </c>
      <c r="M139" s="37">
        <f t="shared" si="45"/>
        <v>4.5689140964603601</v>
      </c>
      <c r="O139" s="51"/>
      <c r="P139" s="51"/>
      <c r="Q139" s="51"/>
      <c r="R139" s="51"/>
      <c r="S139" s="51"/>
      <c r="T139" s="51"/>
      <c r="U139" s="51"/>
      <c r="V139" s="51"/>
      <c r="W139" s="51"/>
      <c r="X139" s="51"/>
      <c r="Y139" s="51"/>
    </row>
    <row r="140" spans="2:25" s="17" customFormat="1" ht="12" customHeight="1" x14ac:dyDescent="0.2">
      <c r="B140" s="43" t="s">
        <v>104</v>
      </c>
      <c r="C140" s="17" t="s">
        <v>105</v>
      </c>
      <c r="D140" s="18">
        <v>52000</v>
      </c>
      <c r="E140" s="18">
        <v>65536</v>
      </c>
      <c r="F140" s="18">
        <v>6048.7</v>
      </c>
      <c r="G140" s="18">
        <v>19036.36</v>
      </c>
      <c r="H140" s="18">
        <v>499.58</v>
      </c>
      <c r="I140" s="18">
        <f t="shared" si="41"/>
        <v>19535.940000000002</v>
      </c>
      <c r="J140" s="18">
        <f t="shared" si="42"/>
        <v>46000.06</v>
      </c>
      <c r="K140" s="37">
        <f t="shared" si="43"/>
        <v>0.70190521240234371</v>
      </c>
      <c r="L140" s="37">
        <f t="shared" si="44"/>
        <v>-0.90770416259765629</v>
      </c>
      <c r="M140" s="37">
        <f t="shared" si="45"/>
        <v>-0.41905639648437498</v>
      </c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</row>
    <row r="141" spans="2:25" s="17" customFormat="1" ht="12" customHeight="1" x14ac:dyDescent="0.2">
      <c r="B141" s="43" t="s">
        <v>304</v>
      </c>
      <c r="C141" s="17" t="s">
        <v>305</v>
      </c>
      <c r="D141" s="18">
        <v>0</v>
      </c>
      <c r="E141" s="18">
        <v>0</v>
      </c>
      <c r="F141" s="18">
        <v>0</v>
      </c>
      <c r="G141" s="18">
        <v>0</v>
      </c>
      <c r="H141" s="18">
        <v>0</v>
      </c>
      <c r="I141" s="18">
        <f t="shared" si="41"/>
        <v>0</v>
      </c>
      <c r="J141" s="18">
        <f t="shared" si="42"/>
        <v>0</v>
      </c>
      <c r="K141" s="37" t="str">
        <f t="shared" si="43"/>
        <v>NA</v>
      </c>
      <c r="L141" s="37" t="str">
        <f t="shared" si="44"/>
        <v>NA</v>
      </c>
      <c r="M141" s="37" t="str">
        <f t="shared" si="45"/>
        <v>NA</v>
      </c>
      <c r="O141" s="51"/>
      <c r="P141" s="51"/>
      <c r="Q141" s="51"/>
      <c r="R141" s="51"/>
      <c r="S141" s="51"/>
      <c r="T141" s="51"/>
      <c r="U141" s="51"/>
      <c r="V141" s="51"/>
      <c r="W141" s="51"/>
      <c r="X141" s="51"/>
      <c r="Y141" s="51"/>
    </row>
    <row r="142" spans="2:25" s="17" customFormat="1" ht="12" customHeight="1" x14ac:dyDescent="0.2">
      <c r="B142" s="43" t="s">
        <v>106</v>
      </c>
      <c r="C142" s="17" t="s">
        <v>107</v>
      </c>
      <c r="D142" s="18">
        <v>0</v>
      </c>
      <c r="E142" s="18">
        <v>0</v>
      </c>
      <c r="F142" s="18">
        <v>0</v>
      </c>
      <c r="G142" s="18">
        <v>0</v>
      </c>
      <c r="H142" s="18">
        <v>0</v>
      </c>
      <c r="I142" s="18">
        <f t="shared" si="41"/>
        <v>0</v>
      </c>
      <c r="J142" s="18">
        <f t="shared" si="42"/>
        <v>0</v>
      </c>
      <c r="K142" s="37" t="str">
        <f t="shared" si="43"/>
        <v>NA</v>
      </c>
      <c r="L142" s="37" t="str">
        <f t="shared" si="44"/>
        <v>NA</v>
      </c>
      <c r="M142" s="37" t="str">
        <f t="shared" si="45"/>
        <v>NA</v>
      </c>
      <c r="O142" s="51"/>
      <c r="P142" s="51"/>
      <c r="Q142" s="51"/>
      <c r="R142" s="51"/>
      <c r="S142" s="51"/>
      <c r="T142" s="51"/>
      <c r="U142" s="51"/>
      <c r="V142" s="51"/>
      <c r="W142" s="51"/>
      <c r="X142" s="51"/>
      <c r="Y142" s="51"/>
    </row>
    <row r="143" spans="2:25" s="17" customFormat="1" ht="12" customHeight="1" x14ac:dyDescent="0.2">
      <c r="B143" s="43" t="s">
        <v>110</v>
      </c>
      <c r="C143" s="17" t="s">
        <v>111</v>
      </c>
      <c r="D143" s="18">
        <v>0</v>
      </c>
      <c r="E143" s="18">
        <v>0</v>
      </c>
      <c r="F143" s="18">
        <v>0</v>
      </c>
      <c r="G143" s="18">
        <v>5620</v>
      </c>
      <c r="H143" s="18">
        <v>0</v>
      </c>
      <c r="I143" s="18">
        <f t="shared" si="41"/>
        <v>5620</v>
      </c>
      <c r="J143" s="18">
        <f t="shared" si="42"/>
        <v>-5620</v>
      </c>
      <c r="K143" s="37" t="str">
        <f t="shared" si="43"/>
        <v>NA</v>
      </c>
      <c r="L143" s="37" t="str">
        <f t="shared" si="44"/>
        <v>NA</v>
      </c>
      <c r="M143" s="37" t="str">
        <f t="shared" si="45"/>
        <v>NA</v>
      </c>
      <c r="O143" s="51"/>
      <c r="P143" s="51"/>
      <c r="Q143" s="51"/>
      <c r="R143" s="51"/>
      <c r="S143" s="51"/>
      <c r="T143" s="51"/>
      <c r="U143" s="51"/>
      <c r="V143" s="51"/>
      <c r="W143" s="51"/>
      <c r="X143" s="51"/>
      <c r="Y143" s="51"/>
    </row>
    <row r="144" spans="2:25" s="17" customFormat="1" ht="12" customHeight="1" x14ac:dyDescent="0.2">
      <c r="B144" s="43" t="s">
        <v>112</v>
      </c>
      <c r="C144" s="17" t="s">
        <v>113</v>
      </c>
      <c r="D144" s="18">
        <v>15000</v>
      </c>
      <c r="E144" s="18">
        <v>6000</v>
      </c>
      <c r="F144" s="18">
        <v>2940</v>
      </c>
      <c r="G144" s="18">
        <v>2940</v>
      </c>
      <c r="H144" s="18">
        <v>0</v>
      </c>
      <c r="I144" s="18">
        <f t="shared" si="41"/>
        <v>2940</v>
      </c>
      <c r="J144" s="18">
        <f t="shared" si="42"/>
        <v>3060</v>
      </c>
      <c r="K144" s="37">
        <f t="shared" si="43"/>
        <v>0.51</v>
      </c>
      <c r="L144" s="37">
        <f t="shared" si="44"/>
        <v>-0.51</v>
      </c>
      <c r="M144" s="37">
        <f t="shared" si="45"/>
        <v>-0.02</v>
      </c>
      <c r="O144" s="51"/>
      <c r="P144" s="51"/>
      <c r="Q144" s="51"/>
      <c r="R144" s="51"/>
      <c r="S144" s="51"/>
      <c r="T144" s="51"/>
      <c r="U144" s="51"/>
      <c r="V144" s="51"/>
      <c r="W144" s="51"/>
      <c r="X144" s="51"/>
      <c r="Y144" s="51"/>
    </row>
    <row r="145" spans="1:25" s="17" customFormat="1" ht="12" customHeight="1" x14ac:dyDescent="0.2">
      <c r="B145" s="43" t="s">
        <v>328</v>
      </c>
      <c r="C145" s="17" t="s">
        <v>329</v>
      </c>
      <c r="D145" s="18">
        <v>0</v>
      </c>
      <c r="E145" s="18">
        <v>0</v>
      </c>
      <c r="F145" s="18">
        <v>0</v>
      </c>
      <c r="G145" s="18">
        <v>0</v>
      </c>
      <c r="H145" s="18">
        <v>0</v>
      </c>
      <c r="I145" s="18">
        <f t="shared" si="41"/>
        <v>0</v>
      </c>
      <c r="J145" s="18">
        <f t="shared" si="42"/>
        <v>0</v>
      </c>
      <c r="K145" s="37" t="str">
        <f t="shared" si="43"/>
        <v>NA</v>
      </c>
      <c r="L145" s="37" t="str">
        <f t="shared" si="44"/>
        <v>NA</v>
      </c>
      <c r="M145" s="37" t="str">
        <f t="shared" si="45"/>
        <v>NA</v>
      </c>
      <c r="O145" s="51"/>
      <c r="P145" s="51"/>
      <c r="Q145" s="51"/>
      <c r="R145" s="51"/>
      <c r="S145" s="51"/>
      <c r="T145" s="51"/>
      <c r="U145" s="51"/>
      <c r="V145" s="51"/>
      <c r="W145" s="51"/>
      <c r="X145" s="51"/>
      <c r="Y145" s="51"/>
    </row>
    <row r="146" spans="1:25" s="17" customFormat="1" ht="12" customHeight="1" x14ac:dyDescent="0.2">
      <c r="B146" s="43" t="s">
        <v>114</v>
      </c>
      <c r="C146" s="17" t="s">
        <v>115</v>
      </c>
      <c r="D146" s="18">
        <v>64200</v>
      </c>
      <c r="E146" s="18">
        <v>48837.25</v>
      </c>
      <c r="F146" s="18">
        <v>2490</v>
      </c>
      <c r="G146" s="18">
        <v>4510</v>
      </c>
      <c r="H146" s="18">
        <v>3768</v>
      </c>
      <c r="I146" s="18">
        <f t="shared" si="41"/>
        <v>8278</v>
      </c>
      <c r="J146" s="18">
        <f t="shared" si="42"/>
        <v>40559.25</v>
      </c>
      <c r="K146" s="37">
        <f t="shared" si="43"/>
        <v>0.83049823648956478</v>
      </c>
      <c r="L146" s="37">
        <f t="shared" si="44"/>
        <v>-0.94901432820234555</v>
      </c>
      <c r="M146" s="37">
        <f t="shared" si="45"/>
        <v>-0.81530491581733211</v>
      </c>
      <c r="O146" s="51"/>
      <c r="P146" s="51"/>
      <c r="Q146" s="51"/>
      <c r="R146" s="51"/>
      <c r="S146" s="51"/>
      <c r="T146" s="51"/>
      <c r="U146" s="51"/>
      <c r="V146" s="51"/>
      <c r="W146" s="51"/>
      <c r="X146" s="51"/>
      <c r="Y146" s="51"/>
    </row>
    <row r="147" spans="1:25" s="17" customFormat="1" ht="12" customHeight="1" x14ac:dyDescent="0.2">
      <c r="B147" s="43" t="s">
        <v>116</v>
      </c>
      <c r="C147" s="17" t="s">
        <v>117</v>
      </c>
      <c r="D147" s="18">
        <v>1006500</v>
      </c>
      <c r="E147" s="18">
        <v>1006500</v>
      </c>
      <c r="F147" s="18">
        <v>750</v>
      </c>
      <c r="G147" s="18">
        <v>750</v>
      </c>
      <c r="H147" s="18">
        <v>0</v>
      </c>
      <c r="I147" s="18">
        <f t="shared" si="41"/>
        <v>750</v>
      </c>
      <c r="J147" s="18">
        <f t="shared" si="42"/>
        <v>1005750</v>
      </c>
      <c r="K147" s="37">
        <f t="shared" si="43"/>
        <v>0.99925484351713856</v>
      </c>
      <c r="L147" s="37">
        <f t="shared" si="44"/>
        <v>-0.99925484351713856</v>
      </c>
      <c r="M147" s="37">
        <f t="shared" si="45"/>
        <v>-0.99850968703427723</v>
      </c>
      <c r="O147" s="51"/>
      <c r="P147" s="51"/>
      <c r="Q147" s="51"/>
      <c r="R147" s="51"/>
      <c r="S147" s="51"/>
      <c r="T147" s="51"/>
      <c r="U147" s="51"/>
      <c r="V147" s="51"/>
      <c r="W147" s="51"/>
      <c r="X147" s="51"/>
      <c r="Y147" s="51"/>
    </row>
    <row r="148" spans="1:25" s="17" customFormat="1" ht="12" customHeight="1" x14ac:dyDescent="0.2">
      <c r="A148" s="67" t="s">
        <v>124</v>
      </c>
      <c r="B148" s="68"/>
      <c r="C148" s="67"/>
      <c r="D148" s="69">
        <v>138561844.03999999</v>
      </c>
      <c r="E148" s="69">
        <v>138177680.53999999</v>
      </c>
      <c r="F148" s="69">
        <v>7025545.410000002</v>
      </c>
      <c r="G148" s="69">
        <v>29460433.729999997</v>
      </c>
      <c r="H148" s="69">
        <v>2186511.12</v>
      </c>
      <c r="I148" s="69">
        <f t="shared" si="41"/>
        <v>31646944.849999998</v>
      </c>
      <c r="J148" s="69">
        <f t="shared" si="42"/>
        <v>106530735.69</v>
      </c>
      <c r="K148" s="70">
        <f t="shared" si="43"/>
        <v>0.77096919903183092</v>
      </c>
      <c r="L148" s="70">
        <f t="shared" si="44"/>
        <v>-0.94915571471062421</v>
      </c>
      <c r="M148" s="70">
        <f t="shared" si="45"/>
        <v>-0.57358621718256841</v>
      </c>
      <c r="O148" s="51"/>
      <c r="P148" s="51"/>
      <c r="Q148" s="51"/>
      <c r="R148" s="51"/>
      <c r="S148" s="51"/>
      <c r="T148" s="51"/>
      <c r="U148" s="51"/>
      <c r="V148" s="51"/>
      <c r="W148" s="51"/>
      <c r="X148" s="51"/>
      <c r="Y148" s="51"/>
    </row>
    <row r="149" spans="1:25" s="17" customFormat="1" ht="12" customHeight="1" x14ac:dyDescent="0.2">
      <c r="A149" s="17" t="s">
        <v>330</v>
      </c>
      <c r="B149" s="43" t="s">
        <v>64</v>
      </c>
      <c r="C149" s="17" t="s">
        <v>65</v>
      </c>
      <c r="D149" s="18">
        <v>0</v>
      </c>
      <c r="E149" s="18">
        <v>8500</v>
      </c>
      <c r="F149" s="18">
        <v>176</v>
      </c>
      <c r="G149" s="18">
        <v>4180.18</v>
      </c>
      <c r="H149" s="18">
        <v>0</v>
      </c>
      <c r="I149" s="18">
        <f t="shared" si="41"/>
        <v>4180.18</v>
      </c>
      <c r="J149" s="18">
        <f t="shared" si="42"/>
        <v>4319.82</v>
      </c>
      <c r="K149" s="37">
        <f t="shared" si="43"/>
        <v>0.50821411764705882</v>
      </c>
      <c r="L149" s="37">
        <f t="shared" si="44"/>
        <v>-0.97929411764705887</v>
      </c>
      <c r="M149" s="37">
        <f t="shared" si="45"/>
        <v>-1.6428235294117577E-2</v>
      </c>
      <c r="O149" s="51"/>
      <c r="P149" s="51"/>
      <c r="Q149" s="51"/>
      <c r="R149" s="51"/>
      <c r="S149" s="51"/>
      <c r="T149" s="51"/>
      <c r="U149" s="51"/>
      <c r="V149" s="51"/>
      <c r="W149" s="51"/>
      <c r="X149" s="51"/>
      <c r="Y149" s="51"/>
    </row>
    <row r="150" spans="1:25" s="17" customFormat="1" ht="12" customHeight="1" x14ac:dyDescent="0.2">
      <c r="B150" s="43" t="s">
        <v>257</v>
      </c>
      <c r="C150" s="17" t="s">
        <v>66</v>
      </c>
      <c r="D150" s="18">
        <v>0</v>
      </c>
      <c r="E150" s="18">
        <v>0</v>
      </c>
      <c r="F150" s="18">
        <v>0</v>
      </c>
      <c r="G150" s="18">
        <v>0</v>
      </c>
      <c r="H150" s="18">
        <v>0</v>
      </c>
      <c r="I150" s="18">
        <f t="shared" si="41"/>
        <v>0</v>
      </c>
      <c r="J150" s="18">
        <f t="shared" si="42"/>
        <v>0</v>
      </c>
      <c r="K150" s="37" t="str">
        <f t="shared" si="43"/>
        <v>NA</v>
      </c>
      <c r="L150" s="37" t="str">
        <f t="shared" si="44"/>
        <v>NA</v>
      </c>
      <c r="M150" s="37" t="str">
        <f t="shared" si="45"/>
        <v>NA</v>
      </c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</row>
    <row r="151" spans="1:25" s="17" customFormat="1" ht="12" customHeight="1" x14ac:dyDescent="0.2">
      <c r="B151" s="43" t="s">
        <v>260</v>
      </c>
      <c r="C151" s="17" t="s">
        <v>261</v>
      </c>
      <c r="D151" s="18">
        <v>5083000</v>
      </c>
      <c r="E151" s="18">
        <v>556489</v>
      </c>
      <c r="F151" s="18">
        <v>19600</v>
      </c>
      <c r="G151" s="18">
        <v>410720.22</v>
      </c>
      <c r="H151" s="18">
        <v>0</v>
      </c>
      <c r="I151" s="18">
        <f t="shared" si="41"/>
        <v>410720.22</v>
      </c>
      <c r="J151" s="18">
        <f t="shared" si="42"/>
        <v>145768.78000000003</v>
      </c>
      <c r="K151" s="37">
        <f t="shared" si="43"/>
        <v>0.26194368621841585</v>
      </c>
      <c r="L151" s="37">
        <f t="shared" si="44"/>
        <v>-0.96477917802508228</v>
      </c>
      <c r="M151" s="37">
        <f t="shared" si="45"/>
        <v>0.47611262756316824</v>
      </c>
      <c r="O151" s="51"/>
      <c r="P151" s="51"/>
      <c r="Q151" s="51"/>
      <c r="R151" s="51"/>
      <c r="S151" s="51"/>
      <c r="T151" s="51"/>
      <c r="U151" s="51"/>
      <c r="V151" s="51"/>
      <c r="W151" s="51"/>
      <c r="X151" s="51"/>
      <c r="Y151" s="51"/>
    </row>
    <row r="152" spans="1:25" s="17" customFormat="1" ht="12" customHeight="1" x14ac:dyDescent="0.2">
      <c r="B152" s="43" t="s">
        <v>331</v>
      </c>
      <c r="C152" s="17" t="s">
        <v>332</v>
      </c>
      <c r="D152" s="18">
        <v>0</v>
      </c>
      <c r="E152" s="18">
        <v>0</v>
      </c>
      <c r="F152" s="18">
        <v>0</v>
      </c>
      <c r="G152" s="18">
        <v>0</v>
      </c>
      <c r="H152" s="18">
        <v>0</v>
      </c>
      <c r="I152" s="18">
        <f t="shared" si="41"/>
        <v>0</v>
      </c>
      <c r="J152" s="18">
        <f t="shared" si="42"/>
        <v>0</v>
      </c>
      <c r="K152" s="37" t="str">
        <f t="shared" si="43"/>
        <v>NA</v>
      </c>
      <c r="L152" s="37" t="str">
        <f t="shared" si="44"/>
        <v>NA</v>
      </c>
      <c r="M152" s="37" t="str">
        <f t="shared" si="45"/>
        <v>NA</v>
      </c>
      <c r="O152" s="51"/>
      <c r="P152" s="51"/>
      <c r="Q152" s="51"/>
      <c r="R152" s="51"/>
      <c r="S152" s="51"/>
      <c r="T152" s="51"/>
      <c r="U152" s="51"/>
      <c r="V152" s="51"/>
      <c r="W152" s="51"/>
      <c r="X152" s="51"/>
      <c r="Y152" s="51"/>
    </row>
    <row r="153" spans="1:25" s="17" customFormat="1" ht="12" customHeight="1" x14ac:dyDescent="0.2">
      <c r="B153" s="43" t="s">
        <v>68</v>
      </c>
      <c r="C153" s="17" t="s">
        <v>69</v>
      </c>
      <c r="D153" s="18">
        <v>45395.25</v>
      </c>
      <c r="E153" s="18">
        <v>45395.25</v>
      </c>
      <c r="F153" s="18">
        <v>0</v>
      </c>
      <c r="G153" s="18">
        <v>0</v>
      </c>
      <c r="H153" s="18">
        <v>0</v>
      </c>
      <c r="I153" s="18">
        <f t="shared" si="41"/>
        <v>0</v>
      </c>
      <c r="J153" s="18">
        <f t="shared" si="42"/>
        <v>45395.25</v>
      </c>
      <c r="K153" s="37">
        <f t="shared" si="43"/>
        <v>1</v>
      </c>
      <c r="L153" s="37">
        <f t="shared" si="44"/>
        <v>-1</v>
      </c>
      <c r="M153" s="37">
        <f t="shared" si="45"/>
        <v>-1</v>
      </c>
      <c r="O153" s="51"/>
      <c r="P153" s="51"/>
      <c r="Q153" s="51"/>
      <c r="R153" s="51"/>
      <c r="S153" s="51"/>
      <c r="T153" s="51"/>
      <c r="U153" s="51"/>
      <c r="V153" s="51"/>
      <c r="W153" s="51"/>
      <c r="X153" s="51"/>
      <c r="Y153" s="51"/>
    </row>
    <row r="154" spans="1:25" s="17" customFormat="1" ht="12" customHeight="1" x14ac:dyDescent="0.2">
      <c r="B154" s="43" t="s">
        <v>270</v>
      </c>
      <c r="C154" s="17" t="s">
        <v>271</v>
      </c>
      <c r="D154" s="18">
        <v>0</v>
      </c>
      <c r="E154" s="18">
        <v>0</v>
      </c>
      <c r="F154" s="18">
        <v>0</v>
      </c>
      <c r="G154" s="18">
        <v>0</v>
      </c>
      <c r="H154" s="18">
        <v>0</v>
      </c>
      <c r="I154" s="18">
        <f t="shared" si="41"/>
        <v>0</v>
      </c>
      <c r="J154" s="18">
        <f t="shared" si="42"/>
        <v>0</v>
      </c>
      <c r="K154" s="37" t="str">
        <f t="shared" si="43"/>
        <v>NA</v>
      </c>
      <c r="L154" s="37" t="str">
        <f t="shared" si="44"/>
        <v>NA</v>
      </c>
      <c r="M154" s="37" t="str">
        <f t="shared" si="45"/>
        <v>NA</v>
      </c>
      <c r="O154" s="51"/>
      <c r="P154" s="51"/>
      <c r="Q154" s="51"/>
      <c r="R154" s="51"/>
      <c r="S154" s="51"/>
      <c r="T154" s="51"/>
      <c r="U154" s="51"/>
      <c r="V154" s="51"/>
      <c r="W154" s="51"/>
      <c r="X154" s="51"/>
      <c r="Y154" s="51"/>
    </row>
    <row r="155" spans="1:25" s="17" customFormat="1" ht="12" customHeight="1" x14ac:dyDescent="0.2">
      <c r="B155" s="43" t="s">
        <v>272</v>
      </c>
      <c r="C155" s="17" t="s">
        <v>273</v>
      </c>
      <c r="D155" s="18"/>
      <c r="E155" s="18"/>
      <c r="F155" s="18">
        <v>0</v>
      </c>
      <c r="G155" s="18">
        <v>0</v>
      </c>
      <c r="H155" s="18">
        <v>0</v>
      </c>
      <c r="I155" s="18">
        <f t="shared" si="41"/>
        <v>0</v>
      </c>
      <c r="J155" s="18">
        <f t="shared" si="42"/>
        <v>0</v>
      </c>
      <c r="K155" s="37" t="str">
        <f t="shared" si="43"/>
        <v>NA</v>
      </c>
      <c r="L155" s="37" t="str">
        <f t="shared" si="44"/>
        <v>NA</v>
      </c>
      <c r="M155" s="37" t="str">
        <f t="shared" si="45"/>
        <v>NA</v>
      </c>
      <c r="O155" s="51"/>
      <c r="P155" s="51"/>
      <c r="Q155" s="51"/>
      <c r="R155" s="51"/>
      <c r="S155" s="51"/>
      <c r="T155" s="51"/>
      <c r="U155" s="51"/>
      <c r="V155" s="51"/>
      <c r="W155" s="51"/>
      <c r="X155" s="51"/>
      <c r="Y155" s="51"/>
    </row>
    <row r="156" spans="1:25" s="17" customFormat="1" ht="12" customHeight="1" x14ac:dyDescent="0.2">
      <c r="B156" s="43" t="s">
        <v>274</v>
      </c>
      <c r="C156" s="17" t="s">
        <v>275</v>
      </c>
      <c r="D156" s="18"/>
      <c r="E156" s="18"/>
      <c r="F156" s="18">
        <v>9897.44</v>
      </c>
      <c r="G156" s="18">
        <v>19794.88</v>
      </c>
      <c r="H156" s="18">
        <v>0</v>
      </c>
      <c r="I156" s="18">
        <f t="shared" si="41"/>
        <v>19794.88</v>
      </c>
      <c r="J156" s="18">
        <f t="shared" si="42"/>
        <v>-19794.88</v>
      </c>
      <c r="K156" s="37" t="str">
        <f t="shared" si="43"/>
        <v>NA</v>
      </c>
      <c r="L156" s="37" t="str">
        <f t="shared" si="44"/>
        <v>NA</v>
      </c>
      <c r="M156" s="37" t="str">
        <f t="shared" si="45"/>
        <v>NA</v>
      </c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</row>
    <row r="157" spans="1:25" s="17" customFormat="1" ht="12" customHeight="1" x14ac:dyDescent="0.2">
      <c r="B157" s="43" t="s">
        <v>312</v>
      </c>
      <c r="C157" s="17" t="s">
        <v>313</v>
      </c>
      <c r="D157" s="18">
        <v>0</v>
      </c>
      <c r="E157" s="18">
        <v>0</v>
      </c>
      <c r="F157" s="18">
        <v>0</v>
      </c>
      <c r="G157" s="18">
        <v>0</v>
      </c>
      <c r="H157" s="18">
        <v>0</v>
      </c>
      <c r="I157" s="18">
        <f t="shared" si="41"/>
        <v>0</v>
      </c>
      <c r="J157" s="18">
        <f t="shared" si="42"/>
        <v>0</v>
      </c>
      <c r="K157" s="37" t="str">
        <f t="shared" si="43"/>
        <v>NA</v>
      </c>
      <c r="L157" s="37" t="str">
        <f t="shared" si="44"/>
        <v>NA</v>
      </c>
      <c r="M157" s="37" t="str">
        <f t="shared" si="45"/>
        <v>NA</v>
      </c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</row>
    <row r="158" spans="1:25" s="17" customFormat="1" ht="12" customHeight="1" x14ac:dyDescent="0.2">
      <c r="B158" s="43" t="s">
        <v>278</v>
      </c>
      <c r="C158" s="17" t="s">
        <v>279</v>
      </c>
      <c r="D158" s="18"/>
      <c r="E158" s="18"/>
      <c r="F158" s="18">
        <v>179623.63</v>
      </c>
      <c r="G158" s="18">
        <v>351239.88</v>
      </c>
      <c r="H158" s="18">
        <v>0</v>
      </c>
      <c r="I158" s="18">
        <f t="shared" si="41"/>
        <v>351239.88</v>
      </c>
      <c r="J158" s="18">
        <f t="shared" si="42"/>
        <v>-351239.88</v>
      </c>
      <c r="K158" s="37" t="str">
        <f t="shared" si="43"/>
        <v>NA</v>
      </c>
      <c r="L158" s="37" t="str">
        <f t="shared" si="44"/>
        <v>NA</v>
      </c>
      <c r="M158" s="37" t="str">
        <f t="shared" si="45"/>
        <v>NA</v>
      </c>
      <c r="O158" s="51"/>
      <c r="P158" s="51"/>
      <c r="Q158" s="51"/>
      <c r="R158" s="51"/>
      <c r="S158" s="51"/>
      <c r="T158" s="51"/>
      <c r="U158" s="51"/>
      <c r="V158" s="51"/>
      <c r="W158" s="51"/>
      <c r="X158" s="51"/>
      <c r="Y158" s="51"/>
    </row>
    <row r="159" spans="1:25" s="17" customFormat="1" ht="12" customHeight="1" x14ac:dyDescent="0.2">
      <c r="B159" s="43" t="s">
        <v>318</v>
      </c>
      <c r="C159" s="17" t="s">
        <v>319</v>
      </c>
      <c r="D159" s="18">
        <v>270695</v>
      </c>
      <c r="E159" s="18">
        <v>270695</v>
      </c>
      <c r="F159" s="18">
        <v>27520.129999999997</v>
      </c>
      <c r="G159" s="18">
        <v>108646.49</v>
      </c>
      <c r="H159" s="18">
        <v>0</v>
      </c>
      <c r="I159" s="18">
        <f t="shared" si="41"/>
        <v>108646.49</v>
      </c>
      <c r="J159" s="18">
        <f t="shared" si="42"/>
        <v>162048.51</v>
      </c>
      <c r="K159" s="37">
        <f t="shared" si="43"/>
        <v>0.59863872624171122</v>
      </c>
      <c r="L159" s="37">
        <f t="shared" si="44"/>
        <v>-0.89833528509946614</v>
      </c>
      <c r="M159" s="37">
        <f t="shared" si="45"/>
        <v>-0.19727745248342227</v>
      </c>
      <c r="O159" s="51"/>
      <c r="P159" s="51"/>
      <c r="Q159" s="51"/>
      <c r="R159" s="51"/>
      <c r="S159" s="51"/>
      <c r="T159" s="51"/>
      <c r="U159" s="51"/>
      <c r="V159" s="51"/>
      <c r="W159" s="51"/>
      <c r="X159" s="51"/>
      <c r="Y159" s="51"/>
    </row>
    <row r="160" spans="1:25" s="17" customFormat="1" ht="12" customHeight="1" x14ac:dyDescent="0.2">
      <c r="B160" s="43" t="s">
        <v>70</v>
      </c>
      <c r="C160" s="17" t="s">
        <v>71</v>
      </c>
      <c r="D160" s="18">
        <v>3699786.29</v>
      </c>
      <c r="E160" s="18">
        <v>3313036.29</v>
      </c>
      <c r="F160" s="18">
        <v>162349.18</v>
      </c>
      <c r="G160" s="18">
        <v>972529.51</v>
      </c>
      <c r="H160" s="18">
        <v>0</v>
      </c>
      <c r="I160" s="18">
        <f t="shared" si="41"/>
        <v>972529.51</v>
      </c>
      <c r="J160" s="18">
        <f t="shared" si="42"/>
        <v>2340506.7800000003</v>
      </c>
      <c r="K160" s="37">
        <f t="shared" si="43"/>
        <v>0.70645371047233541</v>
      </c>
      <c r="L160" s="37">
        <f t="shared" si="44"/>
        <v>-0.95099686034528763</v>
      </c>
      <c r="M160" s="37">
        <f t="shared" si="45"/>
        <v>-0.41290742094467064</v>
      </c>
      <c r="O160" s="51"/>
      <c r="P160" s="51"/>
      <c r="Q160" s="51"/>
      <c r="R160" s="51"/>
      <c r="S160" s="51"/>
      <c r="T160" s="51"/>
      <c r="U160" s="51"/>
      <c r="V160" s="51"/>
      <c r="W160" s="51"/>
      <c r="X160" s="51"/>
      <c r="Y160" s="51"/>
    </row>
    <row r="161" spans="2:25" s="17" customFormat="1" ht="12" customHeight="1" x14ac:dyDescent="0.2">
      <c r="B161" s="43" t="s">
        <v>120</v>
      </c>
      <c r="C161" s="17" t="s">
        <v>121</v>
      </c>
      <c r="D161" s="18">
        <v>5659295.7299999995</v>
      </c>
      <c r="E161" s="18">
        <v>5659295.7299999995</v>
      </c>
      <c r="F161" s="18">
        <v>369071.31000000006</v>
      </c>
      <c r="G161" s="18">
        <v>2481321.23</v>
      </c>
      <c r="H161" s="18">
        <v>0</v>
      </c>
      <c r="I161" s="18">
        <f t="shared" si="41"/>
        <v>2481321.23</v>
      </c>
      <c r="J161" s="18">
        <f t="shared" si="42"/>
        <v>3177974.4999999995</v>
      </c>
      <c r="K161" s="37">
        <f t="shared" si="43"/>
        <v>0.56154946686272567</v>
      </c>
      <c r="L161" s="37">
        <f t="shared" si="44"/>
        <v>-0.93478494010419921</v>
      </c>
      <c r="M161" s="37">
        <f t="shared" si="45"/>
        <v>-0.12309893372545132</v>
      </c>
      <c r="O161" s="51"/>
      <c r="P161" s="51"/>
      <c r="Q161" s="51"/>
      <c r="R161" s="51"/>
      <c r="S161" s="51"/>
      <c r="T161" s="51"/>
      <c r="U161" s="51"/>
      <c r="V161" s="51"/>
      <c r="W161" s="51"/>
      <c r="X161" s="51"/>
      <c r="Y161" s="51"/>
    </row>
    <row r="162" spans="2:25" s="17" customFormat="1" ht="12" customHeight="1" x14ac:dyDescent="0.2">
      <c r="B162" s="43" t="s">
        <v>72</v>
      </c>
      <c r="C162" s="17" t="s">
        <v>73</v>
      </c>
      <c r="D162" s="18">
        <v>287043.32999999996</v>
      </c>
      <c r="E162" s="18">
        <v>287043.32999999996</v>
      </c>
      <c r="F162" s="18">
        <v>13780</v>
      </c>
      <c r="G162" s="18">
        <v>21178.600000000002</v>
      </c>
      <c r="H162" s="18">
        <v>0</v>
      </c>
      <c r="I162" s="18">
        <f t="shared" si="41"/>
        <v>21178.600000000002</v>
      </c>
      <c r="J162" s="18">
        <f t="shared" si="42"/>
        <v>265864.73</v>
      </c>
      <c r="K162" s="37">
        <f t="shared" si="43"/>
        <v>0.92621810790726267</v>
      </c>
      <c r="L162" s="37">
        <f t="shared" si="44"/>
        <v>-0.95199331055698111</v>
      </c>
      <c r="M162" s="37">
        <f t="shared" si="45"/>
        <v>-0.85243621581452522</v>
      </c>
      <c r="O162" s="51"/>
      <c r="P162" s="51"/>
      <c r="Q162" s="51"/>
      <c r="R162" s="51"/>
      <c r="S162" s="51"/>
      <c r="T162" s="51"/>
      <c r="U162" s="51"/>
      <c r="V162" s="51"/>
      <c r="W162" s="51"/>
      <c r="X162" s="51"/>
      <c r="Y162" s="51"/>
    </row>
    <row r="163" spans="2:25" s="17" customFormat="1" ht="12" customHeight="1" x14ac:dyDescent="0.2">
      <c r="B163" s="43" t="s">
        <v>282</v>
      </c>
      <c r="C163" s="17" t="s">
        <v>283</v>
      </c>
      <c r="D163" s="18">
        <v>51500</v>
      </c>
      <c r="E163" s="18">
        <v>51500</v>
      </c>
      <c r="F163" s="18">
        <v>0</v>
      </c>
      <c r="G163" s="18">
        <v>0</v>
      </c>
      <c r="H163" s="18">
        <v>0</v>
      </c>
      <c r="I163" s="18">
        <f t="shared" si="41"/>
        <v>0</v>
      </c>
      <c r="J163" s="18">
        <f t="shared" si="42"/>
        <v>51500</v>
      </c>
      <c r="K163" s="37">
        <f t="shared" si="43"/>
        <v>1</v>
      </c>
      <c r="L163" s="37">
        <f t="shared" si="44"/>
        <v>-1</v>
      </c>
      <c r="M163" s="37">
        <f t="shared" si="45"/>
        <v>-1</v>
      </c>
      <c r="O163" s="51"/>
      <c r="P163" s="51"/>
      <c r="Q163" s="51"/>
      <c r="R163" s="51"/>
      <c r="S163" s="51"/>
      <c r="T163" s="51"/>
      <c r="U163" s="51"/>
      <c r="V163" s="51"/>
      <c r="W163" s="51"/>
      <c r="X163" s="51"/>
      <c r="Y163" s="51"/>
    </row>
    <row r="164" spans="2:25" s="17" customFormat="1" ht="12" customHeight="1" x14ac:dyDescent="0.2">
      <c r="B164" s="43" t="s">
        <v>74</v>
      </c>
      <c r="C164" s="17" t="s">
        <v>75</v>
      </c>
      <c r="D164" s="18">
        <v>1026270</v>
      </c>
      <c r="E164" s="18">
        <v>1026270</v>
      </c>
      <c r="F164" s="18">
        <v>40209.94</v>
      </c>
      <c r="G164" s="18">
        <v>209996.03</v>
      </c>
      <c r="H164" s="18">
        <v>0</v>
      </c>
      <c r="I164" s="18">
        <f t="shared" si="41"/>
        <v>209996.03</v>
      </c>
      <c r="J164" s="18">
        <f t="shared" si="42"/>
        <v>816273.97</v>
      </c>
      <c r="K164" s="37">
        <f t="shared" si="43"/>
        <v>0.7953793543609381</v>
      </c>
      <c r="L164" s="37">
        <f t="shared" si="44"/>
        <v>-0.96081933604217218</v>
      </c>
      <c r="M164" s="37">
        <f t="shared" si="45"/>
        <v>-0.5907587087218763</v>
      </c>
      <c r="O164" s="51"/>
      <c r="P164" s="51"/>
      <c r="Q164" s="51"/>
      <c r="R164" s="54"/>
      <c r="S164" s="54"/>
      <c r="T164" s="54"/>
      <c r="U164" s="54"/>
      <c r="V164" s="54"/>
      <c r="W164" s="51"/>
      <c r="X164" s="51"/>
      <c r="Y164" s="51"/>
    </row>
    <row r="165" spans="2:25" s="17" customFormat="1" ht="12" customHeight="1" x14ac:dyDescent="0.2">
      <c r="B165" s="43" t="s">
        <v>76</v>
      </c>
      <c r="C165" s="17" t="s">
        <v>77</v>
      </c>
      <c r="D165" s="18">
        <v>1820259.4</v>
      </c>
      <c r="E165" s="18">
        <v>1835029.4</v>
      </c>
      <c r="F165" s="18">
        <v>193047.73999999996</v>
      </c>
      <c r="G165" s="18">
        <v>783956.00999999989</v>
      </c>
      <c r="H165" s="18">
        <v>0</v>
      </c>
      <c r="I165" s="18">
        <f t="shared" si="41"/>
        <v>783956.00999999989</v>
      </c>
      <c r="J165" s="18">
        <f t="shared" si="42"/>
        <v>1051073.3900000001</v>
      </c>
      <c r="K165" s="37">
        <f t="shared" si="43"/>
        <v>0.57278286113563093</v>
      </c>
      <c r="L165" s="37">
        <f t="shared" si="44"/>
        <v>-0.8947985574509052</v>
      </c>
      <c r="M165" s="37">
        <f t="shared" si="45"/>
        <v>-0.14556572227126177</v>
      </c>
      <c r="O165" s="51"/>
      <c r="P165" s="51"/>
      <c r="Q165" s="51"/>
      <c r="R165" s="54"/>
      <c r="S165" s="54"/>
      <c r="T165" s="54"/>
      <c r="U165" s="54"/>
      <c r="V165" s="54"/>
      <c r="W165" s="51"/>
      <c r="X165" s="51"/>
      <c r="Y165" s="51"/>
    </row>
    <row r="166" spans="2:25" s="17" customFormat="1" ht="12" customHeight="1" x14ac:dyDescent="0.2">
      <c r="B166" s="43" t="s">
        <v>82</v>
      </c>
      <c r="C166" s="17" t="s">
        <v>83</v>
      </c>
      <c r="D166" s="18">
        <v>271789.09000000003</v>
      </c>
      <c r="E166" s="18">
        <v>262514.09000000003</v>
      </c>
      <c r="F166" s="18">
        <v>13567.869999999997</v>
      </c>
      <c r="G166" s="18">
        <v>71708.160000000003</v>
      </c>
      <c r="H166" s="18">
        <v>0</v>
      </c>
      <c r="I166" s="18">
        <f t="shared" si="41"/>
        <v>71708.160000000003</v>
      </c>
      <c r="J166" s="18">
        <f t="shared" si="42"/>
        <v>190805.93000000002</v>
      </c>
      <c r="K166" s="37">
        <f t="shared" si="43"/>
        <v>0.72684071929243876</v>
      </c>
      <c r="L166" s="37">
        <f t="shared" si="44"/>
        <v>-0.94831565040946952</v>
      </c>
      <c r="M166" s="37">
        <f t="shared" si="45"/>
        <v>-0.45368143858487753</v>
      </c>
      <c r="O166" s="51"/>
      <c r="P166" s="51"/>
      <c r="Q166" s="51"/>
      <c r="R166" s="54"/>
      <c r="S166" s="54"/>
      <c r="T166" s="54"/>
      <c r="U166" s="54"/>
      <c r="V166" s="54"/>
      <c r="W166" s="51"/>
      <c r="X166" s="51"/>
      <c r="Y166" s="51"/>
    </row>
    <row r="167" spans="2:25" s="17" customFormat="1" x14ac:dyDescent="0.2">
      <c r="B167" s="43" t="s">
        <v>84</v>
      </c>
      <c r="C167" s="17" t="s">
        <v>85</v>
      </c>
      <c r="D167" s="18">
        <v>1846586.23</v>
      </c>
      <c r="E167" s="18">
        <v>1769087.2399999991</v>
      </c>
      <c r="F167" s="18">
        <v>57499.6</v>
      </c>
      <c r="G167" s="18">
        <v>270828.86</v>
      </c>
      <c r="H167" s="18">
        <v>56673.760000000009</v>
      </c>
      <c r="I167" s="18">
        <f t="shared" si="41"/>
        <v>327502.62</v>
      </c>
      <c r="J167" s="18">
        <f t="shared" si="42"/>
        <v>1441584.6199999992</v>
      </c>
      <c r="K167" s="37">
        <f t="shared" si="43"/>
        <v>0.81487480515658461</v>
      </c>
      <c r="L167" s="37">
        <f t="shared" si="44"/>
        <v>-0.96749758932182439</v>
      </c>
      <c r="M167" s="37">
        <f t="shared" si="45"/>
        <v>-0.69382079766738902</v>
      </c>
      <c r="O167" s="51"/>
      <c r="P167" s="51"/>
      <c r="Q167" s="51"/>
      <c r="R167" s="54"/>
      <c r="S167" s="54"/>
      <c r="T167" s="54"/>
      <c r="U167" s="54"/>
      <c r="V167" s="54"/>
      <c r="W167" s="51"/>
      <c r="X167" s="51"/>
      <c r="Y167" s="51"/>
    </row>
    <row r="168" spans="2:25" s="17" customFormat="1" x14ac:dyDescent="0.2">
      <c r="B168" s="43" t="s">
        <v>333</v>
      </c>
      <c r="C168" s="17" t="s">
        <v>334</v>
      </c>
      <c r="D168" s="18">
        <v>100000</v>
      </c>
      <c r="E168" s="18">
        <v>100000</v>
      </c>
      <c r="F168" s="18">
        <v>0</v>
      </c>
      <c r="G168" s="18">
        <v>0</v>
      </c>
      <c r="H168" s="18">
        <v>0</v>
      </c>
      <c r="I168" s="18">
        <f t="shared" si="41"/>
        <v>0</v>
      </c>
      <c r="J168" s="18">
        <f t="shared" si="42"/>
        <v>100000</v>
      </c>
      <c r="K168" s="37">
        <f t="shared" si="43"/>
        <v>1</v>
      </c>
      <c r="L168" s="37">
        <f t="shared" si="44"/>
        <v>-1</v>
      </c>
      <c r="M168" s="37">
        <f t="shared" si="45"/>
        <v>-1</v>
      </c>
      <c r="O168" s="51"/>
      <c r="P168" s="51"/>
      <c r="Q168" s="51"/>
      <c r="R168" s="54"/>
      <c r="S168" s="54"/>
      <c r="T168" s="54"/>
      <c r="U168" s="54"/>
      <c r="V168" s="54"/>
      <c r="W168" s="51"/>
      <c r="X168" s="51"/>
      <c r="Y168" s="51"/>
    </row>
    <row r="169" spans="2:25" s="17" customFormat="1" x14ac:dyDescent="0.2">
      <c r="B169" s="43" t="s">
        <v>335</v>
      </c>
      <c r="C169" s="17" t="s">
        <v>336</v>
      </c>
      <c r="D169" s="18">
        <v>0</v>
      </c>
      <c r="E169" s="18">
        <v>0</v>
      </c>
      <c r="F169" s="18">
        <v>0</v>
      </c>
      <c r="G169" s="18">
        <v>7320</v>
      </c>
      <c r="H169" s="18">
        <v>0</v>
      </c>
      <c r="I169" s="18">
        <f t="shared" si="41"/>
        <v>7320</v>
      </c>
      <c r="J169" s="18">
        <f t="shared" si="42"/>
        <v>-7320</v>
      </c>
      <c r="K169" s="37" t="str">
        <f t="shared" si="43"/>
        <v>NA</v>
      </c>
      <c r="L169" s="37" t="str">
        <f t="shared" si="44"/>
        <v>NA</v>
      </c>
      <c r="M169" s="37" t="str">
        <f t="shared" si="45"/>
        <v>NA</v>
      </c>
      <c r="O169" s="51"/>
      <c r="P169" s="51"/>
      <c r="Q169" s="51"/>
      <c r="R169" s="54"/>
      <c r="S169" s="54"/>
      <c r="T169" s="54"/>
      <c r="U169" s="54"/>
      <c r="V169" s="54"/>
      <c r="W169" s="51"/>
      <c r="X169" s="51"/>
      <c r="Y169" s="51"/>
    </row>
    <row r="170" spans="2:25" s="17" customFormat="1" x14ac:dyDescent="0.2">
      <c r="B170" s="43" t="s">
        <v>88</v>
      </c>
      <c r="C170" s="17" t="s">
        <v>89</v>
      </c>
      <c r="D170" s="18">
        <v>318080.01</v>
      </c>
      <c r="E170" s="18">
        <v>318080.01</v>
      </c>
      <c r="F170" s="18">
        <v>0</v>
      </c>
      <c r="G170" s="18">
        <v>1987.5</v>
      </c>
      <c r="H170" s="18">
        <v>85364.99</v>
      </c>
      <c r="I170" s="18">
        <f t="shared" si="41"/>
        <v>87352.49</v>
      </c>
      <c r="J170" s="18">
        <f t="shared" si="42"/>
        <v>230727.52000000002</v>
      </c>
      <c r="K170" s="37">
        <f t="shared" si="43"/>
        <v>0.72537573172234249</v>
      </c>
      <c r="L170" s="37">
        <f t="shared" si="44"/>
        <v>-1</v>
      </c>
      <c r="M170" s="37">
        <f t="shared" si="45"/>
        <v>-0.98750314425606311</v>
      </c>
      <c r="O170" s="51"/>
      <c r="P170" s="51"/>
      <c r="Q170" s="51"/>
      <c r="R170" s="54"/>
      <c r="S170" s="54"/>
      <c r="T170" s="54"/>
      <c r="U170" s="54"/>
      <c r="V170" s="54"/>
      <c r="W170" s="51"/>
      <c r="X170" s="51"/>
      <c r="Y170" s="51"/>
    </row>
    <row r="171" spans="2:25" s="17" customFormat="1" x14ac:dyDescent="0.2">
      <c r="B171" s="43" t="s">
        <v>337</v>
      </c>
      <c r="C171" s="17" t="s">
        <v>338</v>
      </c>
      <c r="D171" s="18">
        <v>6740</v>
      </c>
      <c r="E171" s="18">
        <v>6740</v>
      </c>
      <c r="F171" s="18">
        <v>0</v>
      </c>
      <c r="G171" s="18">
        <v>0</v>
      </c>
      <c r="H171" s="18">
        <v>0</v>
      </c>
      <c r="I171" s="18">
        <f t="shared" si="41"/>
        <v>0</v>
      </c>
      <c r="J171" s="18">
        <f t="shared" si="42"/>
        <v>6740</v>
      </c>
      <c r="K171" s="37">
        <f t="shared" si="43"/>
        <v>1</v>
      </c>
      <c r="L171" s="37">
        <f t="shared" si="44"/>
        <v>-1</v>
      </c>
      <c r="M171" s="37">
        <f t="shared" si="45"/>
        <v>-1</v>
      </c>
      <c r="O171" s="51"/>
      <c r="P171" s="51"/>
      <c r="Q171" s="51"/>
      <c r="R171" s="54"/>
      <c r="S171" s="54"/>
      <c r="T171" s="54"/>
      <c r="U171" s="54"/>
      <c r="V171" s="54"/>
      <c r="W171" s="51"/>
      <c r="X171" s="51"/>
      <c r="Y171" s="51"/>
    </row>
    <row r="172" spans="2:25" s="17" customFormat="1" x14ac:dyDescent="0.2">
      <c r="B172" s="43" t="s">
        <v>90</v>
      </c>
      <c r="C172" s="17" t="s">
        <v>91</v>
      </c>
      <c r="D172" s="18">
        <v>0</v>
      </c>
      <c r="E172" s="18">
        <v>600</v>
      </c>
      <c r="F172" s="18">
        <v>0</v>
      </c>
      <c r="G172" s="18">
        <v>525</v>
      </c>
      <c r="H172" s="18">
        <v>0</v>
      </c>
      <c r="I172" s="18">
        <f t="shared" si="41"/>
        <v>525</v>
      </c>
      <c r="J172" s="18">
        <f t="shared" si="42"/>
        <v>75</v>
      </c>
      <c r="K172" s="37">
        <f t="shared" si="43"/>
        <v>0.125</v>
      </c>
      <c r="L172" s="37">
        <f t="shared" si="44"/>
        <v>-1</v>
      </c>
      <c r="M172" s="37">
        <f t="shared" si="45"/>
        <v>0.75</v>
      </c>
      <c r="O172" s="51"/>
      <c r="P172" s="51"/>
      <c r="Q172" s="51"/>
      <c r="R172" s="54"/>
      <c r="S172" s="54"/>
      <c r="T172" s="54"/>
      <c r="U172" s="54"/>
      <c r="V172" s="54"/>
      <c r="W172" s="51"/>
      <c r="X172" s="51"/>
      <c r="Y172" s="51"/>
    </row>
    <row r="173" spans="2:25" s="17" customFormat="1" x14ac:dyDescent="0.2">
      <c r="B173" s="43" t="s">
        <v>298</v>
      </c>
      <c r="C173" s="17" t="s">
        <v>299</v>
      </c>
      <c r="D173" s="18">
        <v>5450</v>
      </c>
      <c r="E173" s="18">
        <v>5450</v>
      </c>
      <c r="F173" s="18">
        <v>0</v>
      </c>
      <c r="G173" s="18">
        <v>16.53</v>
      </c>
      <c r="H173" s="18">
        <v>0</v>
      </c>
      <c r="I173" s="18">
        <f t="shared" si="41"/>
        <v>16.53</v>
      </c>
      <c r="J173" s="18">
        <f t="shared" si="42"/>
        <v>5433.47</v>
      </c>
      <c r="K173" s="37">
        <f t="shared" si="43"/>
        <v>0.99696697247706423</v>
      </c>
      <c r="L173" s="37">
        <f t="shared" si="44"/>
        <v>-1</v>
      </c>
      <c r="M173" s="37">
        <f t="shared" si="45"/>
        <v>-0.99393394495412835</v>
      </c>
      <c r="O173" s="51"/>
      <c r="P173" s="51"/>
      <c r="Q173" s="51"/>
      <c r="R173" s="54"/>
      <c r="S173" s="54"/>
      <c r="T173" s="54"/>
      <c r="U173" s="54"/>
      <c r="V173" s="54"/>
      <c r="W173" s="51"/>
      <c r="X173" s="51"/>
      <c r="Y173" s="51"/>
    </row>
    <row r="174" spans="2:25" s="17" customFormat="1" x14ac:dyDescent="0.2">
      <c r="B174" s="43" t="s">
        <v>92</v>
      </c>
      <c r="C174" s="17" t="s">
        <v>93</v>
      </c>
      <c r="D174" s="18">
        <v>1220000</v>
      </c>
      <c r="E174" s="18">
        <v>1269999</v>
      </c>
      <c r="F174" s="18">
        <v>0</v>
      </c>
      <c r="G174" s="18">
        <v>1152733.54</v>
      </c>
      <c r="H174" s="18">
        <v>97265.459999999992</v>
      </c>
      <c r="I174" s="18">
        <f t="shared" si="41"/>
        <v>1249999</v>
      </c>
      <c r="J174" s="18">
        <f t="shared" si="42"/>
        <v>20000</v>
      </c>
      <c r="K174" s="37">
        <f t="shared" si="43"/>
        <v>1.5748043896097557E-2</v>
      </c>
      <c r="L174" s="37">
        <f t="shared" si="44"/>
        <v>-1</v>
      </c>
      <c r="M174" s="37">
        <f t="shared" si="45"/>
        <v>0.81532983884239285</v>
      </c>
      <c r="O174" s="51"/>
      <c r="P174" s="51"/>
      <c r="Q174" s="51"/>
      <c r="R174" s="54"/>
      <c r="S174" s="54"/>
      <c r="T174" s="54"/>
      <c r="U174" s="54"/>
      <c r="V174" s="54"/>
      <c r="W174" s="51"/>
      <c r="X174" s="51"/>
      <c r="Y174" s="51"/>
    </row>
    <row r="175" spans="2:25" s="17" customFormat="1" x14ac:dyDescent="0.2">
      <c r="B175" s="43" t="s">
        <v>94</v>
      </c>
      <c r="C175" s="17" t="s">
        <v>95</v>
      </c>
      <c r="D175" s="18">
        <v>329528</v>
      </c>
      <c r="E175" s="18">
        <v>332778</v>
      </c>
      <c r="F175" s="18">
        <v>11238.18</v>
      </c>
      <c r="G175" s="18">
        <v>52954.109999999993</v>
      </c>
      <c r="H175" s="18">
        <v>52.7</v>
      </c>
      <c r="I175" s="18">
        <f t="shared" si="41"/>
        <v>53006.80999999999</v>
      </c>
      <c r="J175" s="18">
        <f t="shared" si="42"/>
        <v>279771.19</v>
      </c>
      <c r="K175" s="37">
        <f t="shared" si="43"/>
        <v>0.84071419985696172</v>
      </c>
      <c r="L175" s="37">
        <f t="shared" si="44"/>
        <v>-0.9662291978436075</v>
      </c>
      <c r="M175" s="37">
        <f t="shared" si="45"/>
        <v>-0.68174512738221882</v>
      </c>
      <c r="O175" s="51"/>
      <c r="P175" s="51"/>
      <c r="Q175" s="51"/>
      <c r="R175" s="54"/>
      <c r="S175" s="54"/>
      <c r="T175" s="54"/>
      <c r="U175" s="54"/>
      <c r="V175" s="54"/>
      <c r="W175" s="51"/>
      <c r="X175" s="51"/>
      <c r="Y175" s="51"/>
    </row>
    <row r="176" spans="2:25" s="17" customFormat="1" x14ac:dyDescent="0.2">
      <c r="B176" s="43" t="s">
        <v>98</v>
      </c>
      <c r="C176" s="17" t="s">
        <v>99</v>
      </c>
      <c r="D176" s="18">
        <v>428956.17</v>
      </c>
      <c r="E176" s="18">
        <v>284277.15000000002</v>
      </c>
      <c r="F176" s="18">
        <v>3195.63</v>
      </c>
      <c r="G176" s="18">
        <v>48954.58</v>
      </c>
      <c r="H176" s="18">
        <v>8812.48</v>
      </c>
      <c r="I176" s="18">
        <f t="shared" si="41"/>
        <v>57767.06</v>
      </c>
      <c r="J176" s="18">
        <f t="shared" si="42"/>
        <v>226510.09000000003</v>
      </c>
      <c r="K176" s="37">
        <f t="shared" si="43"/>
        <v>0.79679316469860484</v>
      </c>
      <c r="L176" s="37">
        <f t="shared" si="44"/>
        <v>-0.98875875180259831</v>
      </c>
      <c r="M176" s="37">
        <f t="shared" si="45"/>
        <v>-0.65558554389615908</v>
      </c>
      <c r="O176" s="51"/>
      <c r="P176" s="51"/>
      <c r="Q176" s="51"/>
      <c r="R176" s="54"/>
      <c r="S176" s="54"/>
      <c r="T176" s="54"/>
      <c r="U176" s="54"/>
      <c r="V176" s="54"/>
      <c r="W176" s="51"/>
      <c r="X176" s="51"/>
      <c r="Y176" s="51"/>
    </row>
    <row r="177" spans="1:25" s="17" customFormat="1" x14ac:dyDescent="0.2">
      <c r="B177" s="43" t="s">
        <v>302</v>
      </c>
      <c r="C177" s="17" t="s">
        <v>303</v>
      </c>
      <c r="D177" s="18">
        <v>18398</v>
      </c>
      <c r="E177" s="18">
        <v>69550</v>
      </c>
      <c r="F177" s="18">
        <v>940.53</v>
      </c>
      <c r="G177" s="18">
        <v>1975.4399999999998</v>
      </c>
      <c r="H177" s="18">
        <v>53209.020000000004</v>
      </c>
      <c r="I177" s="18">
        <f t="shared" si="41"/>
        <v>55184.460000000006</v>
      </c>
      <c r="J177" s="18">
        <f t="shared" si="42"/>
        <v>14365.539999999994</v>
      </c>
      <c r="K177" s="37">
        <f t="shared" si="43"/>
        <v>0.20654982027318466</v>
      </c>
      <c r="L177" s="37">
        <f t="shared" si="44"/>
        <v>-0.98647692307692314</v>
      </c>
      <c r="M177" s="37">
        <f t="shared" si="45"/>
        <v>-0.9431936736161034</v>
      </c>
      <c r="O177" s="51"/>
      <c r="P177" s="51"/>
      <c r="Q177" s="51"/>
      <c r="R177" s="54"/>
      <c r="S177" s="54"/>
      <c r="T177" s="54"/>
      <c r="U177" s="54"/>
      <c r="V177" s="54"/>
      <c r="W177" s="51"/>
      <c r="X177" s="51"/>
      <c r="Y177" s="51"/>
    </row>
    <row r="178" spans="1:25" s="17" customFormat="1" x14ac:dyDescent="0.2">
      <c r="B178" s="43" t="s">
        <v>100</v>
      </c>
      <c r="C178" s="17" t="s">
        <v>101</v>
      </c>
      <c r="D178" s="18">
        <v>0</v>
      </c>
      <c r="E178" s="18">
        <v>0</v>
      </c>
      <c r="F178" s="18">
        <v>0</v>
      </c>
      <c r="G178" s="18">
        <v>0</v>
      </c>
      <c r="H178" s="18">
        <v>0</v>
      </c>
      <c r="I178" s="18">
        <f t="shared" si="41"/>
        <v>0</v>
      </c>
      <c r="J178" s="18">
        <f t="shared" si="42"/>
        <v>0</v>
      </c>
      <c r="K178" s="37" t="str">
        <f t="shared" si="43"/>
        <v>NA</v>
      </c>
      <c r="L178" s="37" t="str">
        <f t="shared" si="44"/>
        <v>NA</v>
      </c>
      <c r="M178" s="37" t="str">
        <f t="shared" si="45"/>
        <v>NA</v>
      </c>
      <c r="O178" s="51"/>
      <c r="P178" s="51"/>
      <c r="Q178" s="51"/>
      <c r="R178" s="54"/>
      <c r="S178" s="54"/>
      <c r="T178" s="54"/>
      <c r="U178" s="54"/>
      <c r="V178" s="54"/>
      <c r="W178" s="51"/>
      <c r="X178" s="51"/>
      <c r="Y178" s="51"/>
    </row>
    <row r="179" spans="1:25" s="17" customFormat="1" x14ac:dyDescent="0.2">
      <c r="B179" s="43" t="s">
        <v>102</v>
      </c>
      <c r="C179" s="17" t="s">
        <v>103</v>
      </c>
      <c r="D179" s="18">
        <v>714008</v>
      </c>
      <c r="E179" s="18">
        <v>748170</v>
      </c>
      <c r="F179" s="18">
        <v>13269.529999999999</v>
      </c>
      <c r="G179" s="18">
        <v>57760.229999999996</v>
      </c>
      <c r="H179" s="18">
        <v>236.47</v>
      </c>
      <c r="I179" s="18">
        <f t="shared" si="41"/>
        <v>57996.7</v>
      </c>
      <c r="J179" s="18">
        <f t="shared" si="42"/>
        <v>690173.3</v>
      </c>
      <c r="K179" s="37">
        <f t="shared" si="43"/>
        <v>0.92248192255770756</v>
      </c>
      <c r="L179" s="37">
        <f t="shared" si="44"/>
        <v>-0.98226401753612147</v>
      </c>
      <c r="M179" s="37">
        <f t="shared" si="45"/>
        <v>-0.84559597417699195</v>
      </c>
      <c r="O179" s="51"/>
      <c r="P179" s="51"/>
      <c r="Q179" s="51"/>
      <c r="R179" s="54"/>
      <c r="S179" s="54"/>
      <c r="T179" s="54"/>
      <c r="U179" s="54"/>
      <c r="V179" s="54"/>
      <c r="W179" s="51"/>
      <c r="X179" s="51"/>
      <c r="Y179" s="51"/>
    </row>
    <row r="180" spans="1:25" s="17" customFormat="1" x14ac:dyDescent="0.2">
      <c r="B180" s="43" t="s">
        <v>104</v>
      </c>
      <c r="C180" s="17" t="s">
        <v>105</v>
      </c>
      <c r="D180" s="18">
        <v>11500</v>
      </c>
      <c r="E180" s="18">
        <v>34051</v>
      </c>
      <c r="F180" s="18">
        <v>97.29</v>
      </c>
      <c r="G180" s="18">
        <v>6211.97</v>
      </c>
      <c r="H180" s="18">
        <v>11155</v>
      </c>
      <c r="I180" s="18">
        <f t="shared" si="41"/>
        <v>17366.97</v>
      </c>
      <c r="J180" s="18">
        <f t="shared" si="42"/>
        <v>16684.03</v>
      </c>
      <c r="K180" s="37">
        <f t="shared" si="43"/>
        <v>0.48997180699538923</v>
      </c>
      <c r="L180" s="37">
        <f t="shared" si="44"/>
        <v>-0.99714281518898118</v>
      </c>
      <c r="M180" s="37">
        <f t="shared" si="45"/>
        <v>-0.63513729405891162</v>
      </c>
      <c r="O180" s="51"/>
      <c r="P180" s="51"/>
      <c r="Q180" s="51"/>
      <c r="R180" s="54"/>
      <c r="S180" s="54"/>
      <c r="T180" s="54"/>
      <c r="U180" s="54"/>
      <c r="V180" s="54"/>
      <c r="W180" s="51"/>
      <c r="X180" s="51"/>
      <c r="Y180" s="51"/>
    </row>
    <row r="181" spans="1:25" s="17" customFormat="1" x14ac:dyDescent="0.2">
      <c r="B181" s="43" t="s">
        <v>106</v>
      </c>
      <c r="C181" s="17" t="s">
        <v>107</v>
      </c>
      <c r="D181" s="18">
        <v>51744</v>
      </c>
      <c r="E181" s="18">
        <v>54224</v>
      </c>
      <c r="F181" s="18">
        <v>0</v>
      </c>
      <c r="G181" s="18">
        <v>12918.829999999998</v>
      </c>
      <c r="H181" s="18">
        <v>0</v>
      </c>
      <c r="I181" s="18">
        <f t="shared" si="41"/>
        <v>12918.829999999998</v>
      </c>
      <c r="J181" s="18">
        <f t="shared" si="42"/>
        <v>41305.17</v>
      </c>
      <c r="K181" s="37">
        <f t="shared" si="43"/>
        <v>0.76175070079669516</v>
      </c>
      <c r="L181" s="37">
        <f t="shared" si="44"/>
        <v>-1</v>
      </c>
      <c r="M181" s="37">
        <f t="shared" si="45"/>
        <v>-0.52350140159339043</v>
      </c>
      <c r="O181" s="51"/>
      <c r="P181" s="51"/>
      <c r="Q181" s="51"/>
      <c r="R181" s="54"/>
      <c r="S181" s="54"/>
      <c r="T181" s="54"/>
      <c r="U181" s="54"/>
      <c r="V181" s="54"/>
      <c r="W181" s="51"/>
      <c r="X181" s="51"/>
      <c r="Y181" s="51"/>
    </row>
    <row r="182" spans="1:25" s="17" customFormat="1" x14ac:dyDescent="0.2">
      <c r="B182" s="43" t="s">
        <v>110</v>
      </c>
      <c r="C182" s="17" t="s">
        <v>111</v>
      </c>
      <c r="D182" s="18">
        <v>172206</v>
      </c>
      <c r="E182" s="18">
        <v>172206</v>
      </c>
      <c r="F182" s="18">
        <v>0</v>
      </c>
      <c r="G182" s="18">
        <v>47219.040000000001</v>
      </c>
      <c r="H182" s="18">
        <v>0</v>
      </c>
      <c r="I182" s="18">
        <f t="shared" si="41"/>
        <v>47219.040000000001</v>
      </c>
      <c r="J182" s="18">
        <f t="shared" si="42"/>
        <v>124986.95999999999</v>
      </c>
      <c r="K182" s="37">
        <f t="shared" si="43"/>
        <v>0.72579910107661749</v>
      </c>
      <c r="L182" s="37">
        <f t="shared" si="44"/>
        <v>-1</v>
      </c>
      <c r="M182" s="37">
        <f t="shared" si="45"/>
        <v>-0.4515982021532351</v>
      </c>
      <c r="O182" s="51"/>
      <c r="P182" s="51"/>
      <c r="Q182" s="51"/>
      <c r="R182" s="54"/>
      <c r="S182" s="54"/>
      <c r="T182" s="54"/>
      <c r="U182" s="54"/>
      <c r="V182" s="54"/>
      <c r="W182" s="51"/>
      <c r="X182" s="51"/>
      <c r="Y182" s="51"/>
    </row>
    <row r="183" spans="1:25" s="17" customFormat="1" x14ac:dyDescent="0.2">
      <c r="B183" s="43" t="s">
        <v>114</v>
      </c>
      <c r="C183" s="17" t="s">
        <v>115</v>
      </c>
      <c r="D183" s="18">
        <v>85400</v>
      </c>
      <c r="E183" s="18">
        <v>87750</v>
      </c>
      <c r="F183" s="18">
        <v>5573.99</v>
      </c>
      <c r="G183" s="18">
        <v>23785.409999999996</v>
      </c>
      <c r="H183" s="18">
        <v>286.43</v>
      </c>
      <c r="I183" s="18">
        <f t="shared" si="41"/>
        <v>24071.839999999997</v>
      </c>
      <c r="J183" s="18">
        <f t="shared" si="42"/>
        <v>63678.16</v>
      </c>
      <c r="K183" s="37">
        <f t="shared" si="43"/>
        <v>0.72567703703703712</v>
      </c>
      <c r="L183" s="37">
        <f t="shared" si="44"/>
        <v>-0.9364787464387464</v>
      </c>
      <c r="M183" s="37">
        <f t="shared" si="45"/>
        <v>-0.45788239316239326</v>
      </c>
      <c r="O183" s="51"/>
      <c r="P183" s="51"/>
      <c r="Q183" s="51"/>
      <c r="R183" s="54"/>
      <c r="S183" s="54"/>
      <c r="T183" s="54"/>
      <c r="U183" s="54"/>
      <c r="V183" s="54"/>
      <c r="W183" s="51"/>
      <c r="X183" s="51"/>
      <c r="Y183" s="51"/>
    </row>
    <row r="184" spans="1:25" s="17" customFormat="1" x14ac:dyDescent="0.2">
      <c r="B184" s="43" t="s">
        <v>116</v>
      </c>
      <c r="C184" s="17" t="s">
        <v>117</v>
      </c>
      <c r="D184" s="18">
        <v>1000000</v>
      </c>
      <c r="E184" s="18">
        <v>1000000</v>
      </c>
      <c r="F184" s="18">
        <v>0</v>
      </c>
      <c r="G184" s="18">
        <v>0</v>
      </c>
      <c r="H184" s="18">
        <v>0</v>
      </c>
      <c r="I184" s="18">
        <f t="shared" si="41"/>
        <v>0</v>
      </c>
      <c r="J184" s="18">
        <f t="shared" si="42"/>
        <v>1000000</v>
      </c>
      <c r="K184" s="37">
        <f t="shared" si="43"/>
        <v>1</v>
      </c>
      <c r="L184" s="37">
        <f t="shared" si="44"/>
        <v>-1</v>
      </c>
      <c r="M184" s="37">
        <f t="shared" si="45"/>
        <v>-1</v>
      </c>
      <c r="O184" s="51"/>
      <c r="P184" s="51"/>
      <c r="Q184" s="51"/>
      <c r="R184" s="54"/>
      <c r="S184" s="54"/>
      <c r="T184" s="54"/>
      <c r="U184" s="54"/>
      <c r="V184" s="54"/>
      <c r="W184" s="51"/>
      <c r="X184" s="51"/>
      <c r="Y184" s="51"/>
    </row>
    <row r="185" spans="1:25" s="17" customFormat="1" x14ac:dyDescent="0.2">
      <c r="A185" s="67" t="s">
        <v>339</v>
      </c>
      <c r="B185" s="68"/>
      <c r="C185" s="67"/>
      <c r="D185" s="69">
        <v>24523630.500000004</v>
      </c>
      <c r="E185" s="69">
        <v>19568730.489999995</v>
      </c>
      <c r="F185" s="69">
        <v>1120657.99</v>
      </c>
      <c r="G185" s="69">
        <v>7120462.2300000014</v>
      </c>
      <c r="H185" s="69">
        <v>313056.31</v>
      </c>
      <c r="I185" s="69">
        <f t="shared" si="41"/>
        <v>7433518.540000001</v>
      </c>
      <c r="J185" s="69">
        <f t="shared" si="42"/>
        <v>12135211.949999994</v>
      </c>
      <c r="K185" s="70">
        <f t="shared" si="43"/>
        <v>0.62013281629083328</v>
      </c>
      <c r="L185" s="70">
        <f t="shared" si="44"/>
        <v>-0.94273220786740985</v>
      </c>
      <c r="M185" s="70">
        <f t="shared" si="45"/>
        <v>-0.27226119919851755</v>
      </c>
      <c r="O185" s="51"/>
      <c r="P185" s="51"/>
      <c r="Q185" s="51"/>
      <c r="R185" s="54"/>
      <c r="S185" s="54"/>
      <c r="T185" s="54"/>
      <c r="U185" s="54"/>
      <c r="V185" s="54"/>
      <c r="W185" s="51"/>
      <c r="X185" s="51"/>
      <c r="Y185" s="51"/>
    </row>
    <row r="186" spans="1:25" s="17" customFormat="1" x14ac:dyDescent="0.2">
      <c r="A186" s="17" t="s">
        <v>340</v>
      </c>
      <c r="B186" s="43" t="s">
        <v>257</v>
      </c>
      <c r="C186" s="17" t="s">
        <v>66</v>
      </c>
      <c r="D186" s="18">
        <v>0</v>
      </c>
      <c r="E186" s="18">
        <v>0</v>
      </c>
      <c r="F186" s="18">
        <v>0</v>
      </c>
      <c r="G186" s="18">
        <v>0</v>
      </c>
      <c r="H186" s="18">
        <v>0</v>
      </c>
      <c r="I186" s="18">
        <f t="shared" si="41"/>
        <v>0</v>
      </c>
      <c r="J186" s="18">
        <f t="shared" si="42"/>
        <v>0</v>
      </c>
      <c r="K186" s="37" t="str">
        <f t="shared" si="43"/>
        <v>NA</v>
      </c>
      <c r="L186" s="37" t="str">
        <f t="shared" si="44"/>
        <v>NA</v>
      </c>
      <c r="M186" s="37" t="str">
        <f t="shared" si="45"/>
        <v>NA</v>
      </c>
      <c r="O186" s="51"/>
      <c r="P186" s="51"/>
      <c r="Q186" s="51"/>
      <c r="R186" s="54"/>
      <c r="S186" s="54"/>
      <c r="T186" s="54"/>
      <c r="U186" s="54"/>
      <c r="V186" s="54"/>
      <c r="W186" s="51"/>
      <c r="X186" s="51"/>
      <c r="Y186" s="51"/>
    </row>
    <row r="187" spans="1:25" s="17" customFormat="1" x14ac:dyDescent="0.2">
      <c r="B187" s="43" t="s">
        <v>67</v>
      </c>
      <c r="C187" s="17" t="s">
        <v>66</v>
      </c>
      <c r="D187" s="18">
        <v>0</v>
      </c>
      <c r="E187" s="18">
        <v>0</v>
      </c>
      <c r="F187" s="18">
        <v>0</v>
      </c>
      <c r="G187" s="18">
        <v>0</v>
      </c>
      <c r="H187" s="18">
        <v>0</v>
      </c>
      <c r="I187" s="18">
        <f t="shared" si="41"/>
        <v>0</v>
      </c>
      <c r="J187" s="18">
        <f t="shared" si="42"/>
        <v>0</v>
      </c>
      <c r="K187" s="37" t="str">
        <f t="shared" si="43"/>
        <v>NA</v>
      </c>
      <c r="L187" s="37" t="str">
        <f t="shared" si="44"/>
        <v>NA</v>
      </c>
      <c r="M187" s="37" t="str">
        <f t="shared" si="45"/>
        <v>NA</v>
      </c>
      <c r="O187" s="51"/>
      <c r="P187" s="51"/>
      <c r="Q187" s="51"/>
      <c r="R187" s="54"/>
      <c r="S187" s="54"/>
      <c r="T187" s="54"/>
      <c r="U187" s="54"/>
      <c r="V187" s="54"/>
      <c r="W187" s="51"/>
      <c r="X187" s="51"/>
      <c r="Y187" s="51"/>
    </row>
    <row r="188" spans="1:25" s="17" customFormat="1" x14ac:dyDescent="0.2">
      <c r="B188" s="43" t="s">
        <v>260</v>
      </c>
      <c r="C188" s="17" t="s">
        <v>261</v>
      </c>
      <c r="D188" s="18">
        <v>0</v>
      </c>
      <c r="E188" s="18">
        <v>25000</v>
      </c>
      <c r="F188" s="18">
        <v>0</v>
      </c>
      <c r="G188" s="18">
        <v>0</v>
      </c>
      <c r="H188" s="18">
        <v>0</v>
      </c>
      <c r="I188" s="18">
        <f t="shared" si="41"/>
        <v>0</v>
      </c>
      <c r="J188" s="18">
        <f t="shared" si="42"/>
        <v>25000</v>
      </c>
      <c r="K188" s="37">
        <f t="shared" si="43"/>
        <v>1</v>
      </c>
      <c r="L188" s="37">
        <f t="shared" si="44"/>
        <v>-1</v>
      </c>
      <c r="M188" s="37">
        <f t="shared" si="45"/>
        <v>-1</v>
      </c>
      <c r="O188" s="51"/>
      <c r="P188" s="51"/>
      <c r="Q188" s="51"/>
      <c r="R188" s="54"/>
      <c r="S188" s="54"/>
      <c r="T188" s="54"/>
      <c r="U188" s="54"/>
      <c r="V188" s="54"/>
      <c r="W188" s="51"/>
      <c r="X188" s="51"/>
      <c r="Y188" s="51"/>
    </row>
    <row r="189" spans="1:25" s="17" customFormat="1" x14ac:dyDescent="0.2">
      <c r="B189" s="43" t="s">
        <v>70</v>
      </c>
      <c r="C189" s="17" t="s">
        <v>71</v>
      </c>
      <c r="D189" s="18">
        <v>10735</v>
      </c>
      <c r="E189" s="18">
        <v>10735</v>
      </c>
      <c r="F189" s="18">
        <v>0</v>
      </c>
      <c r="G189" s="18">
        <v>0</v>
      </c>
      <c r="H189" s="18">
        <v>0</v>
      </c>
      <c r="I189" s="18">
        <f t="shared" si="41"/>
        <v>0</v>
      </c>
      <c r="J189" s="18">
        <f t="shared" si="42"/>
        <v>10735</v>
      </c>
      <c r="K189" s="37">
        <f t="shared" si="43"/>
        <v>1</v>
      </c>
      <c r="L189" s="37">
        <f t="shared" si="44"/>
        <v>-1</v>
      </c>
      <c r="M189" s="37">
        <f t="shared" si="45"/>
        <v>-1</v>
      </c>
      <c r="O189" s="51"/>
      <c r="P189" s="51"/>
      <c r="Q189" s="51"/>
      <c r="R189" s="54"/>
      <c r="S189" s="54"/>
      <c r="T189" s="54"/>
      <c r="U189" s="54"/>
      <c r="V189" s="54"/>
      <c r="W189" s="51"/>
      <c r="X189" s="51"/>
      <c r="Y189" s="51"/>
    </row>
    <row r="190" spans="1:25" s="17" customFormat="1" x14ac:dyDescent="0.2">
      <c r="B190" s="43" t="s">
        <v>72</v>
      </c>
      <c r="C190" s="17" t="s">
        <v>73</v>
      </c>
      <c r="D190" s="18">
        <v>0</v>
      </c>
      <c r="E190" s="18">
        <v>0</v>
      </c>
      <c r="F190" s="18">
        <v>21000</v>
      </c>
      <c r="G190" s="18">
        <v>21800</v>
      </c>
      <c r="H190" s="18">
        <v>0</v>
      </c>
      <c r="I190" s="18">
        <f t="shared" si="41"/>
        <v>21800</v>
      </c>
      <c r="J190" s="18">
        <f t="shared" si="42"/>
        <v>-21800</v>
      </c>
      <c r="K190" s="37" t="str">
        <f t="shared" si="43"/>
        <v>NA</v>
      </c>
      <c r="L190" s="37" t="str">
        <f t="shared" si="44"/>
        <v>NA</v>
      </c>
      <c r="M190" s="37" t="str">
        <f t="shared" si="45"/>
        <v>NA</v>
      </c>
      <c r="O190" s="51"/>
      <c r="P190" s="51"/>
      <c r="Q190" s="51"/>
      <c r="R190" s="54"/>
      <c r="S190" s="54"/>
      <c r="T190" s="54"/>
      <c r="U190" s="54"/>
      <c r="V190" s="54"/>
      <c r="W190" s="51"/>
      <c r="X190" s="51"/>
      <c r="Y190" s="51"/>
    </row>
    <row r="191" spans="1:25" s="17" customFormat="1" x14ac:dyDescent="0.2">
      <c r="B191" s="43" t="s">
        <v>82</v>
      </c>
      <c r="C191" s="17" t="s">
        <v>83</v>
      </c>
      <c r="D191" s="18">
        <v>284.48</v>
      </c>
      <c r="E191" s="18">
        <v>284.48</v>
      </c>
      <c r="F191" s="18">
        <v>556.49999999999966</v>
      </c>
      <c r="G191" s="18">
        <v>572.39999999999964</v>
      </c>
      <c r="H191" s="18">
        <v>0</v>
      </c>
      <c r="I191" s="18">
        <f t="shared" si="41"/>
        <v>572.39999999999964</v>
      </c>
      <c r="J191" s="18">
        <f t="shared" si="42"/>
        <v>-287.91999999999962</v>
      </c>
      <c r="K191" s="37">
        <f t="shared" si="43"/>
        <v>-1.0120922384701898</v>
      </c>
      <c r="L191" s="37">
        <f t="shared" si="44"/>
        <v>0.95620078740157344</v>
      </c>
      <c r="M191" s="37">
        <f t="shared" si="45"/>
        <v>3.0241844769403796</v>
      </c>
      <c r="O191" s="51"/>
      <c r="P191" s="51"/>
      <c r="Q191" s="51"/>
      <c r="R191" s="54"/>
      <c r="S191" s="54"/>
      <c r="T191" s="54"/>
      <c r="U191" s="54"/>
      <c r="V191" s="54"/>
      <c r="W191" s="51"/>
      <c r="X191" s="51"/>
      <c r="Y191" s="51"/>
    </row>
    <row r="192" spans="1:25" s="17" customFormat="1" x14ac:dyDescent="0.2">
      <c r="B192" s="43" t="s">
        <v>84</v>
      </c>
      <c r="C192" s="17" t="s">
        <v>85</v>
      </c>
      <c r="D192" s="18">
        <v>61600</v>
      </c>
      <c r="E192" s="18">
        <v>46600</v>
      </c>
      <c r="F192" s="18">
        <v>23390</v>
      </c>
      <c r="G192" s="18">
        <v>23740</v>
      </c>
      <c r="H192" s="18">
        <v>1500</v>
      </c>
      <c r="I192" s="18">
        <f t="shared" si="41"/>
        <v>25240</v>
      </c>
      <c r="J192" s="18">
        <f t="shared" si="42"/>
        <v>21360</v>
      </c>
      <c r="K192" s="37">
        <f t="shared" si="43"/>
        <v>0.45836909871244635</v>
      </c>
      <c r="L192" s="37">
        <f t="shared" si="44"/>
        <v>-0.49806866952789702</v>
      </c>
      <c r="M192" s="37">
        <f t="shared" si="45"/>
        <v>1.8884120171673818E-2</v>
      </c>
      <c r="O192" s="51"/>
      <c r="P192" s="51"/>
      <c r="Q192" s="51"/>
      <c r="R192" s="54"/>
      <c r="S192" s="54"/>
      <c r="T192" s="54"/>
      <c r="U192" s="54"/>
      <c r="V192" s="54"/>
      <c r="W192" s="51"/>
      <c r="X192" s="51"/>
      <c r="Y192" s="51"/>
    </row>
    <row r="193" spans="1:25" s="17" customFormat="1" x14ac:dyDescent="0.2">
      <c r="B193" s="43" t="s">
        <v>94</v>
      </c>
      <c r="C193" s="17" t="s">
        <v>95</v>
      </c>
      <c r="D193" s="18">
        <v>15000</v>
      </c>
      <c r="E193" s="18">
        <v>15000</v>
      </c>
      <c r="F193" s="18">
        <v>0</v>
      </c>
      <c r="G193" s="18">
        <v>0</v>
      </c>
      <c r="H193" s="18">
        <v>0</v>
      </c>
      <c r="I193" s="18">
        <f t="shared" si="41"/>
        <v>0</v>
      </c>
      <c r="J193" s="18">
        <f t="shared" si="42"/>
        <v>15000</v>
      </c>
      <c r="K193" s="37">
        <f t="shared" si="43"/>
        <v>1</v>
      </c>
      <c r="L193" s="37">
        <f t="shared" si="44"/>
        <v>-1</v>
      </c>
      <c r="M193" s="37">
        <f t="shared" si="45"/>
        <v>-1</v>
      </c>
      <c r="O193" s="51"/>
      <c r="P193" s="51"/>
      <c r="Q193" s="51"/>
      <c r="R193" s="54"/>
      <c r="S193" s="54"/>
      <c r="T193" s="54"/>
      <c r="U193" s="54"/>
      <c r="V193" s="54"/>
      <c r="W193" s="51"/>
      <c r="X193" s="51"/>
      <c r="Y193" s="51"/>
    </row>
    <row r="194" spans="1:25" s="17" customFormat="1" x14ac:dyDescent="0.2">
      <c r="B194" s="43" t="s">
        <v>98</v>
      </c>
      <c r="C194" s="17" t="s">
        <v>99</v>
      </c>
      <c r="D194" s="18">
        <v>11750</v>
      </c>
      <c r="E194" s="18">
        <v>3750</v>
      </c>
      <c r="F194" s="18">
        <v>0</v>
      </c>
      <c r="G194" s="18">
        <v>0</v>
      </c>
      <c r="H194" s="18">
        <v>0</v>
      </c>
      <c r="I194" s="18">
        <f t="shared" si="41"/>
        <v>0</v>
      </c>
      <c r="J194" s="18">
        <f t="shared" si="42"/>
        <v>3750</v>
      </c>
      <c r="K194" s="37">
        <f t="shared" si="43"/>
        <v>1</v>
      </c>
      <c r="L194" s="37">
        <f t="shared" si="44"/>
        <v>-1</v>
      </c>
      <c r="M194" s="37">
        <f t="shared" si="45"/>
        <v>-1</v>
      </c>
      <c r="O194" s="51"/>
      <c r="P194" s="51"/>
      <c r="Q194" s="51"/>
      <c r="R194" s="54"/>
      <c r="S194" s="54"/>
      <c r="T194" s="54"/>
      <c r="U194" s="54"/>
      <c r="V194" s="54"/>
      <c r="W194" s="51"/>
      <c r="X194" s="51"/>
      <c r="Y194" s="51"/>
    </row>
    <row r="195" spans="1:25" s="17" customFormat="1" x14ac:dyDescent="0.2">
      <c r="B195" s="43" t="s">
        <v>106</v>
      </c>
      <c r="C195" s="17" t="s">
        <v>107</v>
      </c>
      <c r="D195" s="18">
        <v>25784.5</v>
      </c>
      <c r="E195" s="18">
        <v>25784.5</v>
      </c>
      <c r="F195" s="18">
        <v>0</v>
      </c>
      <c r="G195" s="18">
        <v>0</v>
      </c>
      <c r="H195" s="18">
        <v>0</v>
      </c>
      <c r="I195" s="18">
        <f t="shared" si="41"/>
        <v>0</v>
      </c>
      <c r="J195" s="18">
        <f t="shared" si="42"/>
        <v>25784.5</v>
      </c>
      <c r="K195" s="37">
        <f t="shared" si="43"/>
        <v>1</v>
      </c>
      <c r="L195" s="37">
        <f t="shared" si="44"/>
        <v>-1</v>
      </c>
      <c r="M195" s="37">
        <f t="shared" si="45"/>
        <v>-1</v>
      </c>
      <c r="O195" s="51"/>
      <c r="P195" s="51"/>
      <c r="Q195" s="51"/>
      <c r="R195" s="54"/>
      <c r="S195" s="54"/>
      <c r="T195" s="54"/>
      <c r="U195" s="54"/>
      <c r="V195" s="54"/>
      <c r="W195" s="51"/>
      <c r="X195" s="51"/>
      <c r="Y195" s="51"/>
    </row>
    <row r="196" spans="1:25" s="17" customFormat="1" x14ac:dyDescent="0.2">
      <c r="B196" s="43" t="s">
        <v>114</v>
      </c>
      <c r="C196" s="17" t="s">
        <v>115</v>
      </c>
      <c r="D196" s="18">
        <v>10000</v>
      </c>
      <c r="E196" s="18">
        <v>29545</v>
      </c>
      <c r="F196" s="18">
        <v>0</v>
      </c>
      <c r="G196" s="18">
        <v>0</v>
      </c>
      <c r="H196" s="18">
        <v>1115</v>
      </c>
      <c r="I196" s="18">
        <f t="shared" si="41"/>
        <v>1115</v>
      </c>
      <c r="J196" s="18">
        <f t="shared" si="42"/>
        <v>28430</v>
      </c>
      <c r="K196" s="37">
        <f t="shared" si="43"/>
        <v>0.96226095786089016</v>
      </c>
      <c r="L196" s="37">
        <f t="shared" si="44"/>
        <v>-1</v>
      </c>
      <c r="M196" s="37">
        <f t="shared" si="45"/>
        <v>-1</v>
      </c>
      <c r="O196" s="51"/>
      <c r="P196" s="51"/>
      <c r="Q196" s="51"/>
      <c r="R196" s="54"/>
      <c r="S196" s="54"/>
      <c r="T196" s="54"/>
      <c r="U196" s="54"/>
      <c r="V196" s="54"/>
      <c r="W196" s="51"/>
      <c r="X196" s="51"/>
      <c r="Y196" s="51"/>
    </row>
    <row r="197" spans="1:25" s="17" customFormat="1" x14ac:dyDescent="0.2">
      <c r="B197" s="43" t="s">
        <v>116</v>
      </c>
      <c r="C197" s="17" t="s">
        <v>117</v>
      </c>
      <c r="D197" s="18">
        <v>1000000</v>
      </c>
      <c r="E197" s="18">
        <v>1000000</v>
      </c>
      <c r="F197" s="18">
        <v>0</v>
      </c>
      <c r="G197" s="18">
        <v>0</v>
      </c>
      <c r="H197" s="18">
        <v>0</v>
      </c>
      <c r="I197" s="18">
        <f t="shared" si="41"/>
        <v>0</v>
      </c>
      <c r="J197" s="18">
        <f t="shared" si="42"/>
        <v>1000000</v>
      </c>
      <c r="K197" s="37">
        <f t="shared" si="43"/>
        <v>1</v>
      </c>
      <c r="L197" s="37">
        <f t="shared" si="44"/>
        <v>-1</v>
      </c>
      <c r="M197" s="37">
        <f t="shared" si="45"/>
        <v>-1</v>
      </c>
      <c r="O197" s="51"/>
      <c r="P197" s="51"/>
      <c r="Q197" s="51"/>
      <c r="R197" s="54"/>
      <c r="S197" s="54"/>
      <c r="T197" s="54"/>
      <c r="U197" s="54"/>
      <c r="V197" s="54"/>
      <c r="W197" s="51"/>
      <c r="X197" s="51"/>
      <c r="Y197" s="51"/>
    </row>
    <row r="198" spans="1:25" s="17" customFormat="1" x14ac:dyDescent="0.2">
      <c r="A198" s="67" t="s">
        <v>341</v>
      </c>
      <c r="B198" s="68"/>
      <c r="C198" s="67"/>
      <c r="D198" s="69">
        <v>1135153.98</v>
      </c>
      <c r="E198" s="69">
        <v>1156698.98</v>
      </c>
      <c r="F198" s="69">
        <v>44946.5</v>
      </c>
      <c r="G198" s="69">
        <v>46112.4</v>
      </c>
      <c r="H198" s="69">
        <v>2615</v>
      </c>
      <c r="I198" s="69">
        <f t="shared" si="41"/>
        <v>48727.4</v>
      </c>
      <c r="J198" s="69">
        <f t="shared" si="42"/>
        <v>1107971.58</v>
      </c>
      <c r="K198" s="70">
        <f t="shared" si="43"/>
        <v>0.95787374170590178</v>
      </c>
      <c r="L198" s="70">
        <f t="shared" si="44"/>
        <v>-0.96114244001494664</v>
      </c>
      <c r="M198" s="70">
        <f t="shared" si="45"/>
        <v>-0.92026897092967086</v>
      </c>
      <c r="O198" s="51"/>
      <c r="P198" s="51"/>
      <c r="Q198" s="51"/>
      <c r="R198" s="54"/>
      <c r="S198" s="54"/>
      <c r="T198" s="54"/>
      <c r="U198" s="54"/>
      <c r="V198" s="54"/>
      <c r="W198" s="51"/>
      <c r="X198" s="51"/>
      <c r="Y198" s="51"/>
    </row>
    <row r="199" spans="1:25" s="17" customFormat="1" x14ac:dyDescent="0.2">
      <c r="A199" s="17" t="s">
        <v>342</v>
      </c>
      <c r="B199" s="43" t="s">
        <v>260</v>
      </c>
      <c r="C199" s="17" t="s">
        <v>261</v>
      </c>
      <c r="D199" s="18"/>
      <c r="E199" s="18"/>
      <c r="F199" s="18">
        <v>0</v>
      </c>
      <c r="G199" s="18">
        <v>0</v>
      </c>
      <c r="H199" s="18">
        <v>0</v>
      </c>
      <c r="I199" s="18">
        <f t="shared" si="41"/>
        <v>0</v>
      </c>
      <c r="J199" s="18">
        <f t="shared" si="42"/>
        <v>0</v>
      </c>
      <c r="K199" s="37" t="str">
        <f t="shared" si="43"/>
        <v>NA</v>
      </c>
      <c r="L199" s="37" t="str">
        <f t="shared" si="44"/>
        <v>NA</v>
      </c>
      <c r="M199" s="37" t="str">
        <f t="shared" si="45"/>
        <v>NA</v>
      </c>
      <c r="O199" s="51"/>
      <c r="P199" s="51"/>
      <c r="Q199" s="51"/>
      <c r="R199" s="54"/>
      <c r="S199" s="54"/>
      <c r="T199" s="54"/>
      <c r="U199" s="54"/>
      <c r="V199" s="54"/>
      <c r="W199" s="51"/>
      <c r="X199" s="51"/>
      <c r="Y199" s="51"/>
    </row>
    <row r="200" spans="1:25" s="17" customFormat="1" x14ac:dyDescent="0.2">
      <c r="B200" s="43" t="s">
        <v>68</v>
      </c>
      <c r="C200" s="17" t="s">
        <v>69</v>
      </c>
      <c r="D200" s="18">
        <v>121985</v>
      </c>
      <c r="E200" s="18">
        <v>121985</v>
      </c>
      <c r="F200" s="18">
        <v>10909.52</v>
      </c>
      <c r="G200" s="18">
        <v>65085.07</v>
      </c>
      <c r="H200" s="18">
        <v>0</v>
      </c>
      <c r="I200" s="18">
        <f t="shared" si="41"/>
        <v>65085.07</v>
      </c>
      <c r="J200" s="18">
        <f t="shared" si="42"/>
        <v>56899.93</v>
      </c>
      <c r="K200" s="37">
        <f t="shared" si="43"/>
        <v>0.4664502192892569</v>
      </c>
      <c r="L200" s="37">
        <f t="shared" si="44"/>
        <v>-0.91056670902160097</v>
      </c>
      <c r="M200" s="37">
        <f t="shared" si="45"/>
        <v>6.7099561421486237E-2</v>
      </c>
      <c r="O200" s="51"/>
      <c r="P200" s="51"/>
      <c r="Q200" s="51"/>
      <c r="R200" s="54"/>
      <c r="S200" s="54"/>
      <c r="T200" s="54"/>
      <c r="U200" s="54"/>
      <c r="V200" s="54"/>
      <c r="W200" s="51"/>
      <c r="X200" s="51"/>
      <c r="Y200" s="51"/>
    </row>
    <row r="201" spans="1:25" s="17" customFormat="1" x14ac:dyDescent="0.2">
      <c r="B201" s="43" t="s">
        <v>343</v>
      </c>
      <c r="C201" s="17" t="s">
        <v>344</v>
      </c>
      <c r="D201" s="18">
        <v>10643260.27</v>
      </c>
      <c r="E201" s="18">
        <v>10643260.27</v>
      </c>
      <c r="F201" s="18">
        <v>813661.70999999938</v>
      </c>
      <c r="G201" s="18">
        <v>3323568.0299999975</v>
      </c>
      <c r="H201" s="18">
        <v>0</v>
      </c>
      <c r="I201" s="18">
        <f t="shared" si="41"/>
        <v>3323568.0299999975</v>
      </c>
      <c r="J201" s="18">
        <f t="shared" si="42"/>
        <v>7319692.2400000021</v>
      </c>
      <c r="K201" s="37">
        <f t="shared" si="43"/>
        <v>0.68773026819910721</v>
      </c>
      <c r="L201" s="37">
        <f t="shared" si="44"/>
        <v>-0.92355145985732823</v>
      </c>
      <c r="M201" s="37">
        <f t="shared" si="45"/>
        <v>-0.37546053639821447</v>
      </c>
      <c r="O201" s="51"/>
      <c r="P201" s="51"/>
      <c r="Q201" s="51"/>
      <c r="R201" s="54"/>
      <c r="S201" s="54"/>
      <c r="T201" s="54"/>
      <c r="U201" s="54"/>
      <c r="V201" s="54"/>
      <c r="W201" s="51"/>
      <c r="X201" s="51"/>
      <c r="Y201" s="51"/>
    </row>
    <row r="202" spans="1:25" s="17" customFormat="1" x14ac:dyDescent="0.2">
      <c r="B202" s="43" t="s">
        <v>70</v>
      </c>
      <c r="C202" s="17" t="s">
        <v>71</v>
      </c>
      <c r="D202" s="18">
        <v>27000</v>
      </c>
      <c r="E202" s="18">
        <v>27000</v>
      </c>
      <c r="F202" s="18">
        <v>0</v>
      </c>
      <c r="G202" s="18">
        <v>0</v>
      </c>
      <c r="H202" s="18">
        <v>0</v>
      </c>
      <c r="I202" s="18">
        <f t="shared" si="41"/>
        <v>0</v>
      </c>
      <c r="J202" s="18">
        <f t="shared" si="42"/>
        <v>27000</v>
      </c>
      <c r="K202" s="37">
        <f t="shared" si="43"/>
        <v>1</v>
      </c>
      <c r="L202" s="37">
        <f t="shared" si="44"/>
        <v>-1</v>
      </c>
      <c r="M202" s="37">
        <f t="shared" si="45"/>
        <v>-1</v>
      </c>
      <c r="O202" s="51"/>
      <c r="P202" s="51"/>
      <c r="Q202" s="51"/>
      <c r="R202" s="54"/>
      <c r="S202" s="54"/>
      <c r="T202" s="54"/>
      <c r="U202" s="54"/>
      <c r="V202" s="54"/>
      <c r="W202" s="51"/>
      <c r="X202" s="51"/>
      <c r="Y202" s="51"/>
    </row>
    <row r="203" spans="1:25" s="17" customFormat="1" x14ac:dyDescent="0.2">
      <c r="B203" s="43" t="s">
        <v>120</v>
      </c>
      <c r="C203" s="17" t="s">
        <v>121</v>
      </c>
      <c r="D203" s="18"/>
      <c r="E203" s="18"/>
      <c r="F203" s="18">
        <v>0</v>
      </c>
      <c r="G203" s="18">
        <v>0</v>
      </c>
      <c r="H203" s="18">
        <v>0</v>
      </c>
      <c r="I203" s="18">
        <f t="shared" si="41"/>
        <v>0</v>
      </c>
      <c r="J203" s="18">
        <f t="shared" si="42"/>
        <v>0</v>
      </c>
      <c r="K203" s="37" t="str">
        <f t="shared" si="43"/>
        <v>NA</v>
      </c>
      <c r="L203" s="37" t="str">
        <f t="shared" si="44"/>
        <v>NA</v>
      </c>
      <c r="M203" s="37" t="str">
        <f t="shared" si="45"/>
        <v>NA</v>
      </c>
      <c r="O203" s="51"/>
      <c r="P203" s="51"/>
      <c r="Q203" s="51"/>
      <c r="R203" s="54"/>
      <c r="S203" s="54"/>
      <c r="T203" s="54"/>
      <c r="U203" s="54"/>
      <c r="V203" s="54"/>
      <c r="W203" s="51"/>
      <c r="X203" s="51"/>
      <c r="Y203" s="51"/>
    </row>
    <row r="204" spans="1:25" s="17" customFormat="1" x14ac:dyDescent="0.2">
      <c r="B204" s="43" t="s">
        <v>72</v>
      </c>
      <c r="C204" s="17" t="s">
        <v>73</v>
      </c>
      <c r="D204" s="18">
        <v>166320</v>
      </c>
      <c r="E204" s="18">
        <v>166320</v>
      </c>
      <c r="F204" s="18">
        <v>0</v>
      </c>
      <c r="G204" s="18">
        <v>0</v>
      </c>
      <c r="H204" s="18">
        <v>0</v>
      </c>
      <c r="I204" s="18">
        <f t="shared" si="41"/>
        <v>0</v>
      </c>
      <c r="J204" s="18">
        <f t="shared" si="42"/>
        <v>166320</v>
      </c>
      <c r="K204" s="37">
        <f t="shared" si="43"/>
        <v>1</v>
      </c>
      <c r="L204" s="37">
        <f t="shared" si="44"/>
        <v>-1</v>
      </c>
      <c r="M204" s="37">
        <f t="shared" si="45"/>
        <v>-1</v>
      </c>
      <c r="O204" s="51"/>
      <c r="P204" s="51"/>
      <c r="Q204" s="51"/>
      <c r="R204" s="54"/>
      <c r="S204" s="54"/>
      <c r="T204" s="54"/>
      <c r="U204" s="54"/>
      <c r="V204" s="54"/>
      <c r="W204" s="51"/>
      <c r="X204" s="51"/>
      <c r="Y204" s="51"/>
    </row>
    <row r="205" spans="1:25" s="17" customFormat="1" x14ac:dyDescent="0.2">
      <c r="B205" s="43" t="s">
        <v>74</v>
      </c>
      <c r="C205" s="17" t="s">
        <v>75</v>
      </c>
      <c r="D205" s="18">
        <v>1576260</v>
      </c>
      <c r="E205" s="18">
        <v>1576260</v>
      </c>
      <c r="F205" s="18">
        <v>103005</v>
      </c>
      <c r="G205" s="18">
        <v>417690</v>
      </c>
      <c r="H205" s="18">
        <v>0</v>
      </c>
      <c r="I205" s="18">
        <f t="shared" si="41"/>
        <v>417690</v>
      </c>
      <c r="J205" s="18">
        <f t="shared" si="42"/>
        <v>1158570</v>
      </c>
      <c r="K205" s="37">
        <f t="shared" si="43"/>
        <v>0.73501199040767384</v>
      </c>
      <c r="L205" s="37">
        <f t="shared" si="44"/>
        <v>-0.934652278177458</v>
      </c>
      <c r="M205" s="37">
        <f t="shared" si="45"/>
        <v>-0.47002398081534774</v>
      </c>
      <c r="O205" s="51"/>
      <c r="P205" s="51"/>
      <c r="Q205" s="51"/>
      <c r="R205" s="54"/>
      <c r="S205" s="54"/>
      <c r="T205" s="54"/>
      <c r="U205" s="54"/>
      <c r="V205" s="54"/>
      <c r="W205" s="51"/>
      <c r="X205" s="51"/>
      <c r="Y205" s="51"/>
    </row>
    <row r="206" spans="1:25" s="17" customFormat="1" x14ac:dyDescent="0.2">
      <c r="B206" s="43" t="s">
        <v>76</v>
      </c>
      <c r="C206" s="17" t="s">
        <v>77</v>
      </c>
      <c r="D206" s="18">
        <v>2131315.31</v>
      </c>
      <c r="E206" s="18">
        <v>2131315.31</v>
      </c>
      <c r="F206" s="18">
        <v>163227.66</v>
      </c>
      <c r="G206" s="18">
        <v>669810.73</v>
      </c>
      <c r="H206" s="18">
        <v>0</v>
      </c>
      <c r="I206" s="18">
        <f t="shared" si="41"/>
        <v>669810.73</v>
      </c>
      <c r="J206" s="18">
        <f t="shared" si="42"/>
        <v>1461504.58</v>
      </c>
      <c r="K206" s="37">
        <f t="shared" si="43"/>
        <v>0.68572893609064345</v>
      </c>
      <c r="L206" s="37">
        <f t="shared" si="44"/>
        <v>-0.92341458852467961</v>
      </c>
      <c r="M206" s="37">
        <f t="shared" si="45"/>
        <v>-0.37145787218128701</v>
      </c>
      <c r="O206" s="51"/>
      <c r="P206" s="51"/>
      <c r="Q206" s="51"/>
      <c r="R206" s="54"/>
      <c r="S206" s="54"/>
      <c r="T206" s="54"/>
      <c r="U206" s="54"/>
      <c r="V206" s="54"/>
      <c r="W206" s="51"/>
      <c r="X206" s="51"/>
      <c r="Y206" s="51"/>
    </row>
    <row r="207" spans="1:25" s="17" customFormat="1" x14ac:dyDescent="0.2">
      <c r="B207" s="43" t="s">
        <v>78</v>
      </c>
      <c r="C207" s="17" t="s">
        <v>79</v>
      </c>
      <c r="D207" s="18">
        <v>1150</v>
      </c>
      <c r="E207" s="18">
        <v>1150</v>
      </c>
      <c r="F207" s="18">
        <v>0</v>
      </c>
      <c r="G207" s="18">
        <v>0</v>
      </c>
      <c r="H207" s="18">
        <v>0</v>
      </c>
      <c r="I207" s="18">
        <f t="shared" si="41"/>
        <v>0</v>
      </c>
      <c r="J207" s="18">
        <f t="shared" si="42"/>
        <v>1150</v>
      </c>
      <c r="K207" s="37">
        <f t="shared" si="43"/>
        <v>1</v>
      </c>
      <c r="L207" s="37">
        <f t="shared" si="44"/>
        <v>-1</v>
      </c>
      <c r="M207" s="37">
        <f t="shared" si="45"/>
        <v>-1</v>
      </c>
      <c r="O207" s="51"/>
      <c r="P207" s="51"/>
      <c r="Q207" s="51"/>
      <c r="R207" s="54"/>
      <c r="S207" s="54"/>
      <c r="T207" s="54"/>
      <c r="U207" s="54"/>
      <c r="V207" s="54"/>
      <c r="W207" s="51"/>
      <c r="X207" s="51"/>
      <c r="Y207" s="51"/>
    </row>
    <row r="208" spans="1:25" s="17" customFormat="1" x14ac:dyDescent="0.2">
      <c r="B208" s="43" t="s">
        <v>82</v>
      </c>
      <c r="C208" s="17" t="s">
        <v>83</v>
      </c>
      <c r="D208" s="18">
        <v>294643.72000000003</v>
      </c>
      <c r="E208" s="18">
        <v>294643.72000000003</v>
      </c>
      <c r="F208" s="18">
        <v>38623.199999999975</v>
      </c>
      <c r="G208" s="18">
        <v>142865.05999999997</v>
      </c>
      <c r="H208" s="18">
        <v>0</v>
      </c>
      <c r="I208" s="18">
        <f t="shared" si="41"/>
        <v>142865.05999999997</v>
      </c>
      <c r="J208" s="18">
        <f t="shared" si="42"/>
        <v>151778.66000000006</v>
      </c>
      <c r="K208" s="37">
        <f t="shared" si="43"/>
        <v>0.51512606479445766</v>
      </c>
      <c r="L208" s="37">
        <f t="shared" si="44"/>
        <v>-0.86891558387872658</v>
      </c>
      <c r="M208" s="37">
        <f t="shared" si="45"/>
        <v>-3.025212958891536E-2</v>
      </c>
      <c r="O208" s="51"/>
      <c r="P208" s="51"/>
      <c r="Q208" s="51"/>
      <c r="R208" s="54"/>
      <c r="S208" s="54"/>
      <c r="T208" s="54"/>
      <c r="U208" s="54"/>
      <c r="V208" s="54"/>
      <c r="W208" s="51"/>
      <c r="X208" s="51"/>
      <c r="Y208" s="51"/>
    </row>
    <row r="209" spans="1:25" s="17" customFormat="1" x14ac:dyDescent="0.2">
      <c r="B209" s="43" t="s">
        <v>84</v>
      </c>
      <c r="C209" s="17" t="s">
        <v>85</v>
      </c>
      <c r="D209" s="18">
        <v>247696</v>
      </c>
      <c r="E209" s="18">
        <v>294696</v>
      </c>
      <c r="F209" s="18">
        <v>0</v>
      </c>
      <c r="G209" s="18">
        <v>258167.16</v>
      </c>
      <c r="H209" s="18">
        <v>21594</v>
      </c>
      <c r="I209" s="18">
        <f t="shared" si="41"/>
        <v>279761.16000000003</v>
      </c>
      <c r="J209" s="18">
        <f t="shared" si="42"/>
        <v>14934.839999999967</v>
      </c>
      <c r="K209" s="37">
        <f t="shared" si="43"/>
        <v>5.0678801205309765E-2</v>
      </c>
      <c r="L209" s="37">
        <f t="shared" si="44"/>
        <v>-1</v>
      </c>
      <c r="M209" s="37">
        <f t="shared" si="45"/>
        <v>0.75209137551917915</v>
      </c>
      <c r="O209" s="51"/>
      <c r="P209" s="51"/>
      <c r="Q209" s="51"/>
      <c r="R209" s="54"/>
      <c r="S209" s="54"/>
      <c r="T209" s="54"/>
      <c r="U209" s="54"/>
      <c r="V209" s="54"/>
      <c r="W209" s="51"/>
      <c r="X209" s="51"/>
      <c r="Y209" s="51"/>
    </row>
    <row r="210" spans="1:25" s="17" customFormat="1" x14ac:dyDescent="0.2">
      <c r="B210" s="43" t="s">
        <v>90</v>
      </c>
      <c r="C210" s="17" t="s">
        <v>91</v>
      </c>
      <c r="D210" s="18"/>
      <c r="E210" s="18"/>
      <c r="F210" s="18">
        <v>0</v>
      </c>
      <c r="G210" s="18">
        <v>0</v>
      </c>
      <c r="H210" s="18">
        <v>0</v>
      </c>
      <c r="I210" s="18">
        <f t="shared" si="41"/>
        <v>0</v>
      </c>
      <c r="J210" s="18">
        <f t="shared" si="42"/>
        <v>0</v>
      </c>
      <c r="K210" s="37" t="str">
        <f t="shared" si="43"/>
        <v>NA</v>
      </c>
      <c r="L210" s="37" t="str">
        <f t="shared" si="44"/>
        <v>NA</v>
      </c>
      <c r="M210" s="37" t="str">
        <f t="shared" si="45"/>
        <v>NA</v>
      </c>
      <c r="O210" s="51"/>
      <c r="P210" s="51"/>
      <c r="Q210" s="51"/>
      <c r="R210" s="54"/>
      <c r="S210" s="54"/>
      <c r="T210" s="54"/>
      <c r="U210" s="54"/>
      <c r="V210" s="54"/>
      <c r="W210" s="51"/>
      <c r="X210" s="51"/>
      <c r="Y210" s="51"/>
    </row>
    <row r="211" spans="1:25" s="17" customFormat="1" x14ac:dyDescent="0.2">
      <c r="B211" s="43" t="s">
        <v>298</v>
      </c>
      <c r="C211" s="17" t="s">
        <v>299</v>
      </c>
      <c r="D211" s="18">
        <v>600</v>
      </c>
      <c r="E211" s="18">
        <v>600</v>
      </c>
      <c r="F211" s="18">
        <v>89.08</v>
      </c>
      <c r="G211" s="18">
        <v>228.58</v>
      </c>
      <c r="H211" s="18">
        <v>0</v>
      </c>
      <c r="I211" s="18">
        <f t="shared" si="41"/>
        <v>228.58</v>
      </c>
      <c r="J211" s="18">
        <f t="shared" si="42"/>
        <v>371.41999999999996</v>
      </c>
      <c r="K211" s="37">
        <f t="shared" si="43"/>
        <v>0.61903333333333321</v>
      </c>
      <c r="L211" s="37">
        <f t="shared" si="44"/>
        <v>-0.85153333333333336</v>
      </c>
      <c r="M211" s="37">
        <f t="shared" si="45"/>
        <v>-0.23806666666666662</v>
      </c>
      <c r="O211" s="51"/>
      <c r="P211" s="51"/>
      <c r="Q211" s="51"/>
      <c r="R211" s="54"/>
      <c r="S211" s="54"/>
      <c r="T211" s="54"/>
      <c r="U211" s="54"/>
      <c r="V211" s="54"/>
      <c r="W211" s="51"/>
      <c r="X211" s="51"/>
      <c r="Y211" s="51"/>
    </row>
    <row r="212" spans="1:25" s="17" customFormat="1" x14ac:dyDescent="0.2">
      <c r="B212" s="43" t="s">
        <v>92</v>
      </c>
      <c r="C212" s="17" t="s">
        <v>93</v>
      </c>
      <c r="D212" s="18">
        <v>16727.66</v>
      </c>
      <c r="E212" s="18">
        <v>225599.39</v>
      </c>
      <c r="F212" s="18">
        <v>21244.5</v>
      </c>
      <c r="G212" s="18">
        <v>32950.53</v>
      </c>
      <c r="H212" s="18">
        <v>86291.93</v>
      </c>
      <c r="I212" s="18">
        <f t="shared" si="41"/>
        <v>119242.45999999999</v>
      </c>
      <c r="J212" s="18">
        <f t="shared" si="42"/>
        <v>106356.93000000002</v>
      </c>
      <c r="K212" s="37">
        <f t="shared" si="43"/>
        <v>0.47144156728437969</v>
      </c>
      <c r="L212" s="37">
        <f t="shared" si="44"/>
        <v>-0.90583086239727861</v>
      </c>
      <c r="M212" s="37">
        <f t="shared" si="45"/>
        <v>-0.70788458248934094</v>
      </c>
      <c r="O212" s="51"/>
      <c r="P212" s="51"/>
      <c r="Q212" s="51"/>
      <c r="R212" s="54"/>
      <c r="S212" s="54"/>
      <c r="T212" s="54"/>
      <c r="U212" s="54"/>
      <c r="V212" s="54"/>
      <c r="W212" s="51"/>
      <c r="X212" s="51"/>
      <c r="Y212" s="51"/>
    </row>
    <row r="213" spans="1:25" s="17" customFormat="1" x14ac:dyDescent="0.2">
      <c r="B213" s="43" t="s">
        <v>94</v>
      </c>
      <c r="C213" s="17" t="s">
        <v>95</v>
      </c>
      <c r="D213" s="18">
        <v>13361</v>
      </c>
      <c r="E213" s="18">
        <v>13361</v>
      </c>
      <c r="F213" s="18">
        <v>313.76</v>
      </c>
      <c r="G213" s="18">
        <v>495.01</v>
      </c>
      <c r="H213" s="18">
        <v>0</v>
      </c>
      <c r="I213" s="18">
        <f t="shared" si="41"/>
        <v>495.01</v>
      </c>
      <c r="J213" s="18">
        <f t="shared" si="42"/>
        <v>12865.99</v>
      </c>
      <c r="K213" s="37">
        <f t="shared" si="43"/>
        <v>0.96295112641269365</v>
      </c>
      <c r="L213" s="37">
        <f t="shared" si="44"/>
        <v>-0.97651672778983611</v>
      </c>
      <c r="M213" s="37">
        <f t="shared" si="45"/>
        <v>-0.9259022528253873</v>
      </c>
      <c r="O213" s="51"/>
      <c r="P213" s="51"/>
      <c r="Q213" s="51"/>
      <c r="R213" s="54"/>
      <c r="S213" s="54"/>
      <c r="T213" s="54"/>
      <c r="U213" s="54"/>
      <c r="V213" s="54"/>
      <c r="W213" s="51"/>
      <c r="X213" s="51"/>
      <c r="Y213" s="51"/>
    </row>
    <row r="214" spans="1:25" s="17" customFormat="1" x14ac:dyDescent="0.2">
      <c r="B214" s="43" t="s">
        <v>98</v>
      </c>
      <c r="C214" s="17" t="s">
        <v>99</v>
      </c>
      <c r="D214" s="18">
        <v>1221712.0599999998</v>
      </c>
      <c r="E214" s="18">
        <v>819571.15000000014</v>
      </c>
      <c r="F214" s="18">
        <v>3025.85</v>
      </c>
      <c r="G214" s="18">
        <v>20324.349999999995</v>
      </c>
      <c r="H214" s="18">
        <v>19410.439999999999</v>
      </c>
      <c r="I214" s="18">
        <f t="shared" si="41"/>
        <v>39734.789999999994</v>
      </c>
      <c r="J214" s="18">
        <f t="shared" si="42"/>
        <v>779836.3600000001</v>
      </c>
      <c r="K214" s="37">
        <f t="shared" si="43"/>
        <v>0.95151758331171121</v>
      </c>
      <c r="L214" s="37">
        <f t="shared" si="44"/>
        <v>-0.99630800815768106</v>
      </c>
      <c r="M214" s="37">
        <f t="shared" si="45"/>
        <v>-0.95040247573380299</v>
      </c>
      <c r="O214" s="51"/>
      <c r="P214" s="51"/>
      <c r="Q214" s="51"/>
      <c r="R214" s="54"/>
      <c r="S214" s="54"/>
      <c r="T214" s="54"/>
      <c r="U214" s="54"/>
      <c r="V214" s="54"/>
      <c r="W214" s="51"/>
      <c r="X214" s="51"/>
      <c r="Y214" s="51"/>
    </row>
    <row r="215" spans="1:25" s="17" customFormat="1" x14ac:dyDescent="0.2">
      <c r="B215" s="43" t="s">
        <v>302</v>
      </c>
      <c r="C215" s="17" t="s">
        <v>303</v>
      </c>
      <c r="D215" s="18">
        <v>154.94999999999999</v>
      </c>
      <c r="E215" s="18">
        <v>2624.8100000000004</v>
      </c>
      <c r="F215" s="18">
        <v>0</v>
      </c>
      <c r="G215" s="18">
        <v>0</v>
      </c>
      <c r="H215" s="18">
        <v>24.39</v>
      </c>
      <c r="I215" s="18">
        <f t="shared" si="41"/>
        <v>24.39</v>
      </c>
      <c r="J215" s="18">
        <f t="shared" si="42"/>
        <v>2600.4200000000005</v>
      </c>
      <c r="K215" s="37">
        <f t="shared" si="43"/>
        <v>0.99070789885744115</v>
      </c>
      <c r="L215" s="37">
        <f t="shared" si="44"/>
        <v>-1</v>
      </c>
      <c r="M215" s="37">
        <f t="shared" si="45"/>
        <v>-1</v>
      </c>
      <c r="O215" s="51"/>
      <c r="P215" s="51"/>
      <c r="Q215" s="51"/>
      <c r="R215" s="54"/>
      <c r="S215" s="54"/>
      <c r="T215" s="54"/>
      <c r="U215" s="54"/>
      <c r="V215" s="54"/>
      <c r="W215" s="51"/>
      <c r="X215" s="51"/>
      <c r="Y215" s="51"/>
    </row>
    <row r="216" spans="1:25" s="17" customFormat="1" x14ac:dyDescent="0.2">
      <c r="B216" s="43" t="s">
        <v>102</v>
      </c>
      <c r="C216" s="17" t="s">
        <v>103</v>
      </c>
      <c r="D216" s="18">
        <v>4500</v>
      </c>
      <c r="E216" s="18">
        <v>5395</v>
      </c>
      <c r="F216" s="18">
        <v>0</v>
      </c>
      <c r="G216" s="18">
        <v>0</v>
      </c>
      <c r="H216" s="18">
        <v>3099</v>
      </c>
      <c r="I216" s="18">
        <f t="shared" si="41"/>
        <v>3099</v>
      </c>
      <c r="J216" s="18">
        <f t="shared" si="42"/>
        <v>2296</v>
      </c>
      <c r="K216" s="37">
        <f t="shared" si="43"/>
        <v>0.42557924003707137</v>
      </c>
      <c r="L216" s="37">
        <f t="shared" si="44"/>
        <v>-1</v>
      </c>
      <c r="M216" s="37">
        <f t="shared" si="45"/>
        <v>-1</v>
      </c>
      <c r="O216" s="51"/>
      <c r="P216" s="51"/>
      <c r="Q216" s="51"/>
      <c r="R216" s="54"/>
      <c r="S216" s="54"/>
      <c r="T216" s="54"/>
      <c r="U216" s="54"/>
      <c r="V216" s="54"/>
      <c r="W216" s="51"/>
      <c r="X216" s="51"/>
      <c r="Y216" s="51"/>
    </row>
    <row r="217" spans="1:25" s="17" customFormat="1" x14ac:dyDescent="0.2">
      <c r="B217" s="43" t="s">
        <v>104</v>
      </c>
      <c r="C217" s="17" t="s">
        <v>105</v>
      </c>
      <c r="D217" s="18">
        <v>0</v>
      </c>
      <c r="E217" s="18">
        <v>0</v>
      </c>
      <c r="F217" s="18">
        <v>0</v>
      </c>
      <c r="G217" s="18">
        <v>0</v>
      </c>
      <c r="H217" s="18">
        <v>0</v>
      </c>
      <c r="I217" s="18">
        <f t="shared" si="41"/>
        <v>0</v>
      </c>
      <c r="J217" s="18">
        <f t="shared" si="42"/>
        <v>0</v>
      </c>
      <c r="K217" s="37" t="str">
        <f t="shared" si="43"/>
        <v>NA</v>
      </c>
      <c r="L217" s="37" t="str">
        <f t="shared" si="44"/>
        <v>NA</v>
      </c>
      <c r="M217" s="37" t="str">
        <f t="shared" si="45"/>
        <v>NA</v>
      </c>
      <c r="O217" s="51"/>
      <c r="P217" s="51"/>
      <c r="Q217" s="51"/>
      <c r="R217" s="54"/>
      <c r="S217" s="54"/>
      <c r="T217" s="54"/>
      <c r="U217" s="54"/>
      <c r="V217" s="54"/>
      <c r="W217" s="51"/>
      <c r="X217" s="51"/>
      <c r="Y217" s="51"/>
    </row>
    <row r="218" spans="1:25" s="17" customFormat="1" x14ac:dyDescent="0.2">
      <c r="B218" s="43" t="s">
        <v>304</v>
      </c>
      <c r="C218" s="17" t="s">
        <v>305</v>
      </c>
      <c r="D218" s="18">
        <v>1930</v>
      </c>
      <c r="E218" s="18">
        <v>95670</v>
      </c>
      <c r="F218" s="18">
        <v>0</v>
      </c>
      <c r="G218" s="18">
        <v>0</v>
      </c>
      <c r="H218" s="18">
        <v>0</v>
      </c>
      <c r="I218" s="18">
        <f t="shared" si="41"/>
        <v>0</v>
      </c>
      <c r="J218" s="18">
        <f t="shared" si="42"/>
        <v>95670</v>
      </c>
      <c r="K218" s="37">
        <f t="shared" si="43"/>
        <v>1</v>
      </c>
      <c r="L218" s="37">
        <f t="shared" si="44"/>
        <v>-1</v>
      </c>
      <c r="M218" s="37">
        <f t="shared" si="45"/>
        <v>-1</v>
      </c>
      <c r="O218" s="51"/>
      <c r="P218" s="51"/>
      <c r="Q218" s="51"/>
      <c r="R218" s="54"/>
      <c r="S218" s="54"/>
      <c r="T218" s="54"/>
      <c r="U218" s="54"/>
      <c r="V218" s="54"/>
      <c r="W218" s="51"/>
      <c r="X218" s="51"/>
      <c r="Y218" s="51"/>
    </row>
    <row r="219" spans="1:25" s="17" customFormat="1" x14ac:dyDescent="0.2">
      <c r="B219" s="43" t="s">
        <v>106</v>
      </c>
      <c r="C219" s="17" t="s">
        <v>107</v>
      </c>
      <c r="D219" s="18">
        <v>149501.93</v>
      </c>
      <c r="E219" s="18">
        <v>349042.36</v>
      </c>
      <c r="F219" s="18">
        <v>16546.88</v>
      </c>
      <c r="G219" s="18">
        <v>30277.449999999993</v>
      </c>
      <c r="H219" s="18">
        <v>17794.57</v>
      </c>
      <c r="I219" s="18">
        <f t="shared" si="41"/>
        <v>48072.01999999999</v>
      </c>
      <c r="J219" s="18">
        <f t="shared" si="42"/>
        <v>300970.33999999997</v>
      </c>
      <c r="K219" s="37">
        <f t="shared" si="43"/>
        <v>0.86227453882674865</v>
      </c>
      <c r="L219" s="37">
        <f t="shared" si="44"/>
        <v>-0.95259349037177032</v>
      </c>
      <c r="M219" s="37">
        <f t="shared" si="45"/>
        <v>-0.82651131513092002</v>
      </c>
      <c r="O219" s="51"/>
      <c r="P219" s="51"/>
      <c r="Q219" s="51"/>
      <c r="R219" s="54"/>
      <c r="S219" s="54"/>
      <c r="T219" s="54"/>
      <c r="U219" s="54"/>
      <c r="V219" s="54"/>
      <c r="W219" s="51"/>
      <c r="X219" s="51"/>
      <c r="Y219" s="51"/>
    </row>
    <row r="220" spans="1:25" s="17" customFormat="1" x14ac:dyDescent="0.2">
      <c r="B220" s="43" t="s">
        <v>110</v>
      </c>
      <c r="C220" s="17" t="s">
        <v>111</v>
      </c>
      <c r="D220" s="18">
        <v>44000</v>
      </c>
      <c r="E220" s="18">
        <v>44000</v>
      </c>
      <c r="F220" s="18">
        <v>0</v>
      </c>
      <c r="G220" s="18">
        <v>0</v>
      </c>
      <c r="H220" s="18">
        <v>0</v>
      </c>
      <c r="I220" s="18">
        <f t="shared" si="41"/>
        <v>0</v>
      </c>
      <c r="J220" s="18">
        <f t="shared" si="42"/>
        <v>44000</v>
      </c>
      <c r="K220" s="37">
        <f t="shared" si="43"/>
        <v>1</v>
      </c>
      <c r="L220" s="37">
        <f t="shared" si="44"/>
        <v>-1</v>
      </c>
      <c r="M220" s="37">
        <f t="shared" si="45"/>
        <v>-1</v>
      </c>
      <c r="O220" s="51"/>
      <c r="P220" s="51"/>
      <c r="Q220" s="51"/>
      <c r="R220" s="54"/>
      <c r="S220" s="54"/>
      <c r="T220" s="54"/>
      <c r="U220" s="54"/>
      <c r="V220" s="54"/>
      <c r="W220" s="51"/>
      <c r="X220" s="51"/>
      <c r="Y220" s="51"/>
    </row>
    <row r="221" spans="1:25" s="17" customFormat="1" x14ac:dyDescent="0.2">
      <c r="B221" s="43" t="s">
        <v>114</v>
      </c>
      <c r="C221" s="17" t="s">
        <v>115</v>
      </c>
      <c r="D221" s="18">
        <v>2200</v>
      </c>
      <c r="E221" s="18">
        <v>2200</v>
      </c>
      <c r="F221" s="18">
        <v>0</v>
      </c>
      <c r="G221" s="18">
        <v>0</v>
      </c>
      <c r="H221" s="18">
        <v>0</v>
      </c>
      <c r="I221" s="18">
        <f t="shared" ref="I221:I301" si="46">SUM(G221:H221)</f>
        <v>0</v>
      </c>
      <c r="J221" s="18">
        <f t="shared" ref="J221:J301" si="47">E221-I221</f>
        <v>2200</v>
      </c>
      <c r="K221" s="37">
        <f t="shared" ref="K221:K301" si="48">IF(E221=0,"NA",J221/E221)</f>
        <v>1</v>
      </c>
      <c r="L221" s="37">
        <f t="shared" ref="L221:L301" si="49">IF(E221=0,"NA",(  ( F221 - (E221/$L$6)) / (E221/$L$6)))</f>
        <v>-1</v>
      </c>
      <c r="M221" s="37">
        <f t="shared" ref="M221:M301" si="50">IF(E221=0,"NA",(  ( G221 - ($M$6*(E221/12))) / ($M$6*(E221/12))))</f>
        <v>-1</v>
      </c>
      <c r="O221" s="51"/>
      <c r="P221" s="51"/>
      <c r="Q221" s="51"/>
      <c r="R221" s="54"/>
      <c r="S221" s="54"/>
      <c r="T221" s="54"/>
      <c r="U221" s="54"/>
      <c r="V221" s="54"/>
      <c r="W221" s="51"/>
      <c r="X221" s="51"/>
      <c r="Y221" s="51"/>
    </row>
    <row r="222" spans="1:25" s="17" customFormat="1" x14ac:dyDescent="0.2">
      <c r="A222" s="67" t="s">
        <v>345</v>
      </c>
      <c r="B222" s="68"/>
      <c r="C222" s="67"/>
      <c r="D222" s="69">
        <v>16664317.9</v>
      </c>
      <c r="E222" s="69">
        <v>16814694.010000002</v>
      </c>
      <c r="F222" s="69">
        <v>1170647.1599999995</v>
      </c>
      <c r="G222" s="69">
        <v>4961461.9699999969</v>
      </c>
      <c r="H222" s="69">
        <v>148214.32999999999</v>
      </c>
      <c r="I222" s="69">
        <f t="shared" si="46"/>
        <v>5109676.299999997</v>
      </c>
      <c r="J222" s="69">
        <f t="shared" si="47"/>
        <v>11705017.710000005</v>
      </c>
      <c r="K222" s="70">
        <f t="shared" si="48"/>
        <v>0.6961183892516164</v>
      </c>
      <c r="L222" s="70">
        <f t="shared" si="49"/>
        <v>-0.93037951453033907</v>
      </c>
      <c r="M222" s="70">
        <f t="shared" si="50"/>
        <v>-0.40986592238320529</v>
      </c>
      <c r="O222" s="51"/>
      <c r="P222" s="51"/>
      <c r="Q222" s="51"/>
      <c r="R222" s="54"/>
      <c r="S222" s="54"/>
      <c r="T222" s="54"/>
      <c r="U222" s="54"/>
      <c r="V222" s="54"/>
      <c r="W222" s="51"/>
      <c r="X222" s="51"/>
      <c r="Y222" s="51"/>
    </row>
    <row r="223" spans="1:25" s="17" customFormat="1" ht="12" customHeight="1" x14ac:dyDescent="0.2">
      <c r="A223" s="17" t="s">
        <v>125</v>
      </c>
      <c r="B223" s="43" t="s">
        <v>346</v>
      </c>
      <c r="C223" s="17" t="s">
        <v>347</v>
      </c>
      <c r="D223" s="18">
        <v>126000</v>
      </c>
      <c r="E223" s="18">
        <v>126000</v>
      </c>
      <c r="F223" s="18">
        <v>13650</v>
      </c>
      <c r="G223" s="18">
        <v>81900</v>
      </c>
      <c r="H223" s="18">
        <v>0</v>
      </c>
      <c r="I223" s="18">
        <f t="shared" si="46"/>
        <v>81900</v>
      </c>
      <c r="J223" s="18">
        <f t="shared" si="47"/>
        <v>44100</v>
      </c>
      <c r="K223" s="37">
        <f t="shared" si="48"/>
        <v>0.35</v>
      </c>
      <c r="L223" s="37">
        <f t="shared" si="49"/>
        <v>-0.89166666666666672</v>
      </c>
      <c r="M223" s="37">
        <f t="shared" si="50"/>
        <v>0.3</v>
      </c>
      <c r="O223" s="51"/>
      <c r="P223" s="51"/>
      <c r="Q223" s="51"/>
      <c r="R223" s="51"/>
      <c r="S223" s="51"/>
      <c r="T223" s="51"/>
      <c r="U223" s="51"/>
      <c r="V223" s="51"/>
      <c r="W223" s="51"/>
      <c r="X223" s="51"/>
      <c r="Y223" s="51"/>
    </row>
    <row r="224" spans="1:25" s="17" customFormat="1" ht="12" customHeight="1" x14ac:dyDescent="0.2">
      <c r="B224" s="43" t="s">
        <v>67</v>
      </c>
      <c r="C224" s="17" t="s">
        <v>66</v>
      </c>
      <c r="D224" s="18">
        <v>0</v>
      </c>
      <c r="E224" s="18">
        <v>0</v>
      </c>
      <c r="F224" s="18">
        <v>0</v>
      </c>
      <c r="G224" s="18">
        <v>0</v>
      </c>
      <c r="H224" s="18">
        <v>0</v>
      </c>
      <c r="I224" s="18">
        <f t="shared" si="46"/>
        <v>0</v>
      </c>
      <c r="J224" s="18">
        <f t="shared" si="47"/>
        <v>0</v>
      </c>
      <c r="K224" s="37" t="str">
        <f t="shared" si="48"/>
        <v>NA</v>
      </c>
      <c r="L224" s="37" t="str">
        <f t="shared" si="49"/>
        <v>NA</v>
      </c>
      <c r="M224" s="37" t="str">
        <f t="shared" si="50"/>
        <v>NA</v>
      </c>
      <c r="O224" s="51"/>
      <c r="P224" s="51"/>
      <c r="Q224" s="51"/>
      <c r="R224" s="51"/>
      <c r="S224" s="51"/>
      <c r="T224" s="51"/>
      <c r="U224" s="51"/>
      <c r="V224" s="51"/>
      <c r="W224" s="51"/>
      <c r="X224" s="51"/>
      <c r="Y224" s="51"/>
    </row>
    <row r="225" spans="2:25" s="17" customFormat="1" ht="12" customHeight="1" x14ac:dyDescent="0.2">
      <c r="B225" s="43" t="s">
        <v>348</v>
      </c>
      <c r="C225" s="17" t="s">
        <v>349</v>
      </c>
      <c r="D225" s="18">
        <v>325000</v>
      </c>
      <c r="E225" s="18">
        <v>325000</v>
      </c>
      <c r="F225" s="18">
        <v>30783.34</v>
      </c>
      <c r="G225" s="18">
        <v>181962.54</v>
      </c>
      <c r="H225" s="18">
        <v>0</v>
      </c>
      <c r="I225" s="18">
        <f t="shared" si="46"/>
        <v>181962.54</v>
      </c>
      <c r="J225" s="18">
        <f t="shared" si="47"/>
        <v>143037.46</v>
      </c>
      <c r="K225" s="37">
        <f t="shared" si="48"/>
        <v>0.44011526153846153</v>
      </c>
      <c r="L225" s="37">
        <f t="shared" si="49"/>
        <v>-0.90528203076923064</v>
      </c>
      <c r="M225" s="37">
        <f t="shared" si="50"/>
        <v>0.11976947692307698</v>
      </c>
      <c r="O225" s="51"/>
      <c r="P225" s="51"/>
      <c r="Q225" s="51"/>
      <c r="R225" s="51"/>
      <c r="S225" s="51"/>
      <c r="T225" s="51"/>
      <c r="U225" s="51"/>
      <c r="V225" s="51"/>
      <c r="W225" s="51"/>
      <c r="X225" s="51"/>
      <c r="Y225" s="51"/>
    </row>
    <row r="226" spans="2:25" s="17" customFormat="1" ht="12" customHeight="1" x14ac:dyDescent="0.2">
      <c r="B226" s="43" t="s">
        <v>331</v>
      </c>
      <c r="C226" s="17" t="s">
        <v>332</v>
      </c>
      <c r="D226" s="18">
        <v>2172268.34</v>
      </c>
      <c r="E226" s="18">
        <v>2172268.34</v>
      </c>
      <c r="F226" s="18">
        <v>180228.25999999998</v>
      </c>
      <c r="G226" s="18">
        <v>972533.31</v>
      </c>
      <c r="H226" s="18">
        <v>0</v>
      </c>
      <c r="I226" s="18">
        <f t="shared" si="46"/>
        <v>972533.31</v>
      </c>
      <c r="J226" s="18">
        <f t="shared" si="47"/>
        <v>1199735.0299999998</v>
      </c>
      <c r="K226" s="37">
        <f t="shared" si="48"/>
        <v>0.55229596082038368</v>
      </c>
      <c r="L226" s="37">
        <f t="shared" si="49"/>
        <v>-0.91703223000524881</v>
      </c>
      <c r="M226" s="37">
        <f t="shared" si="50"/>
        <v>-0.10459192164076735</v>
      </c>
      <c r="O226" s="51"/>
      <c r="P226" s="51"/>
      <c r="Q226" s="51"/>
      <c r="R226" s="51"/>
      <c r="S226" s="51"/>
      <c r="T226" s="51"/>
      <c r="U226" s="51"/>
      <c r="V226" s="51"/>
      <c r="W226" s="51"/>
      <c r="X226" s="51"/>
      <c r="Y226" s="51"/>
    </row>
    <row r="227" spans="2:25" s="17" customFormat="1" ht="12" customHeight="1" x14ac:dyDescent="0.2">
      <c r="B227" s="43" t="s">
        <v>68</v>
      </c>
      <c r="C227" s="17" t="s">
        <v>69</v>
      </c>
      <c r="D227" s="18">
        <v>3984388</v>
      </c>
      <c r="E227" s="18">
        <v>3984388</v>
      </c>
      <c r="F227" s="18">
        <v>405462.36000000022</v>
      </c>
      <c r="G227" s="18">
        <v>2461108.79</v>
      </c>
      <c r="H227" s="18">
        <v>0</v>
      </c>
      <c r="I227" s="18">
        <f t="shared" si="46"/>
        <v>2461108.79</v>
      </c>
      <c r="J227" s="18">
        <f t="shared" si="47"/>
        <v>1523279.21</v>
      </c>
      <c r="K227" s="37">
        <f t="shared" si="48"/>
        <v>0.38231196610370272</v>
      </c>
      <c r="L227" s="37">
        <f t="shared" si="49"/>
        <v>-0.8982372299083321</v>
      </c>
      <c r="M227" s="37">
        <f t="shared" si="50"/>
        <v>0.23537606779259451</v>
      </c>
      <c r="O227" s="51"/>
      <c r="P227" s="51"/>
      <c r="Q227" s="51"/>
      <c r="R227" s="51"/>
      <c r="S227" s="51"/>
      <c r="T227" s="51"/>
      <c r="U227" s="51"/>
      <c r="V227" s="51"/>
      <c r="W227" s="51"/>
      <c r="X227" s="51"/>
      <c r="Y227" s="51"/>
    </row>
    <row r="228" spans="2:25" s="17" customFormat="1" ht="12" customHeight="1" x14ac:dyDescent="0.2">
      <c r="B228" s="43" t="s">
        <v>70</v>
      </c>
      <c r="C228" s="17" t="s">
        <v>71</v>
      </c>
      <c r="D228" s="18">
        <v>1617971.2000000002</v>
      </c>
      <c r="E228" s="18">
        <v>1781175.2</v>
      </c>
      <c r="F228" s="18">
        <v>46168.78</v>
      </c>
      <c r="G228" s="18">
        <v>328991.87</v>
      </c>
      <c r="H228" s="18">
        <v>0</v>
      </c>
      <c r="I228" s="18">
        <f t="shared" si="46"/>
        <v>328991.87</v>
      </c>
      <c r="J228" s="18">
        <f t="shared" si="47"/>
        <v>1452183.33</v>
      </c>
      <c r="K228" s="37">
        <f t="shared" si="48"/>
        <v>0.81529505351298404</v>
      </c>
      <c r="L228" s="37">
        <f t="shared" si="49"/>
        <v>-0.97407959643722863</v>
      </c>
      <c r="M228" s="37">
        <f t="shared" si="50"/>
        <v>-0.63059010702596807</v>
      </c>
      <c r="O228" s="51"/>
      <c r="P228" s="51"/>
      <c r="Q228" s="51"/>
      <c r="R228" s="51"/>
      <c r="S228" s="51"/>
      <c r="T228" s="51"/>
      <c r="U228" s="51"/>
      <c r="V228" s="51"/>
      <c r="W228" s="51"/>
      <c r="X228" s="51"/>
      <c r="Y228" s="51"/>
    </row>
    <row r="229" spans="2:25" s="17" customFormat="1" ht="12" customHeight="1" x14ac:dyDescent="0.2">
      <c r="B229" s="43" t="s">
        <v>120</v>
      </c>
      <c r="C229" s="17" t="s">
        <v>121</v>
      </c>
      <c r="D229" s="18">
        <v>2439222.16</v>
      </c>
      <c r="E229" s="18">
        <v>2439222.16</v>
      </c>
      <c r="F229" s="18">
        <v>64701.58</v>
      </c>
      <c r="G229" s="18">
        <v>320877.92</v>
      </c>
      <c r="H229" s="18">
        <v>0</v>
      </c>
      <c r="I229" s="18">
        <f t="shared" si="46"/>
        <v>320877.92</v>
      </c>
      <c r="J229" s="18">
        <f t="shared" si="47"/>
        <v>2118344.2400000002</v>
      </c>
      <c r="K229" s="37">
        <f t="shared" si="48"/>
        <v>0.86845071955233466</v>
      </c>
      <c r="L229" s="37">
        <f t="shared" si="49"/>
        <v>-0.9734745030358366</v>
      </c>
      <c r="M229" s="37">
        <f t="shared" si="50"/>
        <v>-0.73690143910466943</v>
      </c>
      <c r="O229" s="51"/>
      <c r="P229" s="51"/>
      <c r="Q229" s="51"/>
      <c r="R229" s="51"/>
      <c r="S229" s="51"/>
      <c r="T229" s="51"/>
      <c r="U229" s="51"/>
      <c r="V229" s="51"/>
      <c r="W229" s="51"/>
      <c r="X229" s="51"/>
      <c r="Y229" s="51"/>
    </row>
    <row r="230" spans="2:25" s="17" customFormat="1" ht="12" customHeight="1" x14ac:dyDescent="0.2">
      <c r="B230" s="43" t="s">
        <v>72</v>
      </c>
      <c r="C230" s="17" t="s">
        <v>73</v>
      </c>
      <c r="D230" s="18">
        <v>157250</v>
      </c>
      <c r="E230" s="18">
        <v>157250</v>
      </c>
      <c r="F230" s="18">
        <v>18727.349999999999</v>
      </c>
      <c r="G230" s="18">
        <v>41592</v>
      </c>
      <c r="H230" s="18">
        <v>0</v>
      </c>
      <c r="I230" s="18">
        <f t="shared" si="46"/>
        <v>41592</v>
      </c>
      <c r="J230" s="18">
        <f t="shared" si="47"/>
        <v>115658</v>
      </c>
      <c r="K230" s="37">
        <f t="shared" si="48"/>
        <v>0.73550397456279815</v>
      </c>
      <c r="L230" s="37">
        <f t="shared" si="49"/>
        <v>-0.88090715421303656</v>
      </c>
      <c r="M230" s="37">
        <f t="shared" si="50"/>
        <v>-0.47100794912559618</v>
      </c>
      <c r="O230" s="51"/>
      <c r="P230" s="51"/>
      <c r="Q230" s="51"/>
      <c r="R230" s="51"/>
      <c r="S230" s="51"/>
      <c r="T230" s="51"/>
      <c r="U230" s="51"/>
      <c r="V230" s="51"/>
      <c r="W230" s="51"/>
      <c r="X230" s="51"/>
      <c r="Y230" s="51"/>
    </row>
    <row r="231" spans="2:25" s="17" customFormat="1" ht="12" customHeight="1" x14ac:dyDescent="0.2">
      <c r="B231" s="43" t="s">
        <v>74</v>
      </c>
      <c r="C231" s="17" t="s">
        <v>75</v>
      </c>
      <c r="D231" s="18">
        <v>1413440</v>
      </c>
      <c r="E231" s="18">
        <v>1413440</v>
      </c>
      <c r="F231" s="18">
        <v>99750.96</v>
      </c>
      <c r="G231" s="18">
        <v>595620.51</v>
      </c>
      <c r="H231" s="18">
        <v>0</v>
      </c>
      <c r="I231" s="18">
        <f t="shared" si="46"/>
        <v>595620.51</v>
      </c>
      <c r="J231" s="18">
        <f t="shared" si="47"/>
        <v>817819.49</v>
      </c>
      <c r="K231" s="37">
        <f t="shared" si="48"/>
        <v>0.57860219747566222</v>
      </c>
      <c r="L231" s="37">
        <f t="shared" si="49"/>
        <v>-0.92942681684401185</v>
      </c>
      <c r="M231" s="37">
        <f t="shared" si="50"/>
        <v>-0.15720439495132441</v>
      </c>
      <c r="O231" s="51"/>
      <c r="P231" s="51"/>
      <c r="Q231" s="51"/>
      <c r="R231" s="51"/>
      <c r="S231" s="51"/>
      <c r="T231" s="51"/>
      <c r="U231" s="51"/>
      <c r="V231" s="51"/>
      <c r="W231" s="51"/>
      <c r="X231" s="51"/>
      <c r="Y231" s="51"/>
    </row>
    <row r="232" spans="2:25" s="17" customFormat="1" ht="12" customHeight="1" x14ac:dyDescent="0.2">
      <c r="B232" s="43" t="s">
        <v>76</v>
      </c>
      <c r="C232" s="17" t="s">
        <v>77</v>
      </c>
      <c r="D232" s="18">
        <v>2174821.8300000005</v>
      </c>
      <c r="E232" s="18">
        <v>2174821.8300000005</v>
      </c>
      <c r="F232" s="18">
        <v>140739.41</v>
      </c>
      <c r="G232" s="18">
        <v>842477.90999999992</v>
      </c>
      <c r="H232" s="18">
        <v>0</v>
      </c>
      <c r="I232" s="18">
        <f t="shared" si="46"/>
        <v>842477.90999999992</v>
      </c>
      <c r="J232" s="18">
        <f t="shared" si="47"/>
        <v>1332343.9200000006</v>
      </c>
      <c r="K232" s="37">
        <f t="shared" si="48"/>
        <v>0.6126221015539467</v>
      </c>
      <c r="L232" s="37">
        <f t="shared" si="49"/>
        <v>-0.93528692417070325</v>
      </c>
      <c r="M232" s="37">
        <f t="shared" si="50"/>
        <v>-0.22524420310789348</v>
      </c>
      <c r="O232" s="51"/>
      <c r="P232" s="51"/>
      <c r="Q232" s="51"/>
      <c r="R232" s="51"/>
      <c r="S232" s="51"/>
      <c r="T232" s="51"/>
      <c r="U232" s="51"/>
      <c r="V232" s="51"/>
      <c r="W232" s="51"/>
      <c r="X232" s="51"/>
      <c r="Y232" s="51"/>
    </row>
    <row r="233" spans="2:25" s="17" customFormat="1" ht="12" customHeight="1" x14ac:dyDescent="0.2">
      <c r="B233" s="43" t="s">
        <v>78</v>
      </c>
      <c r="C233" s="17" t="s">
        <v>79</v>
      </c>
      <c r="D233" s="18">
        <v>800</v>
      </c>
      <c r="E233" s="18">
        <v>800</v>
      </c>
      <c r="F233" s="18">
        <v>0</v>
      </c>
      <c r="G233" s="18">
        <v>0</v>
      </c>
      <c r="H233" s="18">
        <v>0</v>
      </c>
      <c r="I233" s="18">
        <f t="shared" si="46"/>
        <v>0</v>
      </c>
      <c r="J233" s="18">
        <f t="shared" si="47"/>
        <v>800</v>
      </c>
      <c r="K233" s="37">
        <f t="shared" si="48"/>
        <v>1</v>
      </c>
      <c r="L233" s="37">
        <f t="shared" si="49"/>
        <v>-1</v>
      </c>
      <c r="M233" s="37">
        <f t="shared" si="50"/>
        <v>-1</v>
      </c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</row>
    <row r="234" spans="2:25" s="17" customFormat="1" ht="12" customHeight="1" x14ac:dyDescent="0.2">
      <c r="B234" s="43" t="s">
        <v>350</v>
      </c>
      <c r="C234" s="17" t="s">
        <v>351</v>
      </c>
      <c r="D234" s="18">
        <v>0</v>
      </c>
      <c r="E234" s="18">
        <v>0</v>
      </c>
      <c r="F234" s="18">
        <v>0</v>
      </c>
      <c r="G234" s="18">
        <v>0</v>
      </c>
      <c r="H234" s="18">
        <v>0</v>
      </c>
      <c r="I234" s="18">
        <f t="shared" si="46"/>
        <v>0</v>
      </c>
      <c r="J234" s="18">
        <f t="shared" si="47"/>
        <v>0</v>
      </c>
      <c r="K234" s="37" t="str">
        <f t="shared" si="48"/>
        <v>NA</v>
      </c>
      <c r="L234" s="37" t="str">
        <f t="shared" si="49"/>
        <v>NA</v>
      </c>
      <c r="M234" s="37" t="str">
        <f t="shared" si="50"/>
        <v>NA</v>
      </c>
      <c r="O234" s="51"/>
      <c r="P234" s="51"/>
      <c r="Q234" s="51"/>
      <c r="R234" s="51"/>
      <c r="S234" s="51"/>
      <c r="T234" s="51"/>
      <c r="U234" s="51"/>
      <c r="V234" s="51"/>
      <c r="W234" s="51"/>
      <c r="X234" s="51"/>
      <c r="Y234" s="51"/>
    </row>
    <row r="235" spans="2:25" s="17" customFormat="1" ht="12" customHeight="1" x14ac:dyDescent="0.2">
      <c r="B235" s="43" t="s">
        <v>82</v>
      </c>
      <c r="C235" s="17" t="s">
        <v>83</v>
      </c>
      <c r="D235" s="18">
        <v>333608.40999999992</v>
      </c>
      <c r="E235" s="18">
        <v>333608.40999999992</v>
      </c>
      <c r="F235" s="18">
        <v>29759.699999999993</v>
      </c>
      <c r="G235" s="18">
        <v>175222.08999999997</v>
      </c>
      <c r="H235" s="18">
        <v>0</v>
      </c>
      <c r="I235" s="18">
        <f t="shared" si="46"/>
        <v>175222.08999999997</v>
      </c>
      <c r="J235" s="18">
        <f t="shared" si="47"/>
        <v>158386.31999999995</v>
      </c>
      <c r="K235" s="37">
        <f t="shared" si="48"/>
        <v>0.47476716789004209</v>
      </c>
      <c r="L235" s="37">
        <f t="shared" si="49"/>
        <v>-0.91079451504235154</v>
      </c>
      <c r="M235" s="37">
        <f t="shared" si="50"/>
        <v>5.0465664219915871E-2</v>
      </c>
      <c r="O235" s="51"/>
      <c r="P235" s="51"/>
      <c r="Q235" s="51"/>
      <c r="R235" s="51"/>
      <c r="S235" s="51"/>
      <c r="T235" s="51"/>
      <c r="U235" s="51"/>
      <c r="V235" s="51"/>
      <c r="W235" s="51"/>
      <c r="X235" s="51"/>
      <c r="Y235" s="51"/>
    </row>
    <row r="236" spans="2:25" s="17" customFormat="1" ht="12" customHeight="1" x14ac:dyDescent="0.2">
      <c r="B236" s="43" t="s">
        <v>84</v>
      </c>
      <c r="C236" s="17" t="s">
        <v>85</v>
      </c>
      <c r="D236" s="18">
        <v>1727381.28</v>
      </c>
      <c r="E236" s="18">
        <v>2502381.2800000003</v>
      </c>
      <c r="F236" s="18">
        <v>39500</v>
      </c>
      <c r="G236" s="18">
        <v>72604.61</v>
      </c>
      <c r="H236" s="18">
        <v>156228.71000000002</v>
      </c>
      <c r="I236" s="18">
        <f t="shared" si="46"/>
        <v>228833.32</v>
      </c>
      <c r="J236" s="18">
        <f t="shared" si="47"/>
        <v>2273547.9600000004</v>
      </c>
      <c r="K236" s="37">
        <f t="shared" si="48"/>
        <v>0.90855377562607098</v>
      </c>
      <c r="L236" s="37">
        <f t="shared" si="49"/>
        <v>-0.98421503536823129</v>
      </c>
      <c r="M236" s="37">
        <f t="shared" si="50"/>
        <v>-0.94197158476185527</v>
      </c>
      <c r="O236" s="51"/>
      <c r="P236" s="51"/>
      <c r="Q236" s="51"/>
      <c r="R236" s="51"/>
      <c r="S236" s="51"/>
      <c r="T236" s="51"/>
      <c r="U236" s="51"/>
      <c r="V236" s="51"/>
      <c r="W236" s="51"/>
      <c r="X236" s="51"/>
      <c r="Y236" s="51"/>
    </row>
    <row r="237" spans="2:25" s="17" customFormat="1" ht="12" customHeight="1" x14ac:dyDescent="0.2">
      <c r="B237" s="43" t="s">
        <v>352</v>
      </c>
      <c r="C237" s="17" t="s">
        <v>457</v>
      </c>
      <c r="D237" s="18">
        <v>22500000</v>
      </c>
      <c r="E237" s="18">
        <v>22500000</v>
      </c>
      <c r="F237" s="18">
        <v>0</v>
      </c>
      <c r="G237" s="18">
        <v>22500000</v>
      </c>
      <c r="H237" s="18">
        <v>0</v>
      </c>
      <c r="I237" s="18">
        <f t="shared" si="46"/>
        <v>22500000</v>
      </c>
      <c r="J237" s="18">
        <f t="shared" si="47"/>
        <v>0</v>
      </c>
      <c r="K237" s="37">
        <f t="shared" si="48"/>
        <v>0</v>
      </c>
      <c r="L237" s="37">
        <f t="shared" si="49"/>
        <v>-1</v>
      </c>
      <c r="M237" s="37">
        <f t="shared" si="50"/>
        <v>1</v>
      </c>
      <c r="O237" s="51"/>
      <c r="P237" s="51"/>
      <c r="Q237" s="51"/>
      <c r="R237" s="51"/>
      <c r="S237" s="51"/>
      <c r="T237" s="51"/>
      <c r="U237" s="51"/>
      <c r="V237" s="51"/>
      <c r="W237" s="51"/>
      <c r="X237" s="51"/>
      <c r="Y237" s="51"/>
    </row>
    <row r="238" spans="2:25" s="17" customFormat="1" ht="12" customHeight="1" x14ac:dyDescent="0.2">
      <c r="B238" s="43" t="s">
        <v>292</v>
      </c>
      <c r="C238" s="17" t="s">
        <v>293</v>
      </c>
      <c r="D238" s="18">
        <v>0</v>
      </c>
      <c r="E238" s="18">
        <v>0</v>
      </c>
      <c r="F238" s="18">
        <v>0</v>
      </c>
      <c r="G238" s="18">
        <v>0</v>
      </c>
      <c r="H238" s="18">
        <v>0</v>
      </c>
      <c r="I238" s="18">
        <f t="shared" si="46"/>
        <v>0</v>
      </c>
      <c r="J238" s="18">
        <f t="shared" si="47"/>
        <v>0</v>
      </c>
      <c r="K238" s="37" t="str">
        <f t="shared" si="48"/>
        <v>NA</v>
      </c>
      <c r="L238" s="37" t="str">
        <f t="shared" si="49"/>
        <v>NA</v>
      </c>
      <c r="M238" s="37" t="str">
        <f t="shared" si="50"/>
        <v>NA</v>
      </c>
      <c r="O238" s="51"/>
      <c r="P238" s="51"/>
      <c r="Q238" s="51"/>
      <c r="R238" s="51"/>
      <c r="S238" s="51"/>
      <c r="T238" s="51"/>
      <c r="U238" s="51"/>
      <c r="V238" s="51"/>
      <c r="W238" s="51"/>
      <c r="X238" s="51"/>
      <c r="Y238" s="51"/>
    </row>
    <row r="239" spans="2:25" s="17" customFormat="1" ht="12" customHeight="1" x14ac:dyDescent="0.2">
      <c r="B239" s="43" t="s">
        <v>353</v>
      </c>
      <c r="C239" s="17" t="s">
        <v>354</v>
      </c>
      <c r="D239" s="18">
        <v>270000</v>
      </c>
      <c r="E239" s="18">
        <v>270000</v>
      </c>
      <c r="F239" s="18">
        <v>0</v>
      </c>
      <c r="G239" s="18">
        <v>102259</v>
      </c>
      <c r="H239" s="18">
        <v>23979.5</v>
      </c>
      <c r="I239" s="18">
        <f t="shared" si="46"/>
        <v>126238.5</v>
      </c>
      <c r="J239" s="18">
        <f t="shared" si="47"/>
        <v>143761.5</v>
      </c>
      <c r="K239" s="37">
        <f t="shared" si="48"/>
        <v>0.53244999999999998</v>
      </c>
      <c r="L239" s="37">
        <f t="shared" si="49"/>
        <v>-1</v>
      </c>
      <c r="M239" s="37">
        <f t="shared" si="50"/>
        <v>-0.24252592592592592</v>
      </c>
      <c r="O239" s="51"/>
      <c r="P239" s="51"/>
      <c r="Q239" s="51"/>
      <c r="R239" s="51"/>
      <c r="S239" s="51"/>
      <c r="T239" s="51"/>
      <c r="U239" s="51"/>
      <c r="V239" s="51"/>
      <c r="W239" s="51"/>
      <c r="X239" s="51"/>
      <c r="Y239" s="51"/>
    </row>
    <row r="240" spans="2:25" s="17" customFormat="1" ht="12" customHeight="1" x14ac:dyDescent="0.2">
      <c r="B240" s="43" t="s">
        <v>324</v>
      </c>
      <c r="C240" s="17" t="s">
        <v>325</v>
      </c>
      <c r="D240" s="18">
        <v>3000000</v>
      </c>
      <c r="E240" s="18">
        <v>2986000</v>
      </c>
      <c r="F240" s="18">
        <v>211838.78</v>
      </c>
      <c r="G240" s="18">
        <v>605315.65</v>
      </c>
      <c r="H240" s="18">
        <v>470403.94</v>
      </c>
      <c r="I240" s="18">
        <f t="shared" si="46"/>
        <v>1075719.5900000001</v>
      </c>
      <c r="J240" s="18">
        <f t="shared" si="47"/>
        <v>1910280.41</v>
      </c>
      <c r="K240" s="37">
        <f t="shared" si="48"/>
        <v>0.63974561620897519</v>
      </c>
      <c r="L240" s="37">
        <f t="shared" si="49"/>
        <v>-0.92905600133958477</v>
      </c>
      <c r="M240" s="37">
        <f t="shared" si="50"/>
        <v>-0.59456419959812457</v>
      </c>
      <c r="O240" s="51"/>
      <c r="P240" s="51"/>
      <c r="Q240" s="51"/>
      <c r="R240" s="51"/>
      <c r="S240" s="51"/>
      <c r="T240" s="51"/>
      <c r="U240" s="51"/>
      <c r="V240" s="51"/>
      <c r="W240" s="51"/>
      <c r="X240" s="51"/>
      <c r="Y240" s="51"/>
    </row>
    <row r="241" spans="2:25" s="17" customFormat="1" ht="12" customHeight="1" x14ac:dyDescent="0.2">
      <c r="B241" s="43" t="s">
        <v>90</v>
      </c>
      <c r="C241" s="17" t="s">
        <v>91</v>
      </c>
      <c r="D241" s="18">
        <v>0</v>
      </c>
      <c r="E241" s="18">
        <v>0</v>
      </c>
      <c r="F241" s="18">
        <v>0</v>
      </c>
      <c r="G241" s="18">
        <v>0</v>
      </c>
      <c r="H241" s="18">
        <v>0</v>
      </c>
      <c r="I241" s="18">
        <f t="shared" si="46"/>
        <v>0</v>
      </c>
      <c r="J241" s="18">
        <f t="shared" si="47"/>
        <v>0</v>
      </c>
      <c r="K241" s="37" t="str">
        <f t="shared" si="48"/>
        <v>NA</v>
      </c>
      <c r="L241" s="37" t="str">
        <f t="shared" si="49"/>
        <v>NA</v>
      </c>
      <c r="M241" s="37" t="str">
        <f t="shared" si="50"/>
        <v>NA</v>
      </c>
      <c r="O241" s="51"/>
      <c r="P241" s="51"/>
      <c r="Q241" s="51"/>
      <c r="R241" s="51"/>
      <c r="S241" s="51"/>
      <c r="T241" s="51"/>
      <c r="U241" s="51"/>
      <c r="V241" s="51"/>
      <c r="W241" s="51"/>
      <c r="X241" s="51"/>
      <c r="Y241" s="51"/>
    </row>
    <row r="242" spans="2:25" s="17" customFormat="1" ht="12" customHeight="1" x14ac:dyDescent="0.2">
      <c r="B242" s="43" t="s">
        <v>355</v>
      </c>
      <c r="C242" s="17" t="s">
        <v>356</v>
      </c>
      <c r="D242" s="18">
        <v>1710</v>
      </c>
      <c r="E242" s="18">
        <v>1710</v>
      </c>
      <c r="F242" s="18">
        <v>0</v>
      </c>
      <c r="G242" s="18">
        <v>0</v>
      </c>
      <c r="H242" s="18">
        <v>0</v>
      </c>
      <c r="I242" s="18">
        <f t="shared" si="46"/>
        <v>0</v>
      </c>
      <c r="J242" s="18">
        <f t="shared" si="47"/>
        <v>1710</v>
      </c>
      <c r="K242" s="37">
        <f t="shared" si="48"/>
        <v>1</v>
      </c>
      <c r="L242" s="37">
        <f t="shared" si="49"/>
        <v>-1</v>
      </c>
      <c r="M242" s="37">
        <f t="shared" si="50"/>
        <v>-1</v>
      </c>
      <c r="O242" s="51"/>
      <c r="P242" s="51"/>
      <c r="Q242" s="51"/>
      <c r="R242" s="51"/>
      <c r="S242" s="51"/>
      <c r="T242" s="51"/>
      <c r="U242" s="51"/>
      <c r="V242" s="51"/>
      <c r="W242" s="51"/>
      <c r="X242" s="51"/>
      <c r="Y242" s="51"/>
    </row>
    <row r="243" spans="2:25" s="17" customFormat="1" ht="12" customHeight="1" x14ac:dyDescent="0.2">
      <c r="B243" s="43" t="s">
        <v>298</v>
      </c>
      <c r="C243" s="17" t="s">
        <v>299</v>
      </c>
      <c r="D243" s="18">
        <v>7140</v>
      </c>
      <c r="E243" s="18">
        <v>7140</v>
      </c>
      <c r="F243" s="18">
        <v>11.22</v>
      </c>
      <c r="G243" s="18">
        <v>29.68</v>
      </c>
      <c r="H243" s="18">
        <v>0</v>
      </c>
      <c r="I243" s="18">
        <f t="shared" si="46"/>
        <v>29.68</v>
      </c>
      <c r="J243" s="18">
        <f t="shared" si="47"/>
        <v>7110.32</v>
      </c>
      <c r="K243" s="37">
        <f t="shared" si="48"/>
        <v>0.99584313725490192</v>
      </c>
      <c r="L243" s="37">
        <f t="shared" si="49"/>
        <v>-0.99842857142857144</v>
      </c>
      <c r="M243" s="37">
        <f t="shared" si="50"/>
        <v>-0.99168627450980396</v>
      </c>
      <c r="O243" s="51"/>
      <c r="P243" s="51"/>
      <c r="Q243" s="51"/>
      <c r="R243" s="51"/>
      <c r="S243" s="51"/>
      <c r="T243" s="51"/>
      <c r="U243" s="51"/>
      <c r="V243" s="51"/>
      <c r="W243" s="51"/>
      <c r="X243" s="51"/>
      <c r="Y243" s="51"/>
    </row>
    <row r="244" spans="2:25" s="17" customFormat="1" ht="12" customHeight="1" x14ac:dyDescent="0.2">
      <c r="B244" s="43" t="s">
        <v>92</v>
      </c>
      <c r="C244" s="17" t="s">
        <v>93</v>
      </c>
      <c r="D244" s="18">
        <v>1000</v>
      </c>
      <c r="E244" s="18">
        <v>1000</v>
      </c>
      <c r="F244" s="18">
        <v>0</v>
      </c>
      <c r="G244" s="18">
        <v>270</v>
      </c>
      <c r="H244" s="18">
        <v>0</v>
      </c>
      <c r="I244" s="18">
        <f t="shared" si="46"/>
        <v>270</v>
      </c>
      <c r="J244" s="18">
        <f t="shared" si="47"/>
        <v>730</v>
      </c>
      <c r="K244" s="37">
        <f t="shared" si="48"/>
        <v>0.73</v>
      </c>
      <c r="L244" s="37">
        <f t="shared" si="49"/>
        <v>-1</v>
      </c>
      <c r="M244" s="37">
        <f t="shared" si="50"/>
        <v>-0.46</v>
      </c>
      <c r="O244" s="51"/>
      <c r="P244" s="51"/>
      <c r="Q244" s="51"/>
      <c r="R244" s="51"/>
      <c r="S244" s="51"/>
      <c r="T244" s="51"/>
      <c r="U244" s="51"/>
      <c r="V244" s="51"/>
      <c r="W244" s="51"/>
      <c r="X244" s="51"/>
      <c r="Y244" s="51"/>
    </row>
    <row r="245" spans="2:25" s="17" customFormat="1" ht="12" customHeight="1" x14ac:dyDescent="0.2">
      <c r="B245" s="43" t="s">
        <v>94</v>
      </c>
      <c r="C245" s="17" t="s">
        <v>95</v>
      </c>
      <c r="D245" s="18">
        <v>29249</v>
      </c>
      <c r="E245" s="18">
        <v>29249</v>
      </c>
      <c r="F245" s="18">
        <v>0</v>
      </c>
      <c r="G245" s="18">
        <v>1688.79</v>
      </c>
      <c r="H245" s="18">
        <v>0</v>
      </c>
      <c r="I245" s="18">
        <f t="shared" si="46"/>
        <v>1688.79</v>
      </c>
      <c r="J245" s="18">
        <f t="shared" si="47"/>
        <v>27560.21</v>
      </c>
      <c r="K245" s="37">
        <f t="shared" si="48"/>
        <v>0.94226161578173606</v>
      </c>
      <c r="L245" s="37">
        <f t="shared" si="49"/>
        <v>-1</v>
      </c>
      <c r="M245" s="37">
        <f t="shared" si="50"/>
        <v>-0.88452323156347223</v>
      </c>
      <c r="O245" s="51"/>
      <c r="P245" s="51"/>
      <c r="Q245" s="51"/>
      <c r="R245" s="51"/>
      <c r="S245" s="51"/>
      <c r="T245" s="51"/>
      <c r="U245" s="51"/>
      <c r="V245" s="51"/>
      <c r="W245" s="51"/>
      <c r="X245" s="51"/>
      <c r="Y245" s="51"/>
    </row>
    <row r="246" spans="2:25" s="17" customFormat="1" ht="12" customHeight="1" x14ac:dyDescent="0.2">
      <c r="B246" s="43" t="s">
        <v>357</v>
      </c>
      <c r="C246" s="17" t="s">
        <v>358</v>
      </c>
      <c r="D246" s="18">
        <v>8000</v>
      </c>
      <c r="E246" s="18">
        <v>8000</v>
      </c>
      <c r="F246" s="18">
        <v>2913.14</v>
      </c>
      <c r="G246" s="18">
        <v>2913.14</v>
      </c>
      <c r="H246" s="18">
        <v>0</v>
      </c>
      <c r="I246" s="18">
        <f t="shared" si="46"/>
        <v>2913.14</v>
      </c>
      <c r="J246" s="18">
        <f t="shared" si="47"/>
        <v>5086.8600000000006</v>
      </c>
      <c r="K246" s="37">
        <f t="shared" si="48"/>
        <v>0.63585750000000008</v>
      </c>
      <c r="L246" s="37">
        <f t="shared" si="49"/>
        <v>-0.63585750000000008</v>
      </c>
      <c r="M246" s="37">
        <f t="shared" si="50"/>
        <v>-0.27171500000000004</v>
      </c>
      <c r="O246" s="51"/>
      <c r="P246" s="51"/>
      <c r="Q246" s="51"/>
      <c r="R246" s="54"/>
      <c r="S246" s="54"/>
      <c r="T246" s="54"/>
      <c r="U246" s="54"/>
      <c r="V246" s="54"/>
      <c r="W246" s="51"/>
      <c r="X246" s="51"/>
      <c r="Y246" s="51"/>
    </row>
    <row r="247" spans="2:25" s="17" customFormat="1" ht="12" customHeight="1" x14ac:dyDescent="0.2">
      <c r="B247" s="43" t="s">
        <v>359</v>
      </c>
      <c r="C247" s="17" t="s">
        <v>360</v>
      </c>
      <c r="D247" s="18">
        <v>8000</v>
      </c>
      <c r="E247" s="18">
        <v>8000</v>
      </c>
      <c r="F247" s="18">
        <v>0</v>
      </c>
      <c r="G247" s="18">
        <v>0</v>
      </c>
      <c r="H247" s="18">
        <v>0</v>
      </c>
      <c r="I247" s="18">
        <f t="shared" si="46"/>
        <v>0</v>
      </c>
      <c r="J247" s="18">
        <f t="shared" si="47"/>
        <v>8000</v>
      </c>
      <c r="K247" s="37">
        <f t="shared" si="48"/>
        <v>1</v>
      </c>
      <c r="L247" s="37">
        <f t="shared" si="49"/>
        <v>-1</v>
      </c>
      <c r="M247" s="37">
        <f t="shared" si="50"/>
        <v>-1</v>
      </c>
      <c r="O247" s="51"/>
      <c r="P247" s="51"/>
      <c r="Q247" s="51"/>
      <c r="R247" s="54"/>
      <c r="S247" s="54"/>
      <c r="T247" s="54"/>
      <c r="U247" s="54"/>
      <c r="V247" s="54"/>
      <c r="W247" s="51"/>
      <c r="X247" s="51"/>
      <c r="Y247" s="51"/>
    </row>
    <row r="248" spans="2:25" s="17" customFormat="1" x14ac:dyDescent="0.2">
      <c r="B248" s="43" t="s">
        <v>361</v>
      </c>
      <c r="C248" s="17" t="s">
        <v>362</v>
      </c>
      <c r="D248" s="18">
        <v>8000</v>
      </c>
      <c r="E248" s="18">
        <v>8000</v>
      </c>
      <c r="F248" s="18">
        <v>0</v>
      </c>
      <c r="G248" s="18">
        <v>623.20000000000005</v>
      </c>
      <c r="H248" s="18">
        <v>0</v>
      </c>
      <c r="I248" s="18">
        <f t="shared" si="46"/>
        <v>623.20000000000005</v>
      </c>
      <c r="J248" s="18">
        <f t="shared" si="47"/>
        <v>7376.8</v>
      </c>
      <c r="K248" s="37">
        <f t="shared" si="48"/>
        <v>0.92210000000000003</v>
      </c>
      <c r="L248" s="37">
        <f t="shared" si="49"/>
        <v>-1</v>
      </c>
      <c r="M248" s="37">
        <f t="shared" si="50"/>
        <v>-0.84420000000000006</v>
      </c>
      <c r="O248" s="51"/>
      <c r="P248" s="51"/>
      <c r="Q248" s="51"/>
      <c r="R248" s="54"/>
      <c r="S248" s="54"/>
      <c r="T248" s="54"/>
      <c r="U248" s="54"/>
      <c r="V248" s="54"/>
      <c r="W248" s="51"/>
      <c r="X248" s="51"/>
      <c r="Y248" s="51"/>
    </row>
    <row r="249" spans="2:25" s="17" customFormat="1" x14ac:dyDescent="0.2">
      <c r="B249" s="43" t="s">
        <v>363</v>
      </c>
      <c r="C249" s="17" t="s">
        <v>364</v>
      </c>
      <c r="D249" s="18">
        <v>8000</v>
      </c>
      <c r="E249" s="18">
        <v>8000</v>
      </c>
      <c r="F249" s="18">
        <v>0</v>
      </c>
      <c r="G249" s="18">
        <v>173.88</v>
      </c>
      <c r="H249" s="18">
        <v>0</v>
      </c>
      <c r="I249" s="18">
        <f t="shared" si="46"/>
        <v>173.88</v>
      </c>
      <c r="J249" s="18">
        <f t="shared" si="47"/>
        <v>7826.12</v>
      </c>
      <c r="K249" s="37">
        <f t="shared" si="48"/>
        <v>0.97826499999999994</v>
      </c>
      <c r="L249" s="37">
        <f t="shared" si="49"/>
        <v>-1</v>
      </c>
      <c r="M249" s="37">
        <f t="shared" si="50"/>
        <v>-0.95652999999999999</v>
      </c>
      <c r="O249" s="51"/>
      <c r="P249" s="51"/>
      <c r="Q249" s="51"/>
      <c r="R249" s="54"/>
      <c r="S249" s="54"/>
      <c r="T249" s="54"/>
      <c r="U249" s="54"/>
      <c r="V249" s="54"/>
      <c r="W249" s="51"/>
      <c r="X249" s="51"/>
      <c r="Y249" s="51"/>
    </row>
    <row r="250" spans="2:25" s="17" customFormat="1" x14ac:dyDescent="0.2">
      <c r="B250" s="43" t="s">
        <v>365</v>
      </c>
      <c r="C250" s="17" t="s">
        <v>366</v>
      </c>
      <c r="D250" s="18">
        <v>8000</v>
      </c>
      <c r="E250" s="18">
        <v>8000</v>
      </c>
      <c r="F250" s="18">
        <v>0</v>
      </c>
      <c r="G250" s="18">
        <v>0</v>
      </c>
      <c r="H250" s="18">
        <v>0</v>
      </c>
      <c r="I250" s="18">
        <f t="shared" si="46"/>
        <v>0</v>
      </c>
      <c r="J250" s="18">
        <f t="shared" si="47"/>
        <v>8000</v>
      </c>
      <c r="K250" s="37">
        <f t="shared" si="48"/>
        <v>1</v>
      </c>
      <c r="L250" s="37">
        <f t="shared" si="49"/>
        <v>-1</v>
      </c>
      <c r="M250" s="37">
        <f t="shared" si="50"/>
        <v>-1</v>
      </c>
      <c r="O250" s="51"/>
      <c r="P250" s="51"/>
      <c r="Q250" s="51"/>
      <c r="R250" s="54"/>
      <c r="S250" s="54"/>
      <c r="T250" s="54"/>
      <c r="U250" s="54"/>
      <c r="V250" s="54"/>
      <c r="W250" s="51"/>
      <c r="X250" s="51"/>
      <c r="Y250" s="51"/>
    </row>
    <row r="251" spans="2:25" s="17" customFormat="1" x14ac:dyDescent="0.2">
      <c r="B251" s="43" t="s">
        <v>367</v>
      </c>
      <c r="C251" s="17" t="s">
        <v>368</v>
      </c>
      <c r="D251" s="18">
        <v>8000</v>
      </c>
      <c r="E251" s="18">
        <v>8000</v>
      </c>
      <c r="F251" s="18">
        <v>0</v>
      </c>
      <c r="G251" s="18">
        <v>0</v>
      </c>
      <c r="H251" s="18">
        <v>0</v>
      </c>
      <c r="I251" s="18">
        <f t="shared" si="46"/>
        <v>0</v>
      </c>
      <c r="J251" s="18">
        <f t="shared" si="47"/>
        <v>8000</v>
      </c>
      <c r="K251" s="37">
        <f t="shared" si="48"/>
        <v>1</v>
      </c>
      <c r="L251" s="37">
        <f t="shared" si="49"/>
        <v>-1</v>
      </c>
      <c r="M251" s="37">
        <f t="shared" si="50"/>
        <v>-1</v>
      </c>
      <c r="O251" s="51"/>
      <c r="P251" s="51"/>
      <c r="Q251" s="51"/>
      <c r="R251" s="54"/>
      <c r="S251" s="54"/>
      <c r="T251" s="54"/>
      <c r="U251" s="54"/>
      <c r="V251" s="54"/>
      <c r="W251" s="51"/>
      <c r="X251" s="51"/>
      <c r="Y251" s="51"/>
    </row>
    <row r="252" spans="2:25" s="17" customFormat="1" x14ac:dyDescent="0.2">
      <c r="B252" s="43" t="s">
        <v>369</v>
      </c>
      <c r="C252" s="17" t="s">
        <v>370</v>
      </c>
      <c r="D252" s="18">
        <v>8000</v>
      </c>
      <c r="E252" s="18">
        <v>8000</v>
      </c>
      <c r="F252" s="18">
        <v>0</v>
      </c>
      <c r="G252" s="18">
        <v>445.66</v>
      </c>
      <c r="H252" s="18">
        <v>0</v>
      </c>
      <c r="I252" s="18">
        <f t="shared" si="46"/>
        <v>445.66</v>
      </c>
      <c r="J252" s="18">
        <f t="shared" si="47"/>
        <v>7554.34</v>
      </c>
      <c r="K252" s="37">
        <f t="shared" si="48"/>
        <v>0.94429249999999998</v>
      </c>
      <c r="L252" s="37">
        <f t="shared" si="49"/>
        <v>-1</v>
      </c>
      <c r="M252" s="37">
        <f t="shared" si="50"/>
        <v>-0.88858500000000007</v>
      </c>
      <c r="O252" s="51"/>
      <c r="P252" s="51"/>
      <c r="Q252" s="51"/>
      <c r="R252" s="54"/>
      <c r="S252" s="54"/>
      <c r="T252" s="54"/>
      <c r="U252" s="54"/>
      <c r="V252" s="54"/>
      <c r="W252" s="51"/>
      <c r="X252" s="51"/>
      <c r="Y252" s="51"/>
    </row>
    <row r="253" spans="2:25" s="17" customFormat="1" x14ac:dyDescent="0.2">
      <c r="B253" s="43" t="s">
        <v>371</v>
      </c>
      <c r="C253" s="17" t="s">
        <v>372</v>
      </c>
      <c r="D253" s="18">
        <v>28000</v>
      </c>
      <c r="E253" s="18">
        <v>28000</v>
      </c>
      <c r="F253" s="18">
        <v>0</v>
      </c>
      <c r="G253" s="18">
        <v>7538.61</v>
      </c>
      <c r="H253" s="18">
        <v>0</v>
      </c>
      <c r="I253" s="18">
        <f t="shared" si="46"/>
        <v>7538.61</v>
      </c>
      <c r="J253" s="18">
        <f t="shared" si="47"/>
        <v>20461.39</v>
      </c>
      <c r="K253" s="37">
        <f t="shared" si="48"/>
        <v>0.73076392857142858</v>
      </c>
      <c r="L253" s="37">
        <f t="shared" si="49"/>
        <v>-1</v>
      </c>
      <c r="M253" s="37">
        <f t="shared" si="50"/>
        <v>-0.46152785714285716</v>
      </c>
      <c r="O253" s="51"/>
      <c r="P253" s="51"/>
      <c r="Q253" s="51"/>
      <c r="R253" s="54"/>
      <c r="S253" s="54"/>
      <c r="T253" s="54"/>
      <c r="U253" s="54"/>
      <c r="V253" s="54"/>
      <c r="W253" s="51"/>
      <c r="X253" s="51"/>
      <c r="Y253" s="51"/>
    </row>
    <row r="254" spans="2:25" s="17" customFormat="1" x14ac:dyDescent="0.2">
      <c r="B254" s="43" t="s">
        <v>98</v>
      </c>
      <c r="C254" s="17" t="s">
        <v>99</v>
      </c>
      <c r="D254" s="18">
        <v>412829</v>
      </c>
      <c r="E254" s="18">
        <v>403150</v>
      </c>
      <c r="F254" s="18">
        <v>10907.64</v>
      </c>
      <c r="G254" s="18">
        <v>40015.07</v>
      </c>
      <c r="H254" s="18">
        <v>17228.95</v>
      </c>
      <c r="I254" s="18">
        <f t="shared" si="46"/>
        <v>57244.020000000004</v>
      </c>
      <c r="J254" s="18">
        <f t="shared" si="47"/>
        <v>345905.98</v>
      </c>
      <c r="K254" s="37">
        <f t="shared" si="48"/>
        <v>0.85800813592955472</v>
      </c>
      <c r="L254" s="37">
        <f t="shared" si="49"/>
        <v>-0.97294396626565793</v>
      </c>
      <c r="M254" s="37">
        <f t="shared" si="50"/>
        <v>-0.80148793253131589</v>
      </c>
      <c r="O254" s="51"/>
      <c r="P254" s="51"/>
      <c r="Q254" s="51"/>
      <c r="R254" s="54"/>
      <c r="S254" s="54"/>
      <c r="T254" s="54"/>
      <c r="U254" s="54"/>
      <c r="V254" s="54"/>
      <c r="W254" s="51"/>
      <c r="X254" s="51"/>
      <c r="Y254" s="51"/>
    </row>
    <row r="255" spans="2:25" s="17" customFormat="1" x14ac:dyDescent="0.2">
      <c r="B255" s="43" t="s">
        <v>302</v>
      </c>
      <c r="C255" s="17" t="s">
        <v>303</v>
      </c>
      <c r="D255" s="18">
        <v>9500</v>
      </c>
      <c r="E255" s="18">
        <v>20079</v>
      </c>
      <c r="F255" s="18">
        <v>2260.34</v>
      </c>
      <c r="G255" s="18">
        <v>9639.3599999999988</v>
      </c>
      <c r="H255" s="18">
        <v>6363.33</v>
      </c>
      <c r="I255" s="18">
        <f t="shared" si="46"/>
        <v>16002.689999999999</v>
      </c>
      <c r="J255" s="18">
        <f t="shared" si="47"/>
        <v>4076.3100000000013</v>
      </c>
      <c r="K255" s="37">
        <f t="shared" si="48"/>
        <v>0.20301359629463625</v>
      </c>
      <c r="L255" s="37">
        <f t="shared" si="49"/>
        <v>-0.88742766074007673</v>
      </c>
      <c r="M255" s="37">
        <f t="shared" si="50"/>
        <v>-3.9856566562079906E-2</v>
      </c>
      <c r="O255" s="51"/>
      <c r="P255" s="51"/>
      <c r="Q255" s="51"/>
      <c r="R255" s="54"/>
      <c r="S255" s="54"/>
      <c r="T255" s="54"/>
      <c r="U255" s="54"/>
      <c r="V255" s="54"/>
      <c r="W255" s="51"/>
      <c r="X255" s="51"/>
      <c r="Y255" s="51"/>
    </row>
    <row r="256" spans="2:25" s="17" customFormat="1" x14ac:dyDescent="0.2">
      <c r="B256" s="43" t="s">
        <v>100</v>
      </c>
      <c r="C256" s="17" t="s">
        <v>101</v>
      </c>
      <c r="D256" s="18">
        <v>121534</v>
      </c>
      <c r="E256" s="18">
        <v>121534</v>
      </c>
      <c r="F256" s="18">
        <v>0</v>
      </c>
      <c r="G256" s="18">
        <v>0</v>
      </c>
      <c r="H256" s="18">
        <v>1</v>
      </c>
      <c r="I256" s="18">
        <f t="shared" si="46"/>
        <v>1</v>
      </c>
      <c r="J256" s="18">
        <f t="shared" si="47"/>
        <v>121533</v>
      </c>
      <c r="K256" s="37">
        <f t="shared" si="48"/>
        <v>0.99999177184985266</v>
      </c>
      <c r="L256" s="37">
        <f t="shared" si="49"/>
        <v>-1</v>
      </c>
      <c r="M256" s="37">
        <f t="shared" si="50"/>
        <v>-1</v>
      </c>
      <c r="O256" s="51"/>
      <c r="P256" s="51"/>
      <c r="Q256" s="51"/>
      <c r="R256" s="54"/>
      <c r="S256" s="54"/>
      <c r="T256" s="54"/>
      <c r="U256" s="54"/>
      <c r="V256" s="54"/>
      <c r="W256" s="51"/>
      <c r="X256" s="51"/>
      <c r="Y256" s="51"/>
    </row>
    <row r="257" spans="1:25" s="17" customFormat="1" x14ac:dyDescent="0.2">
      <c r="B257" s="43" t="s">
        <v>102</v>
      </c>
      <c r="C257" s="17" t="s">
        <v>103</v>
      </c>
      <c r="D257" s="18">
        <v>83000</v>
      </c>
      <c r="E257" s="18">
        <v>84500</v>
      </c>
      <c r="F257" s="18">
        <v>232.48</v>
      </c>
      <c r="G257" s="18">
        <v>232.48</v>
      </c>
      <c r="H257" s="18">
        <v>175.69</v>
      </c>
      <c r="I257" s="18">
        <f t="shared" si="46"/>
        <v>408.16999999999996</v>
      </c>
      <c r="J257" s="18">
        <f t="shared" si="47"/>
        <v>84091.83</v>
      </c>
      <c r="K257" s="37">
        <f t="shared" si="48"/>
        <v>0.99516958579881654</v>
      </c>
      <c r="L257" s="37">
        <f t="shared" si="49"/>
        <v>-0.9972487573964498</v>
      </c>
      <c r="M257" s="37">
        <f t="shared" si="50"/>
        <v>-0.99449751479289938</v>
      </c>
      <c r="O257" s="51"/>
      <c r="P257" s="51"/>
      <c r="Q257" s="51"/>
      <c r="R257" s="54"/>
      <c r="S257" s="54"/>
      <c r="T257" s="54"/>
      <c r="U257" s="54"/>
      <c r="V257" s="54"/>
      <c r="W257" s="51"/>
      <c r="X257" s="51"/>
      <c r="Y257" s="51"/>
    </row>
    <row r="258" spans="1:25" s="17" customFormat="1" x14ac:dyDescent="0.2">
      <c r="B258" s="43" t="s">
        <v>104</v>
      </c>
      <c r="C258" s="17" t="s">
        <v>105</v>
      </c>
      <c r="D258" s="18">
        <v>29600</v>
      </c>
      <c r="E258" s="18">
        <v>39200</v>
      </c>
      <c r="F258" s="18">
        <v>4500.8500000000004</v>
      </c>
      <c r="G258" s="18">
        <v>5346.0599999999995</v>
      </c>
      <c r="H258" s="18">
        <v>2998</v>
      </c>
      <c r="I258" s="18">
        <f t="shared" si="46"/>
        <v>8344.06</v>
      </c>
      <c r="J258" s="18">
        <f t="shared" si="47"/>
        <v>30855.940000000002</v>
      </c>
      <c r="K258" s="37">
        <f t="shared" si="48"/>
        <v>0.78714132653061231</v>
      </c>
      <c r="L258" s="37">
        <f t="shared" si="49"/>
        <v>-0.88518239795918374</v>
      </c>
      <c r="M258" s="37">
        <f t="shared" si="50"/>
        <v>-0.72724183673469389</v>
      </c>
      <c r="O258" s="51"/>
      <c r="P258" s="51"/>
      <c r="Q258" s="51"/>
      <c r="R258" s="54"/>
      <c r="S258" s="54"/>
      <c r="T258" s="54"/>
      <c r="U258" s="54"/>
      <c r="V258" s="54"/>
      <c r="W258" s="51"/>
      <c r="X258" s="51"/>
      <c r="Y258" s="51"/>
    </row>
    <row r="259" spans="1:25" s="17" customFormat="1" x14ac:dyDescent="0.2">
      <c r="B259" s="43" t="s">
        <v>106</v>
      </c>
      <c r="C259" s="17" t="s">
        <v>107</v>
      </c>
      <c r="D259" s="18">
        <v>500</v>
      </c>
      <c r="E259" s="18">
        <v>500</v>
      </c>
      <c r="F259" s="18">
        <v>0</v>
      </c>
      <c r="G259" s="18">
        <v>0</v>
      </c>
      <c r="H259" s="18">
        <v>0</v>
      </c>
      <c r="I259" s="18">
        <f t="shared" si="46"/>
        <v>0</v>
      </c>
      <c r="J259" s="18">
        <f t="shared" si="47"/>
        <v>500</v>
      </c>
      <c r="K259" s="37">
        <f t="shared" si="48"/>
        <v>1</v>
      </c>
      <c r="L259" s="37">
        <f t="shared" si="49"/>
        <v>-1</v>
      </c>
      <c r="M259" s="37">
        <f t="shared" si="50"/>
        <v>-1</v>
      </c>
      <c r="O259" s="51"/>
      <c r="P259" s="51"/>
      <c r="Q259" s="51"/>
      <c r="R259" s="54"/>
      <c r="S259" s="54"/>
      <c r="T259" s="54"/>
      <c r="U259" s="54"/>
      <c r="V259" s="54"/>
      <c r="W259" s="51"/>
      <c r="X259" s="51"/>
      <c r="Y259" s="51"/>
    </row>
    <row r="260" spans="1:25" s="17" customFormat="1" x14ac:dyDescent="0.2">
      <c r="B260" s="43" t="s">
        <v>110</v>
      </c>
      <c r="C260" s="17" t="s">
        <v>111</v>
      </c>
      <c r="D260" s="18">
        <v>15787</v>
      </c>
      <c r="E260" s="18">
        <v>15787</v>
      </c>
      <c r="F260" s="18">
        <v>81.739999999999995</v>
      </c>
      <c r="G260" s="18">
        <v>81.739999999999995</v>
      </c>
      <c r="H260" s="18">
        <v>0</v>
      </c>
      <c r="I260" s="18">
        <f t="shared" si="46"/>
        <v>81.739999999999995</v>
      </c>
      <c r="J260" s="18">
        <f t="shared" si="47"/>
        <v>15705.26</v>
      </c>
      <c r="K260" s="37">
        <f t="shared" si="48"/>
        <v>0.99482232216380573</v>
      </c>
      <c r="L260" s="37">
        <f t="shared" si="49"/>
        <v>-0.99482232216380573</v>
      </c>
      <c r="M260" s="37">
        <f t="shared" si="50"/>
        <v>-0.98964464432761134</v>
      </c>
      <c r="O260" s="51"/>
      <c r="P260" s="51"/>
      <c r="Q260" s="51"/>
      <c r="R260" s="54"/>
      <c r="S260" s="54"/>
      <c r="T260" s="54"/>
      <c r="U260" s="54"/>
      <c r="V260" s="54"/>
      <c r="W260" s="51"/>
      <c r="X260" s="51"/>
      <c r="Y260" s="51"/>
    </row>
    <row r="261" spans="1:25" s="17" customFormat="1" x14ac:dyDescent="0.2">
      <c r="B261" s="43" t="s">
        <v>112</v>
      </c>
      <c r="C261" s="17" t="s">
        <v>113</v>
      </c>
      <c r="D261" s="18">
        <v>21000</v>
      </c>
      <c r="E261" s="18">
        <v>21000</v>
      </c>
      <c r="F261" s="18">
        <v>0</v>
      </c>
      <c r="G261" s="18">
        <v>0</v>
      </c>
      <c r="H261" s="18">
        <v>0</v>
      </c>
      <c r="I261" s="18">
        <f t="shared" si="46"/>
        <v>0</v>
      </c>
      <c r="J261" s="18">
        <f t="shared" si="47"/>
        <v>21000</v>
      </c>
      <c r="K261" s="37">
        <f t="shared" si="48"/>
        <v>1</v>
      </c>
      <c r="L261" s="37">
        <f t="shared" si="49"/>
        <v>-1</v>
      </c>
      <c r="M261" s="37">
        <f t="shared" si="50"/>
        <v>-1</v>
      </c>
      <c r="O261" s="51"/>
      <c r="P261" s="51"/>
      <c r="Q261" s="51"/>
      <c r="R261" s="54"/>
      <c r="S261" s="54"/>
      <c r="T261" s="54"/>
      <c r="U261" s="54"/>
      <c r="V261" s="54"/>
      <c r="W261" s="51"/>
      <c r="X261" s="51"/>
      <c r="Y261" s="51"/>
    </row>
    <row r="262" spans="1:25" s="17" customFormat="1" x14ac:dyDescent="0.2">
      <c r="B262" s="43" t="s">
        <v>328</v>
      </c>
      <c r="C262" s="17" t="s">
        <v>329</v>
      </c>
      <c r="D262" s="18">
        <v>4500</v>
      </c>
      <c r="E262" s="18">
        <v>4500</v>
      </c>
      <c r="F262" s="18">
        <v>0</v>
      </c>
      <c r="G262" s="18">
        <v>0</v>
      </c>
      <c r="H262" s="18">
        <v>0</v>
      </c>
      <c r="I262" s="18">
        <f t="shared" si="46"/>
        <v>0</v>
      </c>
      <c r="J262" s="18">
        <f t="shared" si="47"/>
        <v>4500</v>
      </c>
      <c r="K262" s="37">
        <f t="shared" si="48"/>
        <v>1</v>
      </c>
      <c r="L262" s="37">
        <f t="shared" si="49"/>
        <v>-1</v>
      </c>
      <c r="M262" s="37">
        <f t="shared" si="50"/>
        <v>-1</v>
      </c>
      <c r="O262" s="51"/>
      <c r="P262" s="51"/>
      <c r="Q262" s="51"/>
      <c r="R262" s="54"/>
      <c r="S262" s="54"/>
      <c r="T262" s="54"/>
      <c r="U262" s="54"/>
      <c r="V262" s="54"/>
      <c r="W262" s="51"/>
      <c r="X262" s="51"/>
      <c r="Y262" s="51"/>
    </row>
    <row r="263" spans="1:25" s="17" customFormat="1" x14ac:dyDescent="0.2">
      <c r="B263" s="43" t="s">
        <v>114</v>
      </c>
      <c r="C263" s="17" t="s">
        <v>115</v>
      </c>
      <c r="D263" s="18">
        <v>111946</v>
      </c>
      <c r="E263" s="18">
        <v>111946</v>
      </c>
      <c r="F263" s="18">
        <v>13500</v>
      </c>
      <c r="G263" s="18">
        <v>83414.06</v>
      </c>
      <c r="H263" s="18">
        <v>1891.12</v>
      </c>
      <c r="I263" s="18">
        <f t="shared" si="46"/>
        <v>85305.18</v>
      </c>
      <c r="J263" s="18">
        <f t="shared" si="47"/>
        <v>26640.820000000007</v>
      </c>
      <c r="K263" s="37">
        <f t="shared" si="48"/>
        <v>0.23797920425919647</v>
      </c>
      <c r="L263" s="37">
        <f t="shared" si="49"/>
        <v>-0.87940614224715485</v>
      </c>
      <c r="M263" s="37">
        <f t="shared" si="50"/>
        <v>0.49025530166330189</v>
      </c>
      <c r="O263" s="51"/>
      <c r="P263" s="51"/>
      <c r="Q263" s="51"/>
      <c r="R263" s="54"/>
      <c r="S263" s="54"/>
      <c r="T263" s="54"/>
      <c r="U263" s="54"/>
      <c r="V263" s="54"/>
      <c r="W263" s="51"/>
      <c r="X263" s="51"/>
      <c r="Y263" s="51"/>
    </row>
    <row r="264" spans="1:25" s="17" customFormat="1" x14ac:dyDescent="0.2">
      <c r="B264" s="43" t="s">
        <v>116</v>
      </c>
      <c r="C264" s="17" t="s">
        <v>117</v>
      </c>
      <c r="D264" s="18">
        <v>1000000</v>
      </c>
      <c r="E264" s="18">
        <v>200000</v>
      </c>
      <c r="F264" s="18">
        <v>0</v>
      </c>
      <c r="G264" s="18">
        <v>0</v>
      </c>
      <c r="H264" s="18">
        <v>0</v>
      </c>
      <c r="I264" s="18">
        <f t="shared" si="46"/>
        <v>0</v>
      </c>
      <c r="J264" s="18">
        <f t="shared" si="47"/>
        <v>200000</v>
      </c>
      <c r="K264" s="37">
        <f t="shared" si="48"/>
        <v>1</v>
      </c>
      <c r="L264" s="37">
        <f t="shared" si="49"/>
        <v>-1</v>
      </c>
      <c r="M264" s="37">
        <f t="shared" si="50"/>
        <v>-1</v>
      </c>
      <c r="O264" s="51"/>
      <c r="P264" s="51"/>
      <c r="Q264" s="51"/>
      <c r="R264" s="54"/>
      <c r="S264" s="54"/>
      <c r="T264" s="54"/>
      <c r="U264" s="54"/>
      <c r="V264" s="54"/>
      <c r="W264" s="51"/>
      <c r="X264" s="51"/>
      <c r="Y264" s="51"/>
    </row>
    <row r="265" spans="1:25" s="17" customFormat="1" x14ac:dyDescent="0.2">
      <c r="A265" s="67" t="s">
        <v>126</v>
      </c>
      <c r="B265" s="68"/>
      <c r="C265" s="67"/>
      <c r="D265" s="69">
        <v>44175446.219999999</v>
      </c>
      <c r="E265" s="69">
        <v>44311650.219999999</v>
      </c>
      <c r="F265" s="69">
        <v>1315717.9300000002</v>
      </c>
      <c r="G265" s="69">
        <v>29434877.929999992</v>
      </c>
      <c r="H265" s="69">
        <v>679270.23999999987</v>
      </c>
      <c r="I265" s="69">
        <f t="shared" si="46"/>
        <v>30114148.169999991</v>
      </c>
      <c r="J265" s="69">
        <f t="shared" si="47"/>
        <v>14197502.050000008</v>
      </c>
      <c r="K265" s="70">
        <f t="shared" si="48"/>
        <v>0.32040111301456309</v>
      </c>
      <c r="L265" s="70">
        <f t="shared" si="49"/>
        <v>-0.97030762963086059</v>
      </c>
      <c r="M265" s="70">
        <f t="shared" si="50"/>
        <v>0.32853900876454395</v>
      </c>
      <c r="O265" s="51"/>
      <c r="P265" s="51"/>
      <c r="Q265" s="51"/>
      <c r="R265" s="54"/>
      <c r="S265" s="54"/>
      <c r="T265" s="54"/>
      <c r="U265" s="54"/>
      <c r="V265" s="54"/>
      <c r="W265" s="51"/>
      <c r="X265" s="51"/>
      <c r="Y265" s="51"/>
    </row>
    <row r="266" spans="1:25" s="17" customFormat="1" x14ac:dyDescent="0.2">
      <c r="A266" s="17" t="s">
        <v>373</v>
      </c>
      <c r="B266" s="43" t="s">
        <v>64</v>
      </c>
      <c r="C266" s="17" t="s">
        <v>65</v>
      </c>
      <c r="D266" s="18">
        <v>0</v>
      </c>
      <c r="E266" s="18">
        <v>0</v>
      </c>
      <c r="F266" s="18">
        <v>0</v>
      </c>
      <c r="G266" s="18">
        <v>0</v>
      </c>
      <c r="H266" s="18">
        <v>0</v>
      </c>
      <c r="I266" s="18">
        <f t="shared" si="46"/>
        <v>0</v>
      </c>
      <c r="J266" s="18">
        <f t="shared" si="47"/>
        <v>0</v>
      </c>
      <c r="K266" s="37" t="str">
        <f t="shared" si="48"/>
        <v>NA</v>
      </c>
      <c r="L266" s="37" t="str">
        <f t="shared" si="49"/>
        <v>NA</v>
      </c>
      <c r="M266" s="37" t="str">
        <f t="shared" si="50"/>
        <v>NA</v>
      </c>
      <c r="O266" s="51"/>
      <c r="P266" s="51"/>
      <c r="Q266" s="51"/>
      <c r="R266" s="54"/>
      <c r="S266" s="54"/>
      <c r="T266" s="54"/>
      <c r="U266" s="54"/>
      <c r="V266" s="54"/>
      <c r="W266" s="51"/>
      <c r="X266" s="51"/>
      <c r="Y266" s="51"/>
    </row>
    <row r="267" spans="1:25" s="17" customFormat="1" x14ac:dyDescent="0.2">
      <c r="B267" s="43" t="s">
        <v>257</v>
      </c>
      <c r="C267" s="17" t="s">
        <v>66</v>
      </c>
      <c r="D267" s="18">
        <v>0</v>
      </c>
      <c r="E267" s="18">
        <v>0</v>
      </c>
      <c r="F267" s="18">
        <v>0</v>
      </c>
      <c r="G267" s="18">
        <v>0</v>
      </c>
      <c r="H267" s="18">
        <v>0</v>
      </c>
      <c r="I267" s="18">
        <f t="shared" si="46"/>
        <v>0</v>
      </c>
      <c r="J267" s="18">
        <f t="shared" si="47"/>
        <v>0</v>
      </c>
      <c r="K267" s="37" t="str">
        <f t="shared" si="48"/>
        <v>NA</v>
      </c>
      <c r="L267" s="37" t="str">
        <f t="shared" si="49"/>
        <v>NA</v>
      </c>
      <c r="M267" s="37" t="str">
        <f t="shared" si="50"/>
        <v>NA</v>
      </c>
      <c r="O267" s="51"/>
      <c r="P267" s="51"/>
      <c r="Q267" s="51"/>
      <c r="R267" s="54"/>
      <c r="S267" s="54"/>
      <c r="T267" s="54"/>
      <c r="U267" s="54"/>
      <c r="V267" s="54"/>
      <c r="W267" s="51"/>
      <c r="X267" s="51"/>
      <c r="Y267" s="51"/>
    </row>
    <row r="268" spans="1:25" s="17" customFormat="1" x14ac:dyDescent="0.2">
      <c r="B268" s="43" t="s">
        <v>67</v>
      </c>
      <c r="C268" s="17" t="s">
        <v>66</v>
      </c>
      <c r="D268" s="18"/>
      <c r="E268" s="18"/>
      <c r="F268" s="18">
        <v>0</v>
      </c>
      <c r="G268" s="18">
        <v>0</v>
      </c>
      <c r="H268" s="18">
        <v>0</v>
      </c>
      <c r="I268" s="18">
        <f t="shared" si="46"/>
        <v>0</v>
      </c>
      <c r="J268" s="18">
        <f t="shared" si="47"/>
        <v>0</v>
      </c>
      <c r="K268" s="37" t="str">
        <f t="shared" si="48"/>
        <v>NA</v>
      </c>
      <c r="L268" s="37" t="str">
        <f t="shared" si="49"/>
        <v>NA</v>
      </c>
      <c r="M268" s="37" t="str">
        <f t="shared" si="50"/>
        <v>NA</v>
      </c>
      <c r="O268" s="51"/>
      <c r="P268" s="51"/>
      <c r="Q268" s="51"/>
      <c r="R268" s="54"/>
      <c r="S268" s="54"/>
      <c r="T268" s="54"/>
      <c r="U268" s="54"/>
      <c r="V268" s="54"/>
      <c r="W268" s="51"/>
      <c r="X268" s="51"/>
      <c r="Y268" s="51"/>
    </row>
    <row r="269" spans="1:25" s="17" customFormat="1" x14ac:dyDescent="0.2">
      <c r="B269" s="43" t="s">
        <v>262</v>
      </c>
      <c r="C269" s="17" t="s">
        <v>263</v>
      </c>
      <c r="D269" s="18">
        <v>0</v>
      </c>
      <c r="E269" s="18">
        <v>0</v>
      </c>
      <c r="F269" s="18">
        <v>0</v>
      </c>
      <c r="G269" s="18">
        <v>0</v>
      </c>
      <c r="H269" s="18">
        <v>0</v>
      </c>
      <c r="I269" s="18">
        <f t="shared" si="46"/>
        <v>0</v>
      </c>
      <c r="J269" s="18">
        <f t="shared" si="47"/>
        <v>0</v>
      </c>
      <c r="K269" s="37" t="str">
        <f t="shared" si="48"/>
        <v>NA</v>
      </c>
      <c r="L269" s="37" t="str">
        <f t="shared" si="49"/>
        <v>NA</v>
      </c>
      <c r="M269" s="37" t="str">
        <f t="shared" si="50"/>
        <v>NA</v>
      </c>
      <c r="O269" s="51"/>
      <c r="P269" s="51"/>
      <c r="Q269" s="51"/>
      <c r="R269" s="54"/>
      <c r="S269" s="54"/>
      <c r="T269" s="54"/>
      <c r="U269" s="54"/>
      <c r="V269" s="54"/>
      <c r="W269" s="51"/>
      <c r="X269" s="51"/>
      <c r="Y269" s="51"/>
    </row>
    <row r="270" spans="1:25" s="17" customFormat="1" x14ac:dyDescent="0.2">
      <c r="B270" s="43" t="s">
        <v>266</v>
      </c>
      <c r="C270" s="17" t="s">
        <v>267</v>
      </c>
      <c r="D270" s="18">
        <v>15266093.59</v>
      </c>
      <c r="E270" s="18">
        <v>15266093.59</v>
      </c>
      <c r="F270" s="18">
        <v>1724021.4099999995</v>
      </c>
      <c r="G270" s="18">
        <v>9532681.120000001</v>
      </c>
      <c r="H270" s="18">
        <v>0</v>
      </c>
      <c r="I270" s="18">
        <f t="shared" si="46"/>
        <v>9532681.120000001</v>
      </c>
      <c r="J270" s="18">
        <f t="shared" si="47"/>
        <v>5733412.4699999988</v>
      </c>
      <c r="K270" s="37">
        <f t="shared" si="48"/>
        <v>0.37556513303152095</v>
      </c>
      <c r="L270" s="37">
        <f t="shared" si="49"/>
        <v>-0.88706859421264694</v>
      </c>
      <c r="M270" s="37">
        <f t="shared" si="50"/>
        <v>0.24886973393695816</v>
      </c>
      <c r="O270" s="51"/>
      <c r="P270" s="51"/>
      <c r="Q270" s="51"/>
      <c r="R270" s="54"/>
      <c r="S270" s="54"/>
      <c r="T270" s="54"/>
      <c r="U270" s="54"/>
      <c r="V270" s="54"/>
      <c r="W270" s="51"/>
      <c r="X270" s="51"/>
      <c r="Y270" s="51"/>
    </row>
    <row r="271" spans="1:25" s="17" customFormat="1" x14ac:dyDescent="0.2">
      <c r="B271" s="43" t="s">
        <v>374</v>
      </c>
      <c r="C271" s="17" t="s">
        <v>375</v>
      </c>
      <c r="D271" s="18">
        <v>24016283.259999998</v>
      </c>
      <c r="E271" s="18">
        <v>24016283.259999998</v>
      </c>
      <c r="F271" s="18">
        <v>2065132.5400000005</v>
      </c>
      <c r="G271" s="18">
        <v>10459970.519999998</v>
      </c>
      <c r="H271" s="18">
        <v>0</v>
      </c>
      <c r="I271" s="18">
        <f t="shared" si="46"/>
        <v>10459970.519999998</v>
      </c>
      <c r="J271" s="18">
        <f t="shared" si="47"/>
        <v>13556312.74</v>
      </c>
      <c r="K271" s="37">
        <f t="shared" si="48"/>
        <v>0.56446339315869654</v>
      </c>
      <c r="L271" s="37">
        <f t="shared" si="49"/>
        <v>-0.91401115161563928</v>
      </c>
      <c r="M271" s="37">
        <f t="shared" si="50"/>
        <v>-0.12892678631739302</v>
      </c>
      <c r="O271" s="51"/>
      <c r="P271" s="51"/>
      <c r="Q271" s="51"/>
      <c r="R271" s="54"/>
      <c r="S271" s="54"/>
      <c r="T271" s="54"/>
      <c r="U271" s="54"/>
      <c r="V271" s="54"/>
      <c r="W271" s="51"/>
      <c r="X271" s="51"/>
      <c r="Y271" s="51"/>
    </row>
    <row r="272" spans="1:25" s="17" customFormat="1" x14ac:dyDescent="0.2">
      <c r="B272" s="43" t="s">
        <v>68</v>
      </c>
      <c r="C272" s="17" t="s">
        <v>69</v>
      </c>
      <c r="D272" s="18">
        <v>13604554.519999994</v>
      </c>
      <c r="E272" s="18">
        <v>13604554.519999994</v>
      </c>
      <c r="F272" s="18">
        <v>1189544.6599999999</v>
      </c>
      <c r="G272" s="18">
        <v>6477806.5499999998</v>
      </c>
      <c r="H272" s="18">
        <v>0</v>
      </c>
      <c r="I272" s="18">
        <f t="shared" si="46"/>
        <v>6477806.5499999998</v>
      </c>
      <c r="J272" s="18">
        <f t="shared" si="47"/>
        <v>7126747.9699999942</v>
      </c>
      <c r="K272" s="37">
        <f t="shared" si="48"/>
        <v>0.52385015323530026</v>
      </c>
      <c r="L272" s="37">
        <f t="shared" si="49"/>
        <v>-0.91256276284157223</v>
      </c>
      <c r="M272" s="37">
        <f t="shared" si="50"/>
        <v>-4.770030647060073E-2</v>
      </c>
      <c r="O272" s="51"/>
      <c r="P272" s="51"/>
      <c r="Q272" s="51"/>
      <c r="R272" s="54"/>
      <c r="S272" s="54"/>
      <c r="T272" s="54"/>
      <c r="U272" s="54"/>
      <c r="V272" s="54"/>
      <c r="W272" s="51"/>
      <c r="X272" s="51"/>
      <c r="Y272" s="51"/>
    </row>
    <row r="273" spans="1:25" s="17" customFormat="1" x14ac:dyDescent="0.2">
      <c r="B273" s="43" t="s">
        <v>376</v>
      </c>
      <c r="C273" s="17" t="s">
        <v>377</v>
      </c>
      <c r="D273" s="18">
        <v>0</v>
      </c>
      <c r="E273" s="18">
        <v>0</v>
      </c>
      <c r="F273" s="18">
        <v>0</v>
      </c>
      <c r="G273" s="18">
        <v>0</v>
      </c>
      <c r="H273" s="18">
        <v>0</v>
      </c>
      <c r="I273" s="18">
        <f t="shared" si="46"/>
        <v>0</v>
      </c>
      <c r="J273" s="18">
        <f t="shared" si="47"/>
        <v>0</v>
      </c>
      <c r="K273" s="37" t="str">
        <f t="shared" si="48"/>
        <v>NA</v>
      </c>
      <c r="L273" s="37" t="str">
        <f t="shared" si="49"/>
        <v>NA</v>
      </c>
      <c r="M273" s="37" t="str">
        <f t="shared" si="50"/>
        <v>NA</v>
      </c>
      <c r="O273" s="51"/>
      <c r="P273" s="51"/>
      <c r="Q273" s="51"/>
      <c r="R273" s="54"/>
      <c r="S273" s="54"/>
      <c r="T273" s="54"/>
      <c r="U273" s="54"/>
      <c r="V273" s="54"/>
      <c r="W273" s="51"/>
      <c r="X273" s="51"/>
      <c r="Y273" s="51"/>
    </row>
    <row r="274" spans="1:25" s="17" customFormat="1" x14ac:dyDescent="0.2">
      <c r="B274" s="43" t="s">
        <v>70</v>
      </c>
      <c r="C274" s="17" t="s">
        <v>71</v>
      </c>
      <c r="D274" s="18">
        <v>12957</v>
      </c>
      <c r="E274" s="18">
        <v>12957</v>
      </c>
      <c r="F274" s="18">
        <v>0</v>
      </c>
      <c r="G274" s="18">
        <v>0</v>
      </c>
      <c r="H274" s="18">
        <v>0</v>
      </c>
      <c r="I274" s="18">
        <f t="shared" si="46"/>
        <v>0</v>
      </c>
      <c r="J274" s="18">
        <f t="shared" si="47"/>
        <v>12957</v>
      </c>
      <c r="K274" s="37">
        <f t="shared" si="48"/>
        <v>1</v>
      </c>
      <c r="L274" s="37">
        <f t="shared" si="49"/>
        <v>-1</v>
      </c>
      <c r="M274" s="37">
        <f t="shared" si="50"/>
        <v>-1</v>
      </c>
      <c r="O274" s="51"/>
      <c r="P274" s="51"/>
      <c r="Q274" s="51"/>
      <c r="R274" s="54"/>
      <c r="S274" s="54"/>
      <c r="T274" s="54"/>
      <c r="U274" s="54"/>
      <c r="V274" s="54"/>
      <c r="W274" s="51"/>
      <c r="X274" s="51"/>
      <c r="Y274" s="51"/>
    </row>
    <row r="275" spans="1:25" s="17" customFormat="1" x14ac:dyDescent="0.2">
      <c r="B275" s="43" t="s">
        <v>72</v>
      </c>
      <c r="C275" s="17" t="s">
        <v>73</v>
      </c>
      <c r="D275" s="18">
        <v>851171</v>
      </c>
      <c r="E275" s="18">
        <v>851171</v>
      </c>
      <c r="F275" s="18">
        <v>104400</v>
      </c>
      <c r="G275" s="18">
        <v>105800</v>
      </c>
      <c r="H275" s="18">
        <v>0</v>
      </c>
      <c r="I275" s="18">
        <f t="shared" si="46"/>
        <v>105800</v>
      </c>
      <c r="J275" s="18">
        <f t="shared" si="47"/>
        <v>745371</v>
      </c>
      <c r="K275" s="37">
        <f t="shared" si="48"/>
        <v>0.87570065239534711</v>
      </c>
      <c r="L275" s="37">
        <f t="shared" si="49"/>
        <v>-0.87734544527480374</v>
      </c>
      <c r="M275" s="37">
        <f t="shared" si="50"/>
        <v>-0.75140130479069422</v>
      </c>
      <c r="O275" s="51"/>
      <c r="P275" s="51"/>
      <c r="Q275" s="51"/>
      <c r="R275" s="54"/>
      <c r="S275" s="54"/>
      <c r="T275" s="54"/>
      <c r="U275" s="54"/>
      <c r="V275" s="54"/>
      <c r="W275" s="51"/>
      <c r="X275" s="51"/>
      <c r="Y275" s="51"/>
    </row>
    <row r="276" spans="1:25" s="17" customFormat="1" x14ac:dyDescent="0.2">
      <c r="B276" s="43" t="s">
        <v>74</v>
      </c>
      <c r="C276" s="17" t="s">
        <v>75</v>
      </c>
      <c r="D276" s="18">
        <v>7325640</v>
      </c>
      <c r="E276" s="18">
        <v>7325640</v>
      </c>
      <c r="F276" s="18">
        <v>593460</v>
      </c>
      <c r="G276" s="18">
        <v>3133045.54</v>
      </c>
      <c r="H276" s="18">
        <v>0</v>
      </c>
      <c r="I276" s="18">
        <f t="shared" si="46"/>
        <v>3133045.54</v>
      </c>
      <c r="J276" s="18">
        <f t="shared" si="47"/>
        <v>4192594.46</v>
      </c>
      <c r="K276" s="37">
        <f t="shared" si="48"/>
        <v>0.57231783980648787</v>
      </c>
      <c r="L276" s="37">
        <f t="shared" si="49"/>
        <v>-0.91898864809081526</v>
      </c>
      <c r="M276" s="37">
        <f t="shared" si="50"/>
        <v>-0.1446356796129758</v>
      </c>
      <c r="O276" s="51"/>
      <c r="P276" s="51"/>
      <c r="Q276" s="51"/>
      <c r="R276" s="54"/>
      <c r="S276" s="54"/>
      <c r="T276" s="54"/>
      <c r="U276" s="54"/>
      <c r="V276" s="54"/>
      <c r="W276" s="51"/>
      <c r="X276" s="51"/>
      <c r="Y276" s="51"/>
    </row>
    <row r="277" spans="1:25" s="17" customFormat="1" x14ac:dyDescent="0.2">
      <c r="B277" s="43" t="s">
        <v>76</v>
      </c>
      <c r="C277" s="17" t="s">
        <v>77</v>
      </c>
      <c r="D277" s="18">
        <v>10624597.119999997</v>
      </c>
      <c r="E277" s="18">
        <v>10624597.119999997</v>
      </c>
      <c r="F277" s="18">
        <v>918666.15000000049</v>
      </c>
      <c r="G277" s="18">
        <v>4961605.6300000008</v>
      </c>
      <c r="H277" s="18">
        <v>0</v>
      </c>
      <c r="I277" s="18">
        <f t="shared" si="46"/>
        <v>4961605.6300000008</v>
      </c>
      <c r="J277" s="18">
        <f t="shared" si="47"/>
        <v>5662991.4899999965</v>
      </c>
      <c r="K277" s="37">
        <f t="shared" si="48"/>
        <v>0.53300764499953091</v>
      </c>
      <c r="L277" s="37">
        <f t="shared" si="49"/>
        <v>-0.91353402490239544</v>
      </c>
      <c r="M277" s="37">
        <f t="shared" si="50"/>
        <v>-6.6015289999061713E-2</v>
      </c>
      <c r="O277" s="51"/>
      <c r="P277" s="51"/>
      <c r="Q277" s="51"/>
      <c r="R277" s="54"/>
      <c r="S277" s="54"/>
      <c r="T277" s="54"/>
      <c r="U277" s="54"/>
      <c r="V277" s="54"/>
      <c r="W277" s="51"/>
      <c r="X277" s="51"/>
      <c r="Y277" s="51"/>
    </row>
    <row r="278" spans="1:25" s="17" customFormat="1" x14ac:dyDescent="0.2">
      <c r="B278" s="43" t="s">
        <v>78</v>
      </c>
      <c r="C278" s="17" t="s">
        <v>79</v>
      </c>
      <c r="D278" s="18">
        <v>12200</v>
      </c>
      <c r="E278" s="18">
        <v>12200</v>
      </c>
      <c r="F278" s="18">
        <v>0</v>
      </c>
      <c r="G278" s="18">
        <v>0</v>
      </c>
      <c r="H278" s="18">
        <v>0</v>
      </c>
      <c r="I278" s="18">
        <f t="shared" si="46"/>
        <v>0</v>
      </c>
      <c r="J278" s="18">
        <f t="shared" si="47"/>
        <v>12200</v>
      </c>
      <c r="K278" s="37">
        <f t="shared" si="48"/>
        <v>1</v>
      </c>
      <c r="L278" s="37">
        <f t="shared" si="49"/>
        <v>-1</v>
      </c>
      <c r="M278" s="37">
        <f t="shared" si="50"/>
        <v>-1</v>
      </c>
      <c r="O278" s="51"/>
      <c r="P278" s="51"/>
      <c r="Q278" s="51"/>
      <c r="R278" s="54"/>
      <c r="S278" s="54"/>
      <c r="T278" s="54"/>
      <c r="U278" s="54"/>
      <c r="V278" s="54"/>
      <c r="W278" s="51"/>
      <c r="X278" s="51"/>
      <c r="Y278" s="51"/>
    </row>
    <row r="279" spans="1:25" s="17" customFormat="1" x14ac:dyDescent="0.2">
      <c r="B279" s="43" t="s">
        <v>82</v>
      </c>
      <c r="C279" s="17" t="s">
        <v>83</v>
      </c>
      <c r="D279" s="18">
        <v>1411407.1199999996</v>
      </c>
      <c r="E279" s="18">
        <v>1411407.1199999996</v>
      </c>
      <c r="F279" s="18">
        <v>186124.09000000005</v>
      </c>
      <c r="G279" s="18">
        <v>991896.62999999989</v>
      </c>
      <c r="H279" s="18">
        <v>0</v>
      </c>
      <c r="I279" s="18">
        <f t="shared" si="46"/>
        <v>991896.62999999989</v>
      </c>
      <c r="J279" s="18">
        <f t="shared" si="47"/>
        <v>419510.48999999976</v>
      </c>
      <c r="K279" s="37">
        <f t="shared" si="48"/>
        <v>0.29722854876911764</v>
      </c>
      <c r="L279" s="37">
        <f t="shared" si="49"/>
        <v>-0.86812870123540253</v>
      </c>
      <c r="M279" s="37">
        <f t="shared" si="50"/>
        <v>0.40554290246176472</v>
      </c>
      <c r="O279" s="51"/>
      <c r="P279" s="51"/>
      <c r="Q279" s="51"/>
      <c r="R279" s="54"/>
      <c r="S279" s="54"/>
      <c r="T279" s="54"/>
      <c r="U279" s="54"/>
      <c r="V279" s="54"/>
      <c r="W279" s="51"/>
      <c r="X279" s="51"/>
      <c r="Y279" s="51"/>
    </row>
    <row r="280" spans="1:25" s="17" customFormat="1" x14ac:dyDescent="0.2">
      <c r="B280" s="43" t="s">
        <v>98</v>
      </c>
      <c r="C280" s="17" t="s">
        <v>99</v>
      </c>
      <c r="D280" s="18">
        <v>0</v>
      </c>
      <c r="E280" s="18">
        <v>0</v>
      </c>
      <c r="F280" s="18">
        <v>0</v>
      </c>
      <c r="G280" s="18">
        <v>0</v>
      </c>
      <c r="H280" s="18">
        <v>0</v>
      </c>
      <c r="I280" s="18">
        <f t="shared" si="46"/>
        <v>0</v>
      </c>
      <c r="J280" s="18">
        <f t="shared" si="47"/>
        <v>0</v>
      </c>
      <c r="K280" s="37" t="str">
        <f t="shared" si="48"/>
        <v>NA</v>
      </c>
      <c r="L280" s="37" t="str">
        <f t="shared" si="49"/>
        <v>NA</v>
      </c>
      <c r="M280" s="37" t="str">
        <f t="shared" si="50"/>
        <v>NA</v>
      </c>
      <c r="O280" s="51"/>
      <c r="P280" s="51"/>
      <c r="Q280" s="51"/>
      <c r="R280" s="54"/>
      <c r="S280" s="54"/>
      <c r="T280" s="54"/>
      <c r="U280" s="54"/>
      <c r="V280" s="54"/>
      <c r="W280" s="51"/>
      <c r="X280" s="51"/>
      <c r="Y280" s="51"/>
    </row>
    <row r="281" spans="1:25" s="17" customFormat="1" x14ac:dyDescent="0.2">
      <c r="B281" s="43" t="s">
        <v>302</v>
      </c>
      <c r="C281" s="17" t="s">
        <v>303</v>
      </c>
      <c r="D281" s="18">
        <v>0</v>
      </c>
      <c r="E281" s="18">
        <v>5000</v>
      </c>
      <c r="F281" s="18">
        <v>699.55</v>
      </c>
      <c r="G281" s="18">
        <v>2391.41</v>
      </c>
      <c r="H281" s="18">
        <v>0</v>
      </c>
      <c r="I281" s="18">
        <f t="shared" si="46"/>
        <v>2391.41</v>
      </c>
      <c r="J281" s="18">
        <f t="shared" si="47"/>
        <v>2608.59</v>
      </c>
      <c r="K281" s="37">
        <f t="shared" si="48"/>
        <v>0.52171800000000002</v>
      </c>
      <c r="L281" s="37">
        <f t="shared" si="49"/>
        <v>-0.86008999999999991</v>
      </c>
      <c r="M281" s="37">
        <f t="shared" si="50"/>
        <v>-4.3436000000000058E-2</v>
      </c>
      <c r="O281" s="51"/>
      <c r="P281" s="51"/>
      <c r="Q281" s="51"/>
      <c r="R281" s="54"/>
      <c r="S281" s="54"/>
      <c r="T281" s="54"/>
      <c r="U281" s="54"/>
      <c r="V281" s="54"/>
      <c r="W281" s="51"/>
      <c r="X281" s="51"/>
      <c r="Y281" s="51"/>
    </row>
    <row r="282" spans="1:25" s="17" customFormat="1" x14ac:dyDescent="0.2">
      <c r="B282" s="43" t="s">
        <v>102</v>
      </c>
      <c r="C282" s="17" t="s">
        <v>103</v>
      </c>
      <c r="D282" s="18">
        <v>85000</v>
      </c>
      <c r="E282" s="18">
        <v>37000</v>
      </c>
      <c r="F282" s="18">
        <v>0</v>
      </c>
      <c r="G282" s="18">
        <v>585.53</v>
      </c>
      <c r="H282" s="18">
        <v>0</v>
      </c>
      <c r="I282" s="18">
        <f t="shared" si="46"/>
        <v>585.53</v>
      </c>
      <c r="J282" s="18">
        <f t="shared" si="47"/>
        <v>36414.47</v>
      </c>
      <c r="K282" s="37">
        <f t="shared" si="48"/>
        <v>0.98417486486486494</v>
      </c>
      <c r="L282" s="37">
        <f t="shared" si="49"/>
        <v>-1</v>
      </c>
      <c r="M282" s="37">
        <f t="shared" si="50"/>
        <v>-0.96834972972972977</v>
      </c>
      <c r="O282" s="51"/>
      <c r="P282" s="51"/>
      <c r="Q282" s="51"/>
      <c r="R282" s="54"/>
      <c r="S282" s="54"/>
      <c r="T282" s="54"/>
      <c r="U282" s="54"/>
      <c r="V282" s="54"/>
      <c r="W282" s="51"/>
      <c r="X282" s="51"/>
      <c r="Y282" s="51"/>
    </row>
    <row r="283" spans="1:25" s="17" customFormat="1" x14ac:dyDescent="0.2">
      <c r="B283" s="43" t="s">
        <v>104</v>
      </c>
      <c r="C283" s="17" t="s">
        <v>105</v>
      </c>
      <c r="D283" s="18">
        <v>0</v>
      </c>
      <c r="E283" s="18">
        <v>15000</v>
      </c>
      <c r="F283" s="18">
        <v>0</v>
      </c>
      <c r="G283" s="18">
        <v>1543.93</v>
      </c>
      <c r="H283" s="18">
        <v>9055</v>
      </c>
      <c r="I283" s="18">
        <f t="shared" si="46"/>
        <v>10598.93</v>
      </c>
      <c r="J283" s="18">
        <f t="shared" si="47"/>
        <v>4401.07</v>
      </c>
      <c r="K283" s="37">
        <f t="shared" si="48"/>
        <v>0.29340466666666665</v>
      </c>
      <c r="L283" s="37">
        <f t="shared" si="49"/>
        <v>-1</v>
      </c>
      <c r="M283" s="37">
        <f t="shared" si="50"/>
        <v>-0.79414266666666666</v>
      </c>
      <c r="O283" s="51"/>
      <c r="P283" s="51"/>
      <c r="Q283" s="51"/>
      <c r="R283" s="54"/>
      <c r="S283" s="54"/>
      <c r="T283" s="54"/>
      <c r="U283" s="54"/>
      <c r="V283" s="54"/>
      <c r="W283" s="51"/>
      <c r="X283" s="51"/>
      <c r="Y283" s="51"/>
    </row>
    <row r="284" spans="1:25" s="17" customFormat="1" x14ac:dyDescent="0.2">
      <c r="B284" s="43" t="s">
        <v>116</v>
      </c>
      <c r="C284" s="17" t="s">
        <v>117</v>
      </c>
      <c r="D284" s="18">
        <v>1000000</v>
      </c>
      <c r="E284" s="18">
        <v>1000000</v>
      </c>
      <c r="F284" s="18">
        <v>0</v>
      </c>
      <c r="G284" s="18">
        <v>0</v>
      </c>
      <c r="H284" s="18">
        <v>0</v>
      </c>
      <c r="I284" s="18">
        <f t="shared" si="46"/>
        <v>0</v>
      </c>
      <c r="J284" s="18">
        <f t="shared" si="47"/>
        <v>1000000</v>
      </c>
      <c r="K284" s="37">
        <f t="shared" si="48"/>
        <v>1</v>
      </c>
      <c r="L284" s="37">
        <f t="shared" si="49"/>
        <v>-1</v>
      </c>
      <c r="M284" s="37">
        <f t="shared" si="50"/>
        <v>-1</v>
      </c>
      <c r="O284" s="51"/>
      <c r="P284" s="51"/>
      <c r="Q284" s="51"/>
      <c r="R284" s="54"/>
      <c r="S284" s="54"/>
      <c r="T284" s="54"/>
      <c r="U284" s="54"/>
      <c r="V284" s="54"/>
      <c r="W284" s="51"/>
      <c r="X284" s="51"/>
      <c r="Y284" s="51"/>
    </row>
    <row r="285" spans="1:25" s="17" customFormat="1" x14ac:dyDescent="0.2">
      <c r="A285" s="67" t="s">
        <v>378</v>
      </c>
      <c r="B285" s="68"/>
      <c r="C285" s="67"/>
      <c r="D285" s="69">
        <v>74209903.609999985</v>
      </c>
      <c r="E285" s="69">
        <v>74181903.609999985</v>
      </c>
      <c r="F285" s="69">
        <v>6782048.4000000004</v>
      </c>
      <c r="G285" s="69">
        <v>35667326.859999999</v>
      </c>
      <c r="H285" s="69">
        <v>9055</v>
      </c>
      <c r="I285" s="69">
        <f t="shared" si="46"/>
        <v>35676381.859999999</v>
      </c>
      <c r="J285" s="69">
        <f t="shared" si="47"/>
        <v>38505521.749999985</v>
      </c>
      <c r="K285" s="70">
        <f t="shared" si="48"/>
        <v>0.51906893563202261</v>
      </c>
      <c r="L285" s="70">
        <f t="shared" si="49"/>
        <v>-0.90857543322620049</v>
      </c>
      <c r="M285" s="70">
        <f t="shared" si="50"/>
        <v>-3.8382000884864945E-2</v>
      </c>
      <c r="O285" s="51"/>
      <c r="P285" s="51"/>
      <c r="Q285" s="51"/>
      <c r="R285" s="54"/>
      <c r="S285" s="54"/>
      <c r="T285" s="54"/>
      <c r="U285" s="54"/>
      <c r="V285" s="54"/>
      <c r="W285" s="51"/>
      <c r="X285" s="51"/>
      <c r="Y285" s="51"/>
    </row>
    <row r="286" spans="1:25" s="17" customFormat="1" x14ac:dyDescent="0.2">
      <c r="A286" s="17" t="s">
        <v>127</v>
      </c>
      <c r="B286" s="43" t="s">
        <v>64</v>
      </c>
      <c r="C286" s="17" t="s">
        <v>65</v>
      </c>
      <c r="D286" s="18">
        <v>0</v>
      </c>
      <c r="E286" s="18">
        <v>0</v>
      </c>
      <c r="F286" s="18">
        <v>0</v>
      </c>
      <c r="G286" s="18">
        <v>0</v>
      </c>
      <c r="H286" s="18">
        <v>0</v>
      </c>
      <c r="I286" s="18">
        <f t="shared" si="46"/>
        <v>0</v>
      </c>
      <c r="J286" s="18">
        <f t="shared" si="47"/>
        <v>0</v>
      </c>
      <c r="K286" s="37" t="str">
        <f t="shared" si="48"/>
        <v>NA</v>
      </c>
      <c r="L286" s="37" t="str">
        <f t="shared" si="49"/>
        <v>NA</v>
      </c>
      <c r="M286" s="37" t="str">
        <f t="shared" si="50"/>
        <v>NA</v>
      </c>
      <c r="O286" s="51"/>
      <c r="P286" s="51"/>
      <c r="Q286" s="51"/>
      <c r="R286" s="54"/>
      <c r="S286" s="54"/>
      <c r="T286" s="54"/>
      <c r="U286" s="54"/>
      <c r="V286" s="54"/>
      <c r="W286" s="51"/>
      <c r="X286" s="51"/>
      <c r="Y286" s="51"/>
    </row>
    <row r="287" spans="1:25" s="17" customFormat="1" x14ac:dyDescent="0.2">
      <c r="B287" s="43" t="s">
        <v>68</v>
      </c>
      <c r="C287" s="17" t="s">
        <v>69</v>
      </c>
      <c r="D287" s="18">
        <v>54204</v>
      </c>
      <c r="E287" s="18">
        <v>54204</v>
      </c>
      <c r="F287" s="18">
        <v>18438.099999999999</v>
      </c>
      <c r="G287" s="18">
        <v>95361.010000000009</v>
      </c>
      <c r="H287" s="18">
        <v>0</v>
      </c>
      <c r="I287" s="18">
        <f t="shared" si="46"/>
        <v>95361.010000000009</v>
      </c>
      <c r="J287" s="18">
        <f t="shared" si="47"/>
        <v>-41157.010000000009</v>
      </c>
      <c r="K287" s="37">
        <f t="shared" si="48"/>
        <v>-0.75929839126263765</v>
      </c>
      <c r="L287" s="37">
        <f t="shared" si="49"/>
        <v>-0.65983875728728514</v>
      </c>
      <c r="M287" s="37">
        <f t="shared" si="50"/>
        <v>2.5185967825252753</v>
      </c>
      <c r="O287" s="51"/>
      <c r="P287" s="51"/>
      <c r="Q287" s="51"/>
      <c r="R287" s="54"/>
      <c r="S287" s="54"/>
      <c r="T287" s="54"/>
      <c r="U287" s="54"/>
      <c r="V287" s="54"/>
      <c r="W287" s="51"/>
      <c r="X287" s="51"/>
      <c r="Y287" s="51"/>
    </row>
    <row r="288" spans="1:25" s="17" customFormat="1" x14ac:dyDescent="0.2">
      <c r="B288" s="43" t="s">
        <v>128</v>
      </c>
      <c r="C288" s="17" t="s">
        <v>129</v>
      </c>
      <c r="D288" s="18">
        <v>3662016.3</v>
      </c>
      <c r="E288" s="18">
        <v>3662016.3</v>
      </c>
      <c r="F288" s="18">
        <v>249092.61</v>
      </c>
      <c r="G288" s="18">
        <v>1479181.6800000002</v>
      </c>
      <c r="H288" s="18">
        <v>0</v>
      </c>
      <c r="I288" s="18">
        <f t="shared" si="46"/>
        <v>1479181.6800000002</v>
      </c>
      <c r="J288" s="18">
        <f t="shared" si="47"/>
        <v>2182834.6199999996</v>
      </c>
      <c r="K288" s="37">
        <f t="shared" si="48"/>
        <v>0.59607452320733789</v>
      </c>
      <c r="L288" s="37">
        <f t="shared" si="49"/>
        <v>-0.93197938250575241</v>
      </c>
      <c r="M288" s="37">
        <f t="shared" si="50"/>
        <v>-0.19214904641467584</v>
      </c>
      <c r="O288" s="51"/>
      <c r="P288" s="51"/>
      <c r="Q288" s="51"/>
      <c r="R288" s="54"/>
      <c r="S288" s="54"/>
      <c r="T288" s="54"/>
      <c r="U288" s="54"/>
      <c r="V288" s="54"/>
      <c r="W288" s="51"/>
      <c r="X288" s="51"/>
      <c r="Y288" s="51"/>
    </row>
    <row r="289" spans="2:25" s="17" customFormat="1" x14ac:dyDescent="0.2">
      <c r="B289" s="43" t="s">
        <v>130</v>
      </c>
      <c r="C289" s="17" t="s">
        <v>131</v>
      </c>
      <c r="D289" s="18">
        <v>133357</v>
      </c>
      <c r="E289" s="18">
        <v>133357</v>
      </c>
      <c r="F289" s="18">
        <v>19500.060000000001</v>
      </c>
      <c r="G289" s="18">
        <v>117935.82999999999</v>
      </c>
      <c r="H289" s="18">
        <v>0</v>
      </c>
      <c r="I289" s="18">
        <f t="shared" si="46"/>
        <v>117935.82999999999</v>
      </c>
      <c r="J289" s="18">
        <f t="shared" si="47"/>
        <v>15421.170000000013</v>
      </c>
      <c r="K289" s="37">
        <f t="shared" si="48"/>
        <v>0.11563824921076518</v>
      </c>
      <c r="L289" s="37">
        <f t="shared" si="49"/>
        <v>-0.85377550484788955</v>
      </c>
      <c r="M289" s="37">
        <f t="shared" si="50"/>
        <v>0.76872350157846958</v>
      </c>
      <c r="O289" s="51"/>
      <c r="P289" s="51"/>
      <c r="Q289" s="51"/>
      <c r="R289" s="54"/>
      <c r="S289" s="54"/>
      <c r="T289" s="54"/>
      <c r="U289" s="54"/>
      <c r="V289" s="54"/>
      <c r="W289" s="51"/>
      <c r="X289" s="51"/>
      <c r="Y289" s="51"/>
    </row>
    <row r="290" spans="2:25" s="17" customFormat="1" x14ac:dyDescent="0.2">
      <c r="B290" s="43" t="s">
        <v>70</v>
      </c>
      <c r="C290" s="17" t="s">
        <v>71</v>
      </c>
      <c r="D290" s="18">
        <v>2143005.0700000003</v>
      </c>
      <c r="E290" s="18">
        <v>1979801.07</v>
      </c>
      <c r="F290" s="18">
        <v>121285.01000000001</v>
      </c>
      <c r="G290" s="18">
        <v>776939.62000000011</v>
      </c>
      <c r="H290" s="18">
        <v>0</v>
      </c>
      <c r="I290" s="18">
        <f t="shared" si="46"/>
        <v>776939.62000000011</v>
      </c>
      <c r="J290" s="18">
        <f t="shared" si="47"/>
        <v>1202861.45</v>
      </c>
      <c r="K290" s="37">
        <f t="shared" si="48"/>
        <v>0.60756682488306768</v>
      </c>
      <c r="L290" s="37">
        <f t="shared" si="49"/>
        <v>-0.93873878954919443</v>
      </c>
      <c r="M290" s="37">
        <f t="shared" si="50"/>
        <v>-0.21513364976613536</v>
      </c>
      <c r="O290" s="51"/>
      <c r="P290" s="51"/>
      <c r="Q290" s="51"/>
      <c r="R290" s="54"/>
      <c r="S290" s="54"/>
      <c r="T290" s="54"/>
      <c r="U290" s="54"/>
      <c r="V290" s="54"/>
      <c r="W290" s="51"/>
      <c r="X290" s="51"/>
      <c r="Y290" s="51"/>
    </row>
    <row r="291" spans="2:25" s="17" customFormat="1" x14ac:dyDescent="0.2">
      <c r="B291" s="43" t="s">
        <v>120</v>
      </c>
      <c r="C291" s="17" t="s">
        <v>121</v>
      </c>
      <c r="D291" s="18">
        <v>1061797.3</v>
      </c>
      <c r="E291" s="18">
        <v>1061797.3</v>
      </c>
      <c r="F291" s="18">
        <v>82606.73</v>
      </c>
      <c r="G291" s="18">
        <v>509767.17000000004</v>
      </c>
      <c r="H291" s="18">
        <v>0</v>
      </c>
      <c r="I291" s="18">
        <f t="shared" si="46"/>
        <v>509767.17000000004</v>
      </c>
      <c r="J291" s="18">
        <f t="shared" si="47"/>
        <v>552030.13</v>
      </c>
      <c r="K291" s="37">
        <f t="shared" si="48"/>
        <v>0.51990161398978885</v>
      </c>
      <c r="L291" s="37">
        <f t="shared" si="49"/>
        <v>-0.92220103592276981</v>
      </c>
      <c r="M291" s="37">
        <f t="shared" si="50"/>
        <v>-3.980322797957761E-2</v>
      </c>
      <c r="O291" s="51"/>
      <c r="P291" s="51"/>
      <c r="Q291" s="51"/>
      <c r="R291" s="54"/>
      <c r="S291" s="54"/>
      <c r="T291" s="54"/>
      <c r="U291" s="54"/>
      <c r="V291" s="54"/>
      <c r="W291" s="51"/>
      <c r="X291" s="51"/>
      <c r="Y291" s="51"/>
    </row>
    <row r="292" spans="2:25" s="17" customFormat="1" x14ac:dyDescent="0.2">
      <c r="B292" s="43" t="s">
        <v>72</v>
      </c>
      <c r="C292" s="17" t="s">
        <v>73</v>
      </c>
      <c r="D292" s="18">
        <v>119770</v>
      </c>
      <c r="E292" s="18">
        <v>119770</v>
      </c>
      <c r="F292" s="18">
        <v>0</v>
      </c>
      <c r="G292" s="18">
        <v>0</v>
      </c>
      <c r="H292" s="18">
        <v>0</v>
      </c>
      <c r="I292" s="18">
        <f t="shared" si="46"/>
        <v>0</v>
      </c>
      <c r="J292" s="18">
        <f t="shared" si="47"/>
        <v>119770</v>
      </c>
      <c r="K292" s="37">
        <f t="shared" si="48"/>
        <v>1</v>
      </c>
      <c r="L292" s="37">
        <f t="shared" si="49"/>
        <v>-1</v>
      </c>
      <c r="M292" s="37">
        <f t="shared" si="50"/>
        <v>-1</v>
      </c>
      <c r="O292" s="51"/>
      <c r="P292" s="51"/>
      <c r="Q292" s="51"/>
      <c r="R292" s="54"/>
      <c r="S292" s="54"/>
      <c r="T292" s="54"/>
      <c r="U292" s="54"/>
      <c r="V292" s="54"/>
      <c r="W292" s="51"/>
      <c r="X292" s="51"/>
      <c r="Y292" s="51"/>
    </row>
    <row r="293" spans="2:25" s="17" customFormat="1" x14ac:dyDescent="0.2">
      <c r="B293" s="43" t="s">
        <v>74</v>
      </c>
      <c r="C293" s="17" t="s">
        <v>75</v>
      </c>
      <c r="D293" s="18">
        <v>969570</v>
      </c>
      <c r="E293" s="18">
        <v>969570</v>
      </c>
      <c r="F293" s="18">
        <v>61312.26</v>
      </c>
      <c r="G293" s="18">
        <v>382111.04</v>
      </c>
      <c r="H293" s="18">
        <v>0</v>
      </c>
      <c r="I293" s="18">
        <f t="shared" si="46"/>
        <v>382111.04</v>
      </c>
      <c r="J293" s="18">
        <f t="shared" si="47"/>
        <v>587458.96</v>
      </c>
      <c r="K293" s="37">
        <f t="shared" si="48"/>
        <v>0.60589638705818039</v>
      </c>
      <c r="L293" s="37">
        <f t="shared" si="49"/>
        <v>-0.93676345183947518</v>
      </c>
      <c r="M293" s="37">
        <f t="shared" si="50"/>
        <v>-0.21179277411636091</v>
      </c>
      <c r="O293" s="51"/>
      <c r="P293" s="51"/>
      <c r="Q293" s="51"/>
      <c r="R293" s="54"/>
      <c r="S293" s="54"/>
      <c r="T293" s="54"/>
      <c r="U293" s="54"/>
      <c r="V293" s="54"/>
      <c r="W293" s="51"/>
      <c r="X293" s="51"/>
      <c r="Y293" s="51"/>
    </row>
    <row r="294" spans="2:25" s="17" customFormat="1" x14ac:dyDescent="0.2">
      <c r="B294" s="43" t="s">
        <v>76</v>
      </c>
      <c r="C294" s="17" t="s">
        <v>77</v>
      </c>
      <c r="D294" s="18">
        <v>1306387.23</v>
      </c>
      <c r="E294" s="18">
        <v>1306387.23</v>
      </c>
      <c r="F294" s="18">
        <v>101823.06999999999</v>
      </c>
      <c r="G294" s="18">
        <v>615424.81000000006</v>
      </c>
      <c r="H294" s="18">
        <v>0</v>
      </c>
      <c r="I294" s="18">
        <f t="shared" si="46"/>
        <v>615424.81000000006</v>
      </c>
      <c r="J294" s="18">
        <f t="shared" si="47"/>
        <v>690962.41999999993</v>
      </c>
      <c r="K294" s="37">
        <f t="shared" si="48"/>
        <v>0.52891088042861534</v>
      </c>
      <c r="L294" s="37">
        <f t="shared" si="49"/>
        <v>-0.92205751276365422</v>
      </c>
      <c r="M294" s="37">
        <f t="shared" si="50"/>
        <v>-5.7821760857230571E-2</v>
      </c>
      <c r="O294" s="51"/>
      <c r="P294" s="51"/>
      <c r="Q294" s="51"/>
      <c r="R294" s="54"/>
      <c r="S294" s="54"/>
      <c r="T294" s="54"/>
      <c r="U294" s="54"/>
      <c r="V294" s="54"/>
      <c r="W294" s="51"/>
      <c r="X294" s="51"/>
      <c r="Y294" s="51"/>
    </row>
    <row r="295" spans="2:25" s="17" customFormat="1" x14ac:dyDescent="0.2">
      <c r="B295" s="43" t="s">
        <v>350</v>
      </c>
      <c r="C295" s="17" t="s">
        <v>351</v>
      </c>
      <c r="D295" s="18">
        <v>66000</v>
      </c>
      <c r="E295" s="18">
        <v>66000</v>
      </c>
      <c r="F295" s="18">
        <v>0</v>
      </c>
      <c r="G295" s="18">
        <v>0</v>
      </c>
      <c r="H295" s="18">
        <v>0</v>
      </c>
      <c r="I295" s="18">
        <f t="shared" si="46"/>
        <v>0</v>
      </c>
      <c r="J295" s="18">
        <f t="shared" si="47"/>
        <v>66000</v>
      </c>
      <c r="K295" s="37">
        <f t="shared" si="48"/>
        <v>1</v>
      </c>
      <c r="L295" s="37">
        <f t="shared" si="49"/>
        <v>-1</v>
      </c>
      <c r="M295" s="37">
        <f t="shared" si="50"/>
        <v>-1</v>
      </c>
      <c r="O295" s="51"/>
      <c r="P295" s="51"/>
      <c r="Q295" s="51"/>
      <c r="R295" s="54"/>
      <c r="S295" s="54"/>
      <c r="T295" s="54"/>
      <c r="U295" s="54"/>
      <c r="V295" s="54"/>
      <c r="W295" s="51"/>
      <c r="X295" s="51"/>
      <c r="Y295" s="51"/>
    </row>
    <row r="296" spans="2:25" s="17" customFormat="1" x14ac:dyDescent="0.2">
      <c r="B296" s="43" t="s">
        <v>82</v>
      </c>
      <c r="C296" s="17" t="s">
        <v>83</v>
      </c>
      <c r="D296" s="18">
        <v>191154.31</v>
      </c>
      <c r="E296" s="18">
        <v>191154.31</v>
      </c>
      <c r="F296" s="18">
        <v>21285.479999999992</v>
      </c>
      <c r="G296" s="18">
        <v>122656.51</v>
      </c>
      <c r="H296" s="18">
        <v>0</v>
      </c>
      <c r="I296" s="18">
        <f t="shared" si="46"/>
        <v>122656.51</v>
      </c>
      <c r="J296" s="18">
        <f t="shared" si="47"/>
        <v>68497.8</v>
      </c>
      <c r="K296" s="37">
        <f t="shared" si="48"/>
        <v>0.35833772202154379</v>
      </c>
      <c r="L296" s="37">
        <f t="shared" si="49"/>
        <v>-0.88864765853304595</v>
      </c>
      <c r="M296" s="37">
        <f t="shared" si="50"/>
        <v>0.28332455595691247</v>
      </c>
      <c r="O296" s="51"/>
      <c r="P296" s="51"/>
      <c r="Q296" s="51"/>
      <c r="R296" s="54"/>
      <c r="S296" s="54"/>
      <c r="T296" s="54"/>
      <c r="U296" s="54"/>
      <c r="V296" s="54"/>
      <c r="W296" s="51"/>
      <c r="X296" s="51"/>
      <c r="Y296" s="51"/>
    </row>
    <row r="297" spans="2:25" s="17" customFormat="1" x14ac:dyDescent="0.2">
      <c r="B297" s="43" t="s">
        <v>84</v>
      </c>
      <c r="C297" s="17" t="s">
        <v>85</v>
      </c>
      <c r="D297" s="18">
        <v>4750000.1500000004</v>
      </c>
      <c r="E297" s="18">
        <v>4742000.1500000004</v>
      </c>
      <c r="F297" s="18">
        <v>871143.24</v>
      </c>
      <c r="G297" s="18">
        <v>2233956</v>
      </c>
      <c r="H297" s="18">
        <v>822769.67999999993</v>
      </c>
      <c r="I297" s="18">
        <f t="shared" si="46"/>
        <v>3056725.6799999997</v>
      </c>
      <c r="J297" s="18">
        <f t="shared" si="47"/>
        <v>1685274.4700000007</v>
      </c>
      <c r="K297" s="37">
        <f t="shared" si="48"/>
        <v>0.35539317095972689</v>
      </c>
      <c r="L297" s="37">
        <f t="shared" si="49"/>
        <v>-0.81629202605571405</v>
      </c>
      <c r="M297" s="37">
        <f t="shared" si="50"/>
        <v>-5.7800114156470524E-2</v>
      </c>
      <c r="O297" s="51"/>
      <c r="P297" s="51"/>
      <c r="Q297" s="51"/>
      <c r="R297" s="54"/>
      <c r="S297" s="54"/>
      <c r="T297" s="54"/>
      <c r="U297" s="54"/>
      <c r="V297" s="54"/>
      <c r="W297" s="51"/>
      <c r="X297" s="51"/>
      <c r="Y297" s="51"/>
    </row>
    <row r="298" spans="2:25" s="17" customFormat="1" x14ac:dyDescent="0.2">
      <c r="B298" s="43" t="s">
        <v>292</v>
      </c>
      <c r="C298" s="17" t="s">
        <v>293</v>
      </c>
      <c r="D298" s="18">
        <v>85355.55</v>
      </c>
      <c r="E298" s="18">
        <v>85355.55</v>
      </c>
      <c r="F298" s="18">
        <v>0</v>
      </c>
      <c r="G298" s="18">
        <v>0</v>
      </c>
      <c r="H298" s="18">
        <v>0</v>
      </c>
      <c r="I298" s="18">
        <f t="shared" si="46"/>
        <v>0</v>
      </c>
      <c r="J298" s="18">
        <f t="shared" si="47"/>
        <v>85355.55</v>
      </c>
      <c r="K298" s="37">
        <f t="shared" si="48"/>
        <v>1</v>
      </c>
      <c r="L298" s="37">
        <f t="shared" si="49"/>
        <v>-1</v>
      </c>
      <c r="M298" s="37">
        <f t="shared" si="50"/>
        <v>-1</v>
      </c>
      <c r="O298" s="51"/>
      <c r="P298" s="51"/>
      <c r="Q298" s="51"/>
      <c r="R298" s="54"/>
      <c r="S298" s="54"/>
      <c r="T298" s="54"/>
      <c r="U298" s="54"/>
      <c r="V298" s="54"/>
      <c r="W298" s="51"/>
      <c r="X298" s="51"/>
      <c r="Y298" s="51"/>
    </row>
    <row r="299" spans="2:25" s="17" customFormat="1" x14ac:dyDescent="0.2">
      <c r="B299" s="43" t="s">
        <v>320</v>
      </c>
      <c r="C299" s="17" t="s">
        <v>321</v>
      </c>
      <c r="D299" s="18">
        <v>100000</v>
      </c>
      <c r="E299" s="18">
        <v>115000</v>
      </c>
      <c r="F299" s="18">
        <v>1500</v>
      </c>
      <c r="G299" s="18">
        <v>68939.5</v>
      </c>
      <c r="H299" s="18">
        <v>30835.5</v>
      </c>
      <c r="I299" s="18">
        <f t="shared" si="46"/>
        <v>99775</v>
      </c>
      <c r="J299" s="18">
        <f t="shared" si="47"/>
        <v>15225</v>
      </c>
      <c r="K299" s="37">
        <f t="shared" si="48"/>
        <v>0.13239130434782609</v>
      </c>
      <c r="L299" s="37">
        <f t="shared" si="49"/>
        <v>-0.9869565217391304</v>
      </c>
      <c r="M299" s="37">
        <f t="shared" si="50"/>
        <v>0.19894782608695652</v>
      </c>
      <c r="O299" s="51"/>
      <c r="P299" s="51"/>
      <c r="Q299" s="51"/>
      <c r="R299" s="54"/>
      <c r="S299" s="54"/>
      <c r="T299" s="54"/>
      <c r="U299" s="54"/>
      <c r="V299" s="54"/>
      <c r="W299" s="51"/>
      <c r="X299" s="51"/>
      <c r="Y299" s="51"/>
    </row>
    <row r="300" spans="2:25" s="17" customFormat="1" x14ac:dyDescent="0.2">
      <c r="B300" s="43" t="s">
        <v>90</v>
      </c>
      <c r="C300" s="17" t="s">
        <v>91</v>
      </c>
      <c r="D300" s="18">
        <v>80000</v>
      </c>
      <c r="E300" s="18">
        <v>0</v>
      </c>
      <c r="F300" s="18">
        <v>0</v>
      </c>
      <c r="G300" s="18">
        <v>0</v>
      </c>
      <c r="H300" s="18">
        <v>0</v>
      </c>
      <c r="I300" s="18">
        <f t="shared" si="46"/>
        <v>0</v>
      </c>
      <c r="J300" s="18">
        <f t="shared" si="47"/>
        <v>0</v>
      </c>
      <c r="K300" s="37" t="str">
        <f t="shared" si="48"/>
        <v>NA</v>
      </c>
      <c r="L300" s="37" t="str">
        <f t="shared" si="49"/>
        <v>NA</v>
      </c>
      <c r="M300" s="37" t="str">
        <f t="shared" si="50"/>
        <v>NA</v>
      </c>
      <c r="O300" s="51"/>
      <c r="P300" s="51"/>
      <c r="Q300" s="51"/>
      <c r="R300" s="54"/>
      <c r="S300" s="54"/>
      <c r="T300" s="54"/>
      <c r="U300" s="54"/>
      <c r="V300" s="54"/>
      <c r="W300" s="51"/>
      <c r="X300" s="51"/>
      <c r="Y300" s="51"/>
    </row>
    <row r="301" spans="2:25" s="17" customFormat="1" x14ac:dyDescent="0.2">
      <c r="B301" s="43" t="s">
        <v>355</v>
      </c>
      <c r="C301" s="17" t="s">
        <v>356</v>
      </c>
      <c r="D301" s="18">
        <v>2074359</v>
      </c>
      <c r="E301" s="18">
        <v>2074359</v>
      </c>
      <c r="F301" s="18">
        <v>13782.13</v>
      </c>
      <c r="G301" s="18">
        <v>528519.32000000007</v>
      </c>
      <c r="H301" s="18">
        <v>1536.68</v>
      </c>
      <c r="I301" s="18">
        <f t="shared" si="46"/>
        <v>530056.00000000012</v>
      </c>
      <c r="J301" s="18">
        <f t="shared" si="47"/>
        <v>1544303</v>
      </c>
      <c r="K301" s="37">
        <f t="shared" si="48"/>
        <v>0.74447238881987154</v>
      </c>
      <c r="L301" s="37">
        <f t="shared" si="49"/>
        <v>-0.99335595718966685</v>
      </c>
      <c r="M301" s="37">
        <f t="shared" si="50"/>
        <v>-0.49042637267705341</v>
      </c>
      <c r="O301" s="51"/>
      <c r="P301" s="51"/>
      <c r="Q301" s="51"/>
      <c r="R301" s="54"/>
      <c r="S301" s="54"/>
      <c r="T301" s="54"/>
      <c r="U301" s="54"/>
      <c r="V301" s="54"/>
      <c r="W301" s="51"/>
      <c r="X301" s="51"/>
      <c r="Y301" s="51"/>
    </row>
    <row r="302" spans="2:25" s="17" customFormat="1" x14ac:dyDescent="0.2">
      <c r="B302" s="43" t="s">
        <v>298</v>
      </c>
      <c r="C302" s="17" t="s">
        <v>299</v>
      </c>
      <c r="D302" s="18">
        <v>16000</v>
      </c>
      <c r="E302" s="18">
        <v>23000</v>
      </c>
      <c r="F302" s="18">
        <v>0</v>
      </c>
      <c r="G302" s="18">
        <v>9942.39</v>
      </c>
      <c r="H302" s="18">
        <v>467.5</v>
      </c>
      <c r="I302" s="18">
        <f t="shared" ref="I302:I486" si="51">SUM(G302:H302)</f>
        <v>10409.89</v>
      </c>
      <c r="J302" s="18">
        <f t="shared" ref="J302:J486" si="52">E302-I302</f>
        <v>12590.11</v>
      </c>
      <c r="K302" s="37">
        <f t="shared" ref="K302:K486" si="53">IF(E302=0,"NA",J302/E302)</f>
        <v>0.54739608695652175</v>
      </c>
      <c r="L302" s="37">
        <f t="shared" ref="L302:L486" si="54">IF(E302=0,"NA",(  ( F302 - (E302/$L$6)) / (E302/$L$6)))</f>
        <v>-1</v>
      </c>
      <c r="M302" s="37">
        <f t="shared" ref="M302:M486" si="55">IF(E302=0,"NA",(  ( G302 - ($M$6*(E302/12))) / ($M$6*(E302/12))))</f>
        <v>-0.135444347826087</v>
      </c>
      <c r="O302" s="51"/>
      <c r="P302" s="51"/>
      <c r="Q302" s="51"/>
      <c r="R302" s="54"/>
      <c r="S302" s="54"/>
      <c r="T302" s="54"/>
      <c r="U302" s="54"/>
      <c r="V302" s="54"/>
      <c r="W302" s="51"/>
      <c r="X302" s="51"/>
      <c r="Y302" s="51"/>
    </row>
    <row r="303" spans="2:25" s="17" customFormat="1" x14ac:dyDescent="0.2">
      <c r="B303" s="43" t="s">
        <v>92</v>
      </c>
      <c r="C303" s="17" t="s">
        <v>93</v>
      </c>
      <c r="D303" s="18">
        <v>0</v>
      </c>
      <c r="E303" s="18">
        <v>0</v>
      </c>
      <c r="F303" s="18">
        <v>0</v>
      </c>
      <c r="G303" s="18">
        <v>0</v>
      </c>
      <c r="H303" s="18">
        <v>0</v>
      </c>
      <c r="I303" s="18">
        <f t="shared" si="51"/>
        <v>0</v>
      </c>
      <c r="J303" s="18">
        <f t="shared" si="52"/>
        <v>0</v>
      </c>
      <c r="K303" s="37" t="str">
        <f t="shared" si="53"/>
        <v>NA</v>
      </c>
      <c r="L303" s="37" t="str">
        <f t="shared" si="54"/>
        <v>NA</v>
      </c>
      <c r="M303" s="37" t="str">
        <f t="shared" si="55"/>
        <v>NA</v>
      </c>
      <c r="O303" s="51"/>
      <c r="P303" s="51"/>
      <c r="Q303" s="51"/>
      <c r="R303" s="54"/>
      <c r="S303" s="54"/>
      <c r="T303" s="54"/>
      <c r="U303" s="54"/>
      <c r="V303" s="54"/>
      <c r="W303" s="51"/>
      <c r="X303" s="51"/>
      <c r="Y303" s="51"/>
    </row>
    <row r="304" spans="2:25" s="17" customFormat="1" x14ac:dyDescent="0.2">
      <c r="B304" s="43" t="s">
        <v>379</v>
      </c>
      <c r="C304" s="17" t="s">
        <v>380</v>
      </c>
      <c r="D304" s="18">
        <v>8000</v>
      </c>
      <c r="E304" s="18">
        <v>8000</v>
      </c>
      <c r="F304" s="18">
        <v>0</v>
      </c>
      <c r="G304" s="18">
        <v>0</v>
      </c>
      <c r="H304" s="18">
        <v>0</v>
      </c>
      <c r="I304" s="18">
        <f t="shared" si="51"/>
        <v>0</v>
      </c>
      <c r="J304" s="18">
        <f t="shared" si="52"/>
        <v>8000</v>
      </c>
      <c r="K304" s="37">
        <f t="shared" si="53"/>
        <v>1</v>
      </c>
      <c r="L304" s="37">
        <f t="shared" si="54"/>
        <v>-1</v>
      </c>
      <c r="M304" s="37">
        <f t="shared" si="55"/>
        <v>-1</v>
      </c>
      <c r="O304" s="51"/>
      <c r="P304" s="51"/>
      <c r="Q304" s="51"/>
      <c r="R304" s="54"/>
      <c r="S304" s="54"/>
      <c r="T304" s="54"/>
      <c r="U304" s="54"/>
      <c r="V304" s="54"/>
      <c r="W304" s="51"/>
      <c r="X304" s="51"/>
      <c r="Y304" s="51"/>
    </row>
    <row r="305" spans="1:25" s="17" customFormat="1" ht="12" customHeight="1" x14ac:dyDescent="0.2">
      <c r="B305" s="43" t="s">
        <v>94</v>
      </c>
      <c r="C305" s="17" t="s">
        <v>95</v>
      </c>
      <c r="D305" s="18">
        <v>133546</v>
      </c>
      <c r="E305" s="18">
        <v>138546</v>
      </c>
      <c r="F305" s="18">
        <v>1517.15</v>
      </c>
      <c r="G305" s="18">
        <v>9403.880000000001</v>
      </c>
      <c r="H305" s="18">
        <v>0</v>
      </c>
      <c r="I305" s="18">
        <f t="shared" si="51"/>
        <v>9403.880000000001</v>
      </c>
      <c r="J305" s="18">
        <f t="shared" si="52"/>
        <v>129142.12</v>
      </c>
      <c r="K305" s="37">
        <f t="shared" si="53"/>
        <v>0.93212449294819044</v>
      </c>
      <c r="L305" s="37">
        <f t="shared" si="54"/>
        <v>-0.98904948536948023</v>
      </c>
      <c r="M305" s="37">
        <f t="shared" si="55"/>
        <v>-0.86424898589638088</v>
      </c>
      <c r="O305" s="51"/>
      <c r="P305" s="51"/>
      <c r="Q305" s="51"/>
      <c r="R305" s="51"/>
      <c r="S305" s="51"/>
      <c r="T305" s="51"/>
      <c r="U305" s="51"/>
      <c r="V305" s="51"/>
      <c r="W305" s="51"/>
      <c r="X305" s="51"/>
      <c r="Y305" s="51"/>
    </row>
    <row r="306" spans="1:25" s="17" customFormat="1" ht="12" customHeight="1" x14ac:dyDescent="0.2">
      <c r="B306" s="43" t="s">
        <v>98</v>
      </c>
      <c r="C306" s="17" t="s">
        <v>99</v>
      </c>
      <c r="D306" s="18">
        <v>41200</v>
      </c>
      <c r="E306" s="18">
        <v>91200</v>
      </c>
      <c r="F306" s="18">
        <v>7294.32</v>
      </c>
      <c r="G306" s="18">
        <v>32150.18</v>
      </c>
      <c r="H306" s="18">
        <v>23444.469999999998</v>
      </c>
      <c r="I306" s="18">
        <f t="shared" si="51"/>
        <v>55594.649999999994</v>
      </c>
      <c r="J306" s="18">
        <f t="shared" si="52"/>
        <v>35605.350000000006</v>
      </c>
      <c r="K306" s="37">
        <f t="shared" si="53"/>
        <v>0.39040953947368429</v>
      </c>
      <c r="L306" s="37">
        <f t="shared" si="54"/>
        <v>-0.92001842105263154</v>
      </c>
      <c r="M306" s="37">
        <f t="shared" si="55"/>
        <v>-0.29495219298245612</v>
      </c>
      <c r="O306" s="51"/>
      <c r="P306" s="51"/>
      <c r="Q306" s="51"/>
      <c r="R306" s="51"/>
      <c r="S306" s="51"/>
      <c r="T306" s="51"/>
      <c r="U306" s="51"/>
      <c r="V306" s="51"/>
      <c r="W306" s="51"/>
      <c r="X306" s="51"/>
      <c r="Y306" s="51"/>
    </row>
    <row r="307" spans="1:25" s="17" customFormat="1" ht="12" customHeight="1" x14ac:dyDescent="0.2">
      <c r="B307" s="43" t="s">
        <v>302</v>
      </c>
      <c r="C307" s="17" t="s">
        <v>303</v>
      </c>
      <c r="D307" s="18">
        <v>10500</v>
      </c>
      <c r="E307" s="18">
        <v>10500</v>
      </c>
      <c r="F307" s="18">
        <v>0</v>
      </c>
      <c r="G307" s="18">
        <v>217.89</v>
      </c>
      <c r="H307" s="18">
        <v>5830</v>
      </c>
      <c r="I307" s="18">
        <f t="shared" si="51"/>
        <v>6047.89</v>
      </c>
      <c r="J307" s="18">
        <f t="shared" si="52"/>
        <v>4452.1099999999997</v>
      </c>
      <c r="K307" s="37">
        <f t="shared" si="53"/>
        <v>0.42401047619047616</v>
      </c>
      <c r="L307" s="37">
        <f t="shared" si="54"/>
        <v>-1</v>
      </c>
      <c r="M307" s="37">
        <f t="shared" si="55"/>
        <v>-0.95849714285714283</v>
      </c>
      <c r="O307" s="51"/>
      <c r="P307" s="51"/>
      <c r="Q307" s="51"/>
      <c r="R307" s="51"/>
      <c r="S307" s="51"/>
      <c r="T307" s="51"/>
      <c r="U307" s="51"/>
      <c r="V307" s="51"/>
      <c r="W307" s="51"/>
      <c r="X307" s="51"/>
      <c r="Y307" s="51"/>
    </row>
    <row r="308" spans="1:25" s="17" customFormat="1" ht="12" customHeight="1" x14ac:dyDescent="0.2">
      <c r="B308" s="43" t="s">
        <v>100</v>
      </c>
      <c r="C308" s="17" t="s">
        <v>101</v>
      </c>
      <c r="D308" s="18">
        <v>434537</v>
      </c>
      <c r="E308" s="18">
        <v>381770.16</v>
      </c>
      <c r="F308" s="18">
        <v>0</v>
      </c>
      <c r="G308" s="18">
        <v>0</v>
      </c>
      <c r="H308" s="18">
        <v>4500</v>
      </c>
      <c r="I308" s="18">
        <f t="shared" si="51"/>
        <v>4500</v>
      </c>
      <c r="J308" s="18">
        <f t="shared" si="52"/>
        <v>377270.16</v>
      </c>
      <c r="K308" s="37">
        <f t="shared" si="53"/>
        <v>0.98821280322170801</v>
      </c>
      <c r="L308" s="37">
        <f t="shared" si="54"/>
        <v>-1</v>
      </c>
      <c r="M308" s="37">
        <f t="shared" si="55"/>
        <v>-1</v>
      </c>
      <c r="O308" s="51"/>
      <c r="P308" s="51"/>
      <c r="Q308" s="51"/>
      <c r="R308" s="51"/>
      <c r="S308" s="51"/>
      <c r="T308" s="51"/>
      <c r="U308" s="51"/>
      <c r="V308" s="51"/>
      <c r="W308" s="51"/>
      <c r="X308" s="51"/>
      <c r="Y308" s="51"/>
    </row>
    <row r="309" spans="1:25" s="17" customFormat="1" ht="12" customHeight="1" x14ac:dyDescent="0.2">
      <c r="B309" s="43" t="s">
        <v>102</v>
      </c>
      <c r="C309" s="17" t="s">
        <v>103</v>
      </c>
      <c r="D309" s="18">
        <v>13900</v>
      </c>
      <c r="E309" s="18">
        <v>59666.84</v>
      </c>
      <c r="F309" s="18">
        <v>14079.37</v>
      </c>
      <c r="G309" s="18">
        <v>15337.51</v>
      </c>
      <c r="H309" s="18">
        <v>41627.22</v>
      </c>
      <c r="I309" s="18">
        <f t="shared" si="51"/>
        <v>56964.73</v>
      </c>
      <c r="J309" s="18">
        <f t="shared" si="52"/>
        <v>2702.1099999999933</v>
      </c>
      <c r="K309" s="37">
        <f t="shared" si="53"/>
        <v>4.528662821761624E-2</v>
      </c>
      <c r="L309" s="37">
        <f t="shared" si="54"/>
        <v>-0.76403359051694364</v>
      </c>
      <c r="M309" s="37">
        <f t="shared" si="55"/>
        <v>-0.48589501304242017</v>
      </c>
      <c r="O309" s="51"/>
      <c r="P309" s="51"/>
      <c r="Q309" s="51"/>
      <c r="R309" s="51"/>
      <c r="S309" s="51"/>
      <c r="T309" s="51"/>
      <c r="U309" s="51"/>
      <c r="V309" s="51"/>
      <c r="W309" s="51"/>
      <c r="X309" s="51"/>
      <c r="Y309" s="51"/>
    </row>
    <row r="310" spans="1:25" s="17" customFormat="1" ht="12" customHeight="1" x14ac:dyDescent="0.2">
      <c r="B310" s="43" t="s">
        <v>104</v>
      </c>
      <c r="C310" s="17" t="s">
        <v>105</v>
      </c>
      <c r="D310" s="18">
        <v>2000</v>
      </c>
      <c r="E310" s="18">
        <v>2000</v>
      </c>
      <c r="F310" s="18">
        <v>0</v>
      </c>
      <c r="G310" s="18">
        <v>0</v>
      </c>
      <c r="H310" s="18">
        <v>803.87</v>
      </c>
      <c r="I310" s="18">
        <f t="shared" si="51"/>
        <v>803.87</v>
      </c>
      <c r="J310" s="18">
        <f t="shared" si="52"/>
        <v>1196.1300000000001</v>
      </c>
      <c r="K310" s="37">
        <f t="shared" si="53"/>
        <v>0.59806500000000007</v>
      </c>
      <c r="L310" s="37">
        <f t="shared" si="54"/>
        <v>-1</v>
      </c>
      <c r="M310" s="37">
        <f t="shared" si="55"/>
        <v>-1</v>
      </c>
      <c r="O310" s="51"/>
      <c r="P310" s="51"/>
      <c r="Q310" s="51"/>
      <c r="R310" s="51"/>
      <c r="S310" s="51"/>
      <c r="T310" s="51"/>
      <c r="U310" s="51"/>
      <c r="V310" s="51"/>
      <c r="W310" s="51"/>
      <c r="X310" s="51"/>
      <c r="Y310" s="51"/>
    </row>
    <row r="311" spans="1:25" s="17" customFormat="1" ht="12" customHeight="1" x14ac:dyDescent="0.2">
      <c r="B311" s="43" t="s">
        <v>106</v>
      </c>
      <c r="C311" s="17" t="s">
        <v>107</v>
      </c>
      <c r="D311" s="18">
        <v>0</v>
      </c>
      <c r="E311" s="18">
        <v>0</v>
      </c>
      <c r="F311" s="18">
        <v>0</v>
      </c>
      <c r="G311" s="18">
        <v>0</v>
      </c>
      <c r="H311" s="18">
        <v>0</v>
      </c>
      <c r="I311" s="18">
        <f t="shared" si="51"/>
        <v>0</v>
      </c>
      <c r="J311" s="18">
        <f t="shared" si="52"/>
        <v>0</v>
      </c>
      <c r="K311" s="37" t="str">
        <f t="shared" si="53"/>
        <v>NA</v>
      </c>
      <c r="L311" s="37" t="str">
        <f t="shared" si="54"/>
        <v>NA</v>
      </c>
      <c r="M311" s="37" t="str">
        <f t="shared" si="55"/>
        <v>NA</v>
      </c>
      <c r="O311" s="51"/>
      <c r="P311" s="51"/>
      <c r="Q311" s="51"/>
      <c r="R311" s="51"/>
      <c r="S311" s="51"/>
      <c r="T311" s="51"/>
      <c r="U311" s="51"/>
      <c r="V311" s="51"/>
      <c r="W311" s="51"/>
      <c r="X311" s="51"/>
      <c r="Y311" s="51"/>
    </row>
    <row r="312" spans="1:25" s="17" customFormat="1" ht="12" customHeight="1" x14ac:dyDescent="0.2">
      <c r="B312" s="43" t="s">
        <v>110</v>
      </c>
      <c r="C312" s="17" t="s">
        <v>111</v>
      </c>
      <c r="D312" s="18">
        <v>170200</v>
      </c>
      <c r="E312" s="18">
        <v>128200</v>
      </c>
      <c r="F312" s="18">
        <v>0</v>
      </c>
      <c r="G312" s="18">
        <v>0</v>
      </c>
      <c r="H312" s="18">
        <v>750</v>
      </c>
      <c r="I312" s="18">
        <f t="shared" si="51"/>
        <v>750</v>
      </c>
      <c r="J312" s="18">
        <f t="shared" si="52"/>
        <v>127450</v>
      </c>
      <c r="K312" s="37">
        <f t="shared" si="53"/>
        <v>0.99414976599063964</v>
      </c>
      <c r="L312" s="37">
        <f t="shared" si="54"/>
        <v>-1</v>
      </c>
      <c r="M312" s="37">
        <f t="shared" si="55"/>
        <v>-1</v>
      </c>
      <c r="O312" s="51"/>
      <c r="P312" s="51"/>
      <c r="Q312" s="51"/>
      <c r="R312" s="51"/>
      <c r="S312" s="51"/>
      <c r="T312" s="51"/>
      <c r="U312" s="51"/>
      <c r="V312" s="51"/>
      <c r="W312" s="51"/>
      <c r="X312" s="51"/>
      <c r="Y312" s="51"/>
    </row>
    <row r="313" spans="1:25" s="17" customFormat="1" ht="12" customHeight="1" x14ac:dyDescent="0.2">
      <c r="B313" s="43" t="s">
        <v>112</v>
      </c>
      <c r="C313" s="17" t="s">
        <v>113</v>
      </c>
      <c r="D313" s="18">
        <v>10000</v>
      </c>
      <c r="E313" s="18">
        <v>10000</v>
      </c>
      <c r="F313" s="18">
        <v>0</v>
      </c>
      <c r="G313" s="18">
        <v>0</v>
      </c>
      <c r="H313" s="18">
        <v>0</v>
      </c>
      <c r="I313" s="18">
        <f t="shared" si="51"/>
        <v>0</v>
      </c>
      <c r="J313" s="18">
        <f t="shared" si="52"/>
        <v>10000</v>
      </c>
      <c r="K313" s="37">
        <f t="shared" si="53"/>
        <v>1</v>
      </c>
      <c r="L313" s="37">
        <f t="shared" si="54"/>
        <v>-1</v>
      </c>
      <c r="M313" s="37">
        <f t="shared" si="55"/>
        <v>-1</v>
      </c>
      <c r="O313" s="51"/>
      <c r="P313" s="51"/>
      <c r="Q313" s="51"/>
      <c r="R313" s="51"/>
      <c r="S313" s="51"/>
      <c r="T313" s="51"/>
      <c r="U313" s="51"/>
      <c r="V313" s="51"/>
      <c r="W313" s="51"/>
      <c r="X313" s="51"/>
      <c r="Y313" s="51"/>
    </row>
    <row r="314" spans="1:25" s="17" customFormat="1" ht="12" customHeight="1" x14ac:dyDescent="0.2">
      <c r="B314" s="43" t="s">
        <v>114</v>
      </c>
      <c r="C314" s="17" t="s">
        <v>115</v>
      </c>
      <c r="D314" s="18">
        <v>161804</v>
      </c>
      <c r="E314" s="18">
        <v>166804</v>
      </c>
      <c r="F314" s="18">
        <v>5396.23</v>
      </c>
      <c r="G314" s="18">
        <v>72017.16</v>
      </c>
      <c r="H314" s="18">
        <v>1150</v>
      </c>
      <c r="I314" s="18">
        <f t="shared" si="51"/>
        <v>73167.16</v>
      </c>
      <c r="J314" s="18">
        <f t="shared" si="52"/>
        <v>93636.84</v>
      </c>
      <c r="K314" s="37">
        <f t="shared" si="53"/>
        <v>0.56135848061197569</v>
      </c>
      <c r="L314" s="37">
        <f t="shared" si="54"/>
        <v>-0.96764927699575543</v>
      </c>
      <c r="M314" s="37">
        <f t="shared" si="55"/>
        <v>-0.13650559938610582</v>
      </c>
      <c r="O314" s="51"/>
      <c r="P314" s="51"/>
      <c r="Q314" s="51"/>
      <c r="R314" s="51"/>
      <c r="S314" s="51"/>
      <c r="T314" s="51"/>
      <c r="U314" s="51"/>
      <c r="V314" s="51"/>
      <c r="W314" s="51"/>
      <c r="X314" s="51"/>
      <c r="Y314" s="51"/>
    </row>
    <row r="315" spans="1:25" s="17" customFormat="1" ht="12" customHeight="1" x14ac:dyDescent="0.2">
      <c r="B315" s="43" t="s">
        <v>16</v>
      </c>
      <c r="C315" s="17" t="s">
        <v>17</v>
      </c>
      <c r="D315" s="18"/>
      <c r="E315" s="18"/>
      <c r="F315" s="18">
        <v>0</v>
      </c>
      <c r="G315" s="18">
        <v>0</v>
      </c>
      <c r="H315" s="18">
        <v>0</v>
      </c>
      <c r="I315" s="18">
        <f t="shared" si="51"/>
        <v>0</v>
      </c>
      <c r="J315" s="18">
        <f t="shared" si="52"/>
        <v>0</v>
      </c>
      <c r="K315" s="37" t="str">
        <f t="shared" si="53"/>
        <v>NA</v>
      </c>
      <c r="L315" s="37" t="str">
        <f t="shared" si="54"/>
        <v>NA</v>
      </c>
      <c r="M315" s="37" t="str">
        <f t="shared" si="55"/>
        <v>NA</v>
      </c>
      <c r="O315" s="51"/>
      <c r="P315" s="51"/>
      <c r="Q315" s="51"/>
      <c r="R315" s="51"/>
      <c r="S315" s="51"/>
      <c r="T315" s="51"/>
      <c r="U315" s="51"/>
      <c r="V315" s="51"/>
      <c r="W315" s="51"/>
      <c r="X315" s="51"/>
      <c r="Y315" s="51"/>
    </row>
    <row r="316" spans="1:25" s="17" customFormat="1" ht="12" customHeight="1" x14ac:dyDescent="0.2">
      <c r="B316" s="43" t="s">
        <v>116</v>
      </c>
      <c r="C316" s="17" t="s">
        <v>117</v>
      </c>
      <c r="D316" s="18">
        <v>1000000</v>
      </c>
      <c r="E316" s="18">
        <v>1000000</v>
      </c>
      <c r="F316" s="18">
        <v>0</v>
      </c>
      <c r="G316" s="18">
        <v>988587.7</v>
      </c>
      <c r="H316" s="18">
        <v>523457.84</v>
      </c>
      <c r="I316" s="18">
        <f t="shared" si="51"/>
        <v>1512045.54</v>
      </c>
      <c r="J316" s="18">
        <f t="shared" si="52"/>
        <v>-512045.54000000004</v>
      </c>
      <c r="K316" s="37">
        <f t="shared" si="53"/>
        <v>-0.51204554000000002</v>
      </c>
      <c r="L316" s="37">
        <f t="shared" si="54"/>
        <v>-1</v>
      </c>
      <c r="M316" s="37">
        <f t="shared" si="55"/>
        <v>0.97717539999999992</v>
      </c>
      <c r="O316" s="51"/>
      <c r="P316" s="51"/>
      <c r="Q316" s="51"/>
      <c r="R316" s="51"/>
      <c r="S316" s="51"/>
      <c r="T316" s="51"/>
      <c r="U316" s="51"/>
      <c r="V316" s="51"/>
      <c r="W316" s="51"/>
      <c r="X316" s="51"/>
      <c r="Y316" s="51"/>
    </row>
    <row r="317" spans="1:25" s="17" customFormat="1" ht="12" customHeight="1" x14ac:dyDescent="0.2">
      <c r="A317" s="67" t="s">
        <v>132</v>
      </c>
      <c r="B317" s="68"/>
      <c r="C317" s="67"/>
      <c r="D317" s="69">
        <v>18798662.910000004</v>
      </c>
      <c r="E317" s="69">
        <v>18580458.910000004</v>
      </c>
      <c r="F317" s="69">
        <v>1590055.7599999998</v>
      </c>
      <c r="G317" s="69">
        <v>8058449.1999999993</v>
      </c>
      <c r="H317" s="69">
        <v>1457172.76</v>
      </c>
      <c r="I317" s="69">
        <f t="shared" si="51"/>
        <v>9515621.959999999</v>
      </c>
      <c r="J317" s="69">
        <f t="shared" si="52"/>
        <v>9064836.9500000048</v>
      </c>
      <c r="K317" s="70">
        <f t="shared" si="53"/>
        <v>0.48786937900232963</v>
      </c>
      <c r="L317" s="70">
        <f t="shared" si="54"/>
        <v>-0.91442322454456548</v>
      </c>
      <c r="M317" s="70">
        <f t="shared" si="55"/>
        <v>-0.13258878706564761</v>
      </c>
      <c r="O317" s="51"/>
      <c r="P317" s="51"/>
      <c r="Q317" s="51"/>
      <c r="R317" s="51"/>
      <c r="S317" s="51"/>
      <c r="T317" s="51"/>
      <c r="U317" s="51"/>
      <c r="V317" s="51"/>
      <c r="W317" s="51"/>
      <c r="X317" s="51"/>
      <c r="Y317" s="51"/>
    </row>
    <row r="318" spans="1:25" s="17" customFormat="1" ht="12" customHeight="1" x14ac:dyDescent="0.2">
      <c r="A318" s="17" t="s">
        <v>133</v>
      </c>
      <c r="B318" s="43" t="s">
        <v>64</v>
      </c>
      <c r="C318" s="17" t="s">
        <v>65</v>
      </c>
      <c r="D318" s="18">
        <v>0</v>
      </c>
      <c r="E318" s="18">
        <v>0</v>
      </c>
      <c r="F318" s="18">
        <v>0</v>
      </c>
      <c r="G318" s="18">
        <v>0</v>
      </c>
      <c r="H318" s="18">
        <v>0</v>
      </c>
      <c r="I318" s="18">
        <f t="shared" si="51"/>
        <v>0</v>
      </c>
      <c r="J318" s="18">
        <f t="shared" si="52"/>
        <v>0</v>
      </c>
      <c r="K318" s="37" t="str">
        <f t="shared" si="53"/>
        <v>NA</v>
      </c>
      <c r="L318" s="37" t="str">
        <f t="shared" si="54"/>
        <v>NA</v>
      </c>
      <c r="M318" s="37" t="str">
        <f t="shared" si="55"/>
        <v>NA</v>
      </c>
      <c r="O318" s="51"/>
      <c r="P318" s="51"/>
      <c r="Q318" s="51"/>
      <c r="R318" s="51"/>
      <c r="S318" s="51"/>
      <c r="T318" s="51"/>
      <c r="U318" s="51"/>
      <c r="V318" s="51"/>
      <c r="W318" s="51"/>
      <c r="X318" s="51"/>
      <c r="Y318" s="51"/>
    </row>
    <row r="319" spans="1:25" s="17" customFormat="1" ht="12" customHeight="1" x14ac:dyDescent="0.2">
      <c r="B319" s="43" t="s">
        <v>68</v>
      </c>
      <c r="C319" s="17" t="s">
        <v>69</v>
      </c>
      <c r="D319" s="18">
        <v>0</v>
      </c>
      <c r="E319" s="18">
        <v>0</v>
      </c>
      <c r="F319" s="18">
        <v>0</v>
      </c>
      <c r="G319" s="18">
        <v>0</v>
      </c>
      <c r="H319" s="18">
        <v>0</v>
      </c>
      <c r="I319" s="18">
        <f t="shared" si="51"/>
        <v>0</v>
      </c>
      <c r="J319" s="18">
        <f t="shared" si="52"/>
        <v>0</v>
      </c>
      <c r="K319" s="37" t="str">
        <f t="shared" si="53"/>
        <v>NA</v>
      </c>
      <c r="L319" s="37" t="str">
        <f t="shared" si="54"/>
        <v>NA</v>
      </c>
      <c r="M319" s="37" t="str">
        <f t="shared" si="55"/>
        <v>NA</v>
      </c>
      <c r="O319" s="51"/>
      <c r="P319" s="51"/>
      <c r="Q319" s="51"/>
      <c r="R319" s="51"/>
      <c r="S319" s="51"/>
      <c r="T319" s="51"/>
      <c r="U319" s="51"/>
      <c r="V319" s="51"/>
      <c r="W319" s="51"/>
      <c r="X319" s="51"/>
      <c r="Y319" s="51"/>
    </row>
    <row r="320" spans="1:25" s="17" customFormat="1" ht="12" customHeight="1" x14ac:dyDescent="0.2">
      <c r="B320" s="43" t="s">
        <v>130</v>
      </c>
      <c r="C320" s="17" t="s">
        <v>131</v>
      </c>
      <c r="D320" s="18">
        <v>22408785.890000001</v>
      </c>
      <c r="E320" s="18">
        <v>22479890.889999993</v>
      </c>
      <c r="F320" s="18">
        <v>1446698.2000000009</v>
      </c>
      <c r="G320" s="18">
        <v>7853221.8900000015</v>
      </c>
      <c r="H320" s="18">
        <v>0</v>
      </c>
      <c r="I320" s="18">
        <f t="shared" si="51"/>
        <v>7853221.8900000015</v>
      </c>
      <c r="J320" s="18">
        <f t="shared" si="52"/>
        <v>14626668.999999993</v>
      </c>
      <c r="K320" s="37">
        <f t="shared" si="53"/>
        <v>0.65065569364069087</v>
      </c>
      <c r="L320" s="37">
        <f t="shared" si="54"/>
        <v>-0.93564478550723074</v>
      </c>
      <c r="M320" s="37">
        <f t="shared" si="55"/>
        <v>-0.30131138728138163</v>
      </c>
      <c r="O320" s="51"/>
      <c r="P320" s="51"/>
      <c r="Q320" s="51"/>
      <c r="R320" s="51"/>
      <c r="S320" s="51"/>
      <c r="T320" s="51"/>
      <c r="U320" s="51"/>
      <c r="V320" s="51"/>
      <c r="W320" s="51"/>
      <c r="X320" s="51"/>
      <c r="Y320" s="51"/>
    </row>
    <row r="321" spans="2:25" s="17" customFormat="1" ht="12" customHeight="1" x14ac:dyDescent="0.2">
      <c r="B321" s="43" t="s">
        <v>376</v>
      </c>
      <c r="C321" s="17" t="s">
        <v>377</v>
      </c>
      <c r="D321" s="18">
        <v>19555393.779999997</v>
      </c>
      <c r="E321" s="18">
        <v>19555393.779999997</v>
      </c>
      <c r="F321" s="18">
        <v>1835868.5999999999</v>
      </c>
      <c r="G321" s="18">
        <v>10837946.149999999</v>
      </c>
      <c r="H321" s="18">
        <v>0</v>
      </c>
      <c r="I321" s="18">
        <f t="shared" si="51"/>
        <v>10837946.149999999</v>
      </c>
      <c r="J321" s="18">
        <f t="shared" si="52"/>
        <v>8717447.629999999</v>
      </c>
      <c r="K321" s="37">
        <f t="shared" si="53"/>
        <v>0.44578225977303743</v>
      </c>
      <c r="L321" s="37">
        <f t="shared" si="54"/>
        <v>-0.90611957904536755</v>
      </c>
      <c r="M321" s="37">
        <f t="shared" si="55"/>
        <v>0.10843548045392518</v>
      </c>
      <c r="O321" s="51"/>
      <c r="P321" s="51"/>
      <c r="Q321" s="51"/>
      <c r="R321" s="51"/>
      <c r="S321" s="51"/>
      <c r="T321" s="51"/>
      <c r="U321" s="51"/>
      <c r="V321" s="51"/>
      <c r="W321" s="51"/>
      <c r="X321" s="51"/>
      <c r="Y321" s="51"/>
    </row>
    <row r="322" spans="2:25" s="17" customFormat="1" ht="12" customHeight="1" x14ac:dyDescent="0.2">
      <c r="B322" s="43" t="s">
        <v>70</v>
      </c>
      <c r="C322" s="17" t="s">
        <v>71</v>
      </c>
      <c r="D322" s="18">
        <v>6937835.4500000002</v>
      </c>
      <c r="E322" s="18">
        <v>6937835.4500000002</v>
      </c>
      <c r="F322" s="18">
        <v>271200.52999999997</v>
      </c>
      <c r="G322" s="18">
        <v>1588256</v>
      </c>
      <c r="H322" s="18">
        <v>0</v>
      </c>
      <c r="I322" s="18">
        <f t="shared" si="51"/>
        <v>1588256</v>
      </c>
      <c r="J322" s="18">
        <f t="shared" si="52"/>
        <v>5349579.45</v>
      </c>
      <c r="K322" s="37">
        <f t="shared" si="53"/>
        <v>0.77107326752755434</v>
      </c>
      <c r="L322" s="37">
        <f t="shared" si="54"/>
        <v>-0.9609099218402477</v>
      </c>
      <c r="M322" s="37">
        <f t="shared" si="55"/>
        <v>-0.54214653505510868</v>
      </c>
      <c r="O322" s="51"/>
      <c r="P322" s="51"/>
      <c r="Q322" s="51"/>
      <c r="R322" s="51"/>
      <c r="S322" s="51"/>
      <c r="T322" s="51"/>
      <c r="U322" s="51"/>
      <c r="V322" s="51"/>
      <c r="W322" s="51"/>
      <c r="X322" s="51"/>
      <c r="Y322" s="51"/>
    </row>
    <row r="323" spans="2:25" s="17" customFormat="1" ht="12" customHeight="1" x14ac:dyDescent="0.2">
      <c r="B323" s="43" t="s">
        <v>120</v>
      </c>
      <c r="C323" s="17" t="s">
        <v>121</v>
      </c>
      <c r="D323" s="18">
        <v>3848310.92</v>
      </c>
      <c r="E323" s="18">
        <v>3848310.92</v>
      </c>
      <c r="F323" s="18">
        <v>298402.65000000002</v>
      </c>
      <c r="G323" s="18">
        <v>1701151.6199999999</v>
      </c>
      <c r="H323" s="18">
        <v>1164</v>
      </c>
      <c r="I323" s="18">
        <f t="shared" si="51"/>
        <v>1702315.6199999999</v>
      </c>
      <c r="J323" s="18">
        <f t="shared" si="52"/>
        <v>2145995.2999999998</v>
      </c>
      <c r="K323" s="37">
        <f t="shared" si="53"/>
        <v>0.55764602824763443</v>
      </c>
      <c r="L323" s="37">
        <f t="shared" si="54"/>
        <v>-0.92245879914505458</v>
      </c>
      <c r="M323" s="37">
        <f t="shared" si="55"/>
        <v>-0.11589699722079633</v>
      </c>
      <c r="O323" s="51"/>
      <c r="P323" s="51"/>
      <c r="Q323" s="51"/>
      <c r="R323" s="51"/>
      <c r="S323" s="51"/>
      <c r="T323" s="51"/>
      <c r="U323" s="51"/>
      <c r="V323" s="51"/>
      <c r="W323" s="51"/>
      <c r="X323" s="51"/>
      <c r="Y323" s="51"/>
    </row>
    <row r="324" spans="2:25" s="17" customFormat="1" ht="12" customHeight="1" x14ac:dyDescent="0.2">
      <c r="B324" s="43" t="s">
        <v>72</v>
      </c>
      <c r="C324" s="17" t="s">
        <v>73</v>
      </c>
      <c r="D324" s="18">
        <v>881020</v>
      </c>
      <c r="E324" s="18">
        <v>881020</v>
      </c>
      <c r="F324" s="18">
        <v>237143.97</v>
      </c>
      <c r="G324" s="18">
        <v>703048.94</v>
      </c>
      <c r="H324" s="18">
        <v>0</v>
      </c>
      <c r="I324" s="18">
        <f t="shared" si="51"/>
        <v>703048.94</v>
      </c>
      <c r="J324" s="18">
        <f t="shared" si="52"/>
        <v>177971.06000000006</v>
      </c>
      <c r="K324" s="37">
        <f t="shared" si="53"/>
        <v>0.20200569794102297</v>
      </c>
      <c r="L324" s="37">
        <f t="shared" si="54"/>
        <v>-0.73083020816780553</v>
      </c>
      <c r="M324" s="37">
        <f t="shared" si="55"/>
        <v>0.59598860411795407</v>
      </c>
      <c r="O324" s="51"/>
      <c r="P324" s="51"/>
      <c r="Q324" s="51"/>
      <c r="R324" s="51"/>
      <c r="S324" s="51"/>
      <c r="T324" s="51"/>
      <c r="U324" s="51"/>
      <c r="V324" s="51"/>
      <c r="W324" s="51"/>
      <c r="X324" s="51"/>
      <c r="Y324" s="51"/>
    </row>
    <row r="325" spans="2:25" s="17" customFormat="1" ht="12" customHeight="1" x14ac:dyDescent="0.2">
      <c r="B325" s="43" t="s">
        <v>74</v>
      </c>
      <c r="C325" s="17" t="s">
        <v>75</v>
      </c>
      <c r="D325" s="18">
        <v>11044593</v>
      </c>
      <c r="E325" s="18">
        <v>11044593</v>
      </c>
      <c r="F325" s="18">
        <v>714102.8600000001</v>
      </c>
      <c r="G325" s="18">
        <v>4055017.0200000005</v>
      </c>
      <c r="H325" s="18">
        <v>0</v>
      </c>
      <c r="I325" s="18">
        <f t="shared" si="51"/>
        <v>4055017.0200000005</v>
      </c>
      <c r="J325" s="18">
        <f t="shared" si="52"/>
        <v>6989575.9799999995</v>
      </c>
      <c r="K325" s="37">
        <f t="shared" si="53"/>
        <v>0.6328504798682939</v>
      </c>
      <c r="L325" s="37">
        <f t="shared" si="54"/>
        <v>-0.93534366906956201</v>
      </c>
      <c r="M325" s="37">
        <f t="shared" si="55"/>
        <v>-0.26570095973658775</v>
      </c>
      <c r="O325" s="51"/>
      <c r="P325" s="51"/>
      <c r="Q325" s="51"/>
      <c r="R325" s="51"/>
      <c r="S325" s="51"/>
      <c r="T325" s="51"/>
      <c r="U325" s="51"/>
      <c r="V325" s="51"/>
      <c r="W325" s="51"/>
      <c r="X325" s="51"/>
      <c r="Y325" s="51"/>
    </row>
    <row r="326" spans="2:25" s="17" customFormat="1" ht="12" customHeight="1" x14ac:dyDescent="0.2">
      <c r="B326" s="43" t="s">
        <v>76</v>
      </c>
      <c r="C326" s="17" t="s">
        <v>77</v>
      </c>
      <c r="D326" s="18">
        <v>6216484.5300000003</v>
      </c>
      <c r="E326" s="18">
        <v>6216484.5300000003</v>
      </c>
      <c r="F326" s="18">
        <v>398342.41000000032</v>
      </c>
      <c r="G326" s="18">
        <v>2237587.09</v>
      </c>
      <c r="H326" s="18">
        <v>0</v>
      </c>
      <c r="I326" s="18">
        <f t="shared" si="51"/>
        <v>2237587.09</v>
      </c>
      <c r="J326" s="18">
        <f t="shared" si="52"/>
        <v>3978897.4400000004</v>
      </c>
      <c r="K326" s="37">
        <f t="shared" si="53"/>
        <v>0.64005587415175313</v>
      </c>
      <c r="L326" s="37">
        <f t="shared" si="54"/>
        <v>-0.93592159554525589</v>
      </c>
      <c r="M326" s="37">
        <f t="shared" si="55"/>
        <v>-0.28011174830350627</v>
      </c>
      <c r="O326" s="51"/>
      <c r="P326" s="51"/>
      <c r="Q326" s="51"/>
      <c r="R326" s="51"/>
      <c r="S326" s="51"/>
      <c r="T326" s="51"/>
      <c r="U326" s="51"/>
      <c r="V326" s="51"/>
      <c r="W326" s="51"/>
      <c r="X326" s="51"/>
      <c r="Y326" s="51"/>
    </row>
    <row r="327" spans="2:25" s="17" customFormat="1" ht="12" customHeight="1" x14ac:dyDescent="0.2">
      <c r="B327" s="43" t="s">
        <v>78</v>
      </c>
      <c r="C327" s="17" t="s">
        <v>79</v>
      </c>
      <c r="D327" s="18">
        <v>12000</v>
      </c>
      <c r="E327" s="18">
        <v>12000</v>
      </c>
      <c r="F327" s="18">
        <v>0</v>
      </c>
      <c r="G327" s="18">
        <v>0</v>
      </c>
      <c r="H327" s="18">
        <v>0</v>
      </c>
      <c r="I327" s="18">
        <f t="shared" si="51"/>
        <v>0</v>
      </c>
      <c r="J327" s="18">
        <f t="shared" si="52"/>
        <v>12000</v>
      </c>
      <c r="K327" s="37">
        <f t="shared" si="53"/>
        <v>1</v>
      </c>
      <c r="L327" s="37">
        <f t="shared" si="54"/>
        <v>-1</v>
      </c>
      <c r="M327" s="37">
        <f t="shared" si="55"/>
        <v>-1</v>
      </c>
      <c r="O327" s="51"/>
      <c r="P327" s="51"/>
      <c r="Q327" s="51"/>
      <c r="R327" s="51"/>
      <c r="S327" s="51"/>
      <c r="T327" s="51"/>
      <c r="U327" s="51"/>
      <c r="V327" s="51"/>
      <c r="W327" s="51"/>
      <c r="X327" s="51"/>
      <c r="Y327" s="51"/>
    </row>
    <row r="328" spans="2:25" s="17" customFormat="1" ht="12" customHeight="1" x14ac:dyDescent="0.2">
      <c r="B328" s="43" t="s">
        <v>350</v>
      </c>
      <c r="C328" s="17" t="s">
        <v>351</v>
      </c>
      <c r="D328" s="18">
        <v>2250000</v>
      </c>
      <c r="E328" s="18">
        <v>2250000</v>
      </c>
      <c r="F328" s="18">
        <v>0</v>
      </c>
      <c r="G328" s="18">
        <v>0</v>
      </c>
      <c r="H328" s="18">
        <v>0</v>
      </c>
      <c r="I328" s="18">
        <f t="shared" si="51"/>
        <v>0</v>
      </c>
      <c r="J328" s="18">
        <f t="shared" si="52"/>
        <v>2250000</v>
      </c>
      <c r="K328" s="37">
        <f t="shared" si="53"/>
        <v>1</v>
      </c>
      <c r="L328" s="37">
        <f t="shared" si="54"/>
        <v>-1</v>
      </c>
      <c r="M328" s="37">
        <f t="shared" si="55"/>
        <v>-1</v>
      </c>
      <c r="O328" s="51"/>
      <c r="P328" s="51"/>
      <c r="Q328" s="51"/>
      <c r="R328" s="51"/>
      <c r="S328" s="51"/>
      <c r="T328" s="51"/>
      <c r="U328" s="51"/>
      <c r="V328" s="51"/>
      <c r="W328" s="51"/>
      <c r="X328" s="51"/>
      <c r="Y328" s="51"/>
    </row>
    <row r="329" spans="2:25" s="17" customFormat="1" ht="12" customHeight="1" x14ac:dyDescent="0.2">
      <c r="B329" s="43" t="s">
        <v>82</v>
      </c>
      <c r="C329" s="17" t="s">
        <v>83</v>
      </c>
      <c r="D329" s="18">
        <v>2561235.2799999998</v>
      </c>
      <c r="E329" s="18">
        <v>2561235.2799999998</v>
      </c>
      <c r="F329" s="18">
        <v>230903.93000000014</v>
      </c>
      <c r="G329" s="18">
        <v>1302757.8399999999</v>
      </c>
      <c r="H329" s="18">
        <v>0</v>
      </c>
      <c r="I329" s="18">
        <f t="shared" si="51"/>
        <v>1302757.8399999999</v>
      </c>
      <c r="J329" s="18">
        <f t="shared" si="52"/>
        <v>1258477.44</v>
      </c>
      <c r="K329" s="37">
        <f t="shared" si="53"/>
        <v>0.49135565554133709</v>
      </c>
      <c r="L329" s="37">
        <f t="shared" si="54"/>
        <v>-0.90984665415041444</v>
      </c>
      <c r="M329" s="37">
        <f t="shared" si="55"/>
        <v>1.7288688917325826E-2</v>
      </c>
      <c r="O329" s="51"/>
      <c r="P329" s="51"/>
      <c r="Q329" s="51"/>
      <c r="R329" s="51"/>
      <c r="S329" s="51"/>
      <c r="T329" s="51"/>
      <c r="U329" s="51"/>
      <c r="V329" s="51"/>
      <c r="W329" s="51"/>
      <c r="X329" s="51"/>
      <c r="Y329" s="51"/>
    </row>
    <row r="330" spans="2:25" s="17" customFormat="1" ht="12" customHeight="1" x14ac:dyDescent="0.2">
      <c r="B330" s="43" t="s">
        <v>84</v>
      </c>
      <c r="C330" s="17" t="s">
        <v>85</v>
      </c>
      <c r="D330" s="18">
        <v>1867500</v>
      </c>
      <c r="E330" s="18">
        <v>1582500</v>
      </c>
      <c r="F330" s="18">
        <v>20772.41</v>
      </c>
      <c r="G330" s="18">
        <v>48101.66</v>
      </c>
      <c r="H330" s="18">
        <v>166085.62999999998</v>
      </c>
      <c r="I330" s="18">
        <f t="shared" si="51"/>
        <v>214187.28999999998</v>
      </c>
      <c r="J330" s="18">
        <f t="shared" si="52"/>
        <v>1368312.71</v>
      </c>
      <c r="K330" s="37">
        <f t="shared" si="53"/>
        <v>0.86465258135860978</v>
      </c>
      <c r="L330" s="37">
        <f t="shared" si="54"/>
        <v>-0.98687367456556085</v>
      </c>
      <c r="M330" s="37">
        <f t="shared" si="55"/>
        <v>-0.93920801263823062</v>
      </c>
      <c r="O330" s="51"/>
      <c r="P330" s="51"/>
      <c r="Q330" s="51"/>
      <c r="R330" s="51"/>
      <c r="S330" s="51"/>
      <c r="T330" s="51"/>
      <c r="U330" s="51"/>
      <c r="V330" s="51"/>
      <c r="W330" s="51"/>
      <c r="X330" s="51"/>
      <c r="Y330" s="51"/>
    </row>
    <row r="331" spans="2:25" s="17" customFormat="1" ht="12" customHeight="1" x14ac:dyDescent="0.2">
      <c r="B331" s="43" t="s">
        <v>381</v>
      </c>
      <c r="C331" s="17" t="s">
        <v>382</v>
      </c>
      <c r="D331" s="18">
        <v>50000</v>
      </c>
      <c r="E331" s="18">
        <v>50000</v>
      </c>
      <c r="F331" s="18">
        <v>0</v>
      </c>
      <c r="G331" s="18">
        <v>0</v>
      </c>
      <c r="H331" s="18">
        <v>0</v>
      </c>
      <c r="I331" s="18">
        <f t="shared" si="51"/>
        <v>0</v>
      </c>
      <c r="J331" s="18">
        <f t="shared" si="52"/>
        <v>50000</v>
      </c>
      <c r="K331" s="37">
        <f t="shared" si="53"/>
        <v>1</v>
      </c>
      <c r="L331" s="37">
        <f t="shared" si="54"/>
        <v>-1</v>
      </c>
      <c r="M331" s="37">
        <f t="shared" si="55"/>
        <v>-1</v>
      </c>
      <c r="O331" s="51"/>
      <c r="P331" s="51"/>
      <c r="Q331" s="51"/>
      <c r="R331" s="51"/>
      <c r="S331" s="51"/>
      <c r="T331" s="51"/>
      <c r="U331" s="51"/>
      <c r="V331" s="51"/>
      <c r="W331" s="51"/>
      <c r="X331" s="51"/>
      <c r="Y331" s="51"/>
    </row>
    <row r="332" spans="2:25" s="17" customFormat="1" ht="12" customHeight="1" x14ac:dyDescent="0.2">
      <c r="B332" s="43" t="s">
        <v>383</v>
      </c>
      <c r="C332" s="17" t="s">
        <v>384</v>
      </c>
      <c r="D332" s="18">
        <v>450000</v>
      </c>
      <c r="E332" s="18">
        <v>450000</v>
      </c>
      <c r="F332" s="18">
        <v>0</v>
      </c>
      <c r="G332" s="18">
        <v>0</v>
      </c>
      <c r="H332" s="18">
        <v>0</v>
      </c>
      <c r="I332" s="18">
        <f t="shared" si="51"/>
        <v>0</v>
      </c>
      <c r="J332" s="18">
        <f t="shared" si="52"/>
        <v>450000</v>
      </c>
      <c r="K332" s="37">
        <f t="shared" si="53"/>
        <v>1</v>
      </c>
      <c r="L332" s="37">
        <f t="shared" si="54"/>
        <v>-1</v>
      </c>
      <c r="M332" s="37">
        <f t="shared" si="55"/>
        <v>-1</v>
      </c>
      <c r="O332" s="51"/>
      <c r="P332" s="51"/>
      <c r="Q332" s="51"/>
      <c r="R332" s="51"/>
      <c r="S332" s="51"/>
      <c r="T332" s="51"/>
      <c r="U332" s="51"/>
      <c r="V332" s="51"/>
      <c r="W332" s="51"/>
      <c r="X332" s="51"/>
      <c r="Y332" s="51"/>
    </row>
    <row r="333" spans="2:25" s="17" customFormat="1" ht="12" customHeight="1" x14ac:dyDescent="0.2">
      <c r="B333" s="43" t="s">
        <v>385</v>
      </c>
      <c r="C333" s="17" t="s">
        <v>386</v>
      </c>
      <c r="D333" s="18">
        <v>0</v>
      </c>
      <c r="E333" s="18">
        <v>0</v>
      </c>
      <c r="F333" s="18">
        <v>0</v>
      </c>
      <c r="G333" s="18">
        <v>0</v>
      </c>
      <c r="H333" s="18">
        <v>0</v>
      </c>
      <c r="I333" s="18">
        <f t="shared" si="51"/>
        <v>0</v>
      </c>
      <c r="J333" s="18">
        <f t="shared" si="52"/>
        <v>0</v>
      </c>
      <c r="K333" s="37" t="str">
        <f t="shared" si="53"/>
        <v>NA</v>
      </c>
      <c r="L333" s="37" t="str">
        <f t="shared" si="54"/>
        <v>NA</v>
      </c>
      <c r="M333" s="37" t="str">
        <f t="shared" si="55"/>
        <v>NA</v>
      </c>
      <c r="O333" s="51"/>
      <c r="P333" s="51"/>
      <c r="Q333" s="51"/>
      <c r="R333" s="51"/>
      <c r="S333" s="51"/>
      <c r="T333" s="51"/>
      <c r="U333" s="51"/>
      <c r="V333" s="51"/>
      <c r="W333" s="51"/>
      <c r="X333" s="51"/>
      <c r="Y333" s="51"/>
    </row>
    <row r="334" spans="2:25" s="17" customFormat="1" ht="12" customHeight="1" x14ac:dyDescent="0.2">
      <c r="B334" s="43" t="s">
        <v>387</v>
      </c>
      <c r="C334" s="17" t="s">
        <v>388</v>
      </c>
      <c r="D334" s="18">
        <v>0</v>
      </c>
      <c r="E334" s="18">
        <v>0</v>
      </c>
      <c r="F334" s="18">
        <v>0</v>
      </c>
      <c r="G334" s="18">
        <v>0</v>
      </c>
      <c r="H334" s="18">
        <v>0</v>
      </c>
      <c r="I334" s="18">
        <f t="shared" si="51"/>
        <v>0</v>
      </c>
      <c r="J334" s="18">
        <f t="shared" si="52"/>
        <v>0</v>
      </c>
      <c r="K334" s="37" t="str">
        <f t="shared" si="53"/>
        <v>NA</v>
      </c>
      <c r="L334" s="37" t="str">
        <f t="shared" si="54"/>
        <v>NA</v>
      </c>
      <c r="M334" s="37" t="str">
        <f t="shared" si="55"/>
        <v>NA</v>
      </c>
      <c r="O334" s="51"/>
      <c r="P334" s="51"/>
      <c r="Q334" s="51"/>
      <c r="R334" s="51"/>
      <c r="S334" s="51"/>
      <c r="T334" s="51"/>
      <c r="U334" s="51"/>
      <c r="V334" s="51"/>
      <c r="W334" s="51"/>
      <c r="X334" s="51"/>
      <c r="Y334" s="51"/>
    </row>
    <row r="335" spans="2:25" s="17" customFormat="1" ht="12" customHeight="1" x14ac:dyDescent="0.2">
      <c r="B335" s="43" t="s">
        <v>389</v>
      </c>
      <c r="C335" s="17" t="s">
        <v>390</v>
      </c>
      <c r="D335" s="18">
        <v>0</v>
      </c>
      <c r="E335" s="18">
        <v>0</v>
      </c>
      <c r="F335" s="18">
        <v>0</v>
      </c>
      <c r="G335" s="18">
        <v>0</v>
      </c>
      <c r="H335" s="18">
        <v>0</v>
      </c>
      <c r="I335" s="18">
        <f t="shared" si="51"/>
        <v>0</v>
      </c>
      <c r="J335" s="18">
        <f t="shared" si="52"/>
        <v>0</v>
      </c>
      <c r="K335" s="37" t="str">
        <f t="shared" si="53"/>
        <v>NA</v>
      </c>
      <c r="L335" s="37" t="str">
        <f t="shared" si="54"/>
        <v>NA</v>
      </c>
      <c r="M335" s="37" t="str">
        <f t="shared" si="55"/>
        <v>NA</v>
      </c>
      <c r="O335" s="51"/>
      <c r="P335" s="51"/>
      <c r="Q335" s="51"/>
      <c r="R335" s="51"/>
      <c r="S335" s="51"/>
      <c r="T335" s="51"/>
      <c r="U335" s="51"/>
      <c r="V335" s="51"/>
      <c r="W335" s="51"/>
      <c r="X335" s="51"/>
      <c r="Y335" s="51"/>
    </row>
    <row r="336" spans="2:25" s="17" customFormat="1" ht="12" customHeight="1" x14ac:dyDescent="0.2">
      <c r="B336" s="43" t="s">
        <v>391</v>
      </c>
      <c r="C336" s="17" t="s">
        <v>392</v>
      </c>
      <c r="D336" s="18">
        <v>6000000</v>
      </c>
      <c r="E336" s="18">
        <v>6030000</v>
      </c>
      <c r="F336" s="18">
        <v>708521.34</v>
      </c>
      <c r="G336" s="18">
        <v>4164077.98</v>
      </c>
      <c r="H336" s="18">
        <v>1826708.72</v>
      </c>
      <c r="I336" s="18">
        <f t="shared" si="51"/>
        <v>5990786.7000000002</v>
      </c>
      <c r="J336" s="18">
        <f t="shared" si="52"/>
        <v>39213.299999999814</v>
      </c>
      <c r="K336" s="37">
        <f t="shared" si="53"/>
        <v>6.5030348258706162E-3</v>
      </c>
      <c r="L336" s="37">
        <f t="shared" si="54"/>
        <v>-0.88250060696517418</v>
      </c>
      <c r="M336" s="37">
        <f t="shared" si="55"/>
        <v>0.3811203913764511</v>
      </c>
      <c r="O336" s="51"/>
      <c r="P336" s="51"/>
      <c r="Q336" s="51"/>
      <c r="R336" s="51"/>
      <c r="S336" s="51"/>
      <c r="T336" s="51"/>
      <c r="U336" s="51"/>
      <c r="V336" s="51"/>
      <c r="W336" s="51"/>
      <c r="X336" s="51"/>
      <c r="Y336" s="51"/>
    </row>
    <row r="337" spans="2:25" s="17" customFormat="1" ht="12" customHeight="1" x14ac:dyDescent="0.2">
      <c r="B337" s="43" t="s">
        <v>393</v>
      </c>
      <c r="C337" s="17" t="s">
        <v>394</v>
      </c>
      <c r="D337" s="18">
        <v>1500000</v>
      </c>
      <c r="E337" s="18">
        <v>825000</v>
      </c>
      <c r="F337" s="18">
        <v>13441.18</v>
      </c>
      <c r="G337" s="18">
        <v>116661.78</v>
      </c>
      <c r="H337" s="18">
        <v>179015.83</v>
      </c>
      <c r="I337" s="18">
        <f t="shared" si="51"/>
        <v>295677.61</v>
      </c>
      <c r="J337" s="18">
        <f t="shared" si="52"/>
        <v>529322.39</v>
      </c>
      <c r="K337" s="37">
        <f t="shared" si="53"/>
        <v>0.64160289696969697</v>
      </c>
      <c r="L337" s="37">
        <f t="shared" si="54"/>
        <v>-0.98370766060606052</v>
      </c>
      <c r="M337" s="37">
        <f t="shared" si="55"/>
        <v>-0.7171835636363636</v>
      </c>
      <c r="O337" s="51"/>
      <c r="P337" s="51"/>
      <c r="Q337" s="51"/>
      <c r="R337" s="51"/>
      <c r="S337" s="51"/>
      <c r="T337" s="51"/>
      <c r="U337" s="51"/>
      <c r="V337" s="51"/>
      <c r="W337" s="51"/>
      <c r="X337" s="51"/>
      <c r="Y337" s="51"/>
    </row>
    <row r="338" spans="2:25" s="17" customFormat="1" ht="12" customHeight="1" x14ac:dyDescent="0.2">
      <c r="B338" s="43" t="s">
        <v>395</v>
      </c>
      <c r="C338" s="17" t="s">
        <v>396</v>
      </c>
      <c r="D338" s="18">
        <v>1600000</v>
      </c>
      <c r="E338" s="18">
        <v>1600000</v>
      </c>
      <c r="F338" s="18">
        <v>0</v>
      </c>
      <c r="G338" s="18">
        <v>0</v>
      </c>
      <c r="H338" s="18">
        <v>0</v>
      </c>
      <c r="I338" s="18">
        <f t="shared" si="51"/>
        <v>0</v>
      </c>
      <c r="J338" s="18">
        <f t="shared" si="52"/>
        <v>1600000</v>
      </c>
      <c r="K338" s="37">
        <f t="shared" si="53"/>
        <v>1</v>
      </c>
      <c r="L338" s="37">
        <f t="shared" si="54"/>
        <v>-1</v>
      </c>
      <c r="M338" s="37">
        <f t="shared" si="55"/>
        <v>-1</v>
      </c>
      <c r="O338" s="51"/>
      <c r="P338" s="51"/>
      <c r="Q338" s="51"/>
      <c r="R338" s="51"/>
      <c r="S338" s="51"/>
      <c r="T338" s="51"/>
      <c r="U338" s="51"/>
      <c r="V338" s="51"/>
      <c r="W338" s="51"/>
      <c r="X338" s="51"/>
      <c r="Y338" s="51"/>
    </row>
    <row r="339" spans="2:25" s="17" customFormat="1" ht="12" customHeight="1" x14ac:dyDescent="0.2">
      <c r="B339" s="43" t="s">
        <v>86</v>
      </c>
      <c r="C339" s="17" t="s">
        <v>87</v>
      </c>
      <c r="D339" s="18">
        <v>9050000</v>
      </c>
      <c r="E339" s="18">
        <v>9249000</v>
      </c>
      <c r="F339" s="18">
        <v>913369.73</v>
      </c>
      <c r="G339" s="18">
        <v>4153981.8499999996</v>
      </c>
      <c r="H339" s="18">
        <v>3523882.0100000002</v>
      </c>
      <c r="I339" s="18">
        <f t="shared" si="51"/>
        <v>7677863.8599999994</v>
      </c>
      <c r="J339" s="18">
        <f t="shared" si="52"/>
        <v>1571136.1400000006</v>
      </c>
      <c r="K339" s="37">
        <f t="shared" si="53"/>
        <v>0.16987092009947027</v>
      </c>
      <c r="L339" s="37">
        <f t="shared" si="54"/>
        <v>-0.90124665044869712</v>
      </c>
      <c r="M339" s="37">
        <f t="shared" si="55"/>
        <v>-0.10174465347605155</v>
      </c>
      <c r="O339" s="51"/>
      <c r="P339" s="51"/>
      <c r="Q339" s="51"/>
      <c r="R339" s="51"/>
      <c r="S339" s="51"/>
      <c r="T339" s="51"/>
      <c r="U339" s="51"/>
      <c r="V339" s="51"/>
      <c r="W339" s="51"/>
      <c r="X339" s="51"/>
      <c r="Y339" s="51"/>
    </row>
    <row r="340" spans="2:25" s="17" customFormat="1" ht="12" customHeight="1" x14ac:dyDescent="0.2">
      <c r="B340" s="43" t="s">
        <v>397</v>
      </c>
      <c r="C340" s="17" t="s">
        <v>398</v>
      </c>
      <c r="D340" s="18">
        <v>300000</v>
      </c>
      <c r="E340" s="18">
        <v>300000</v>
      </c>
      <c r="F340" s="18">
        <v>101831.67</v>
      </c>
      <c r="G340" s="18">
        <v>89652.29</v>
      </c>
      <c r="H340" s="18">
        <v>85545.2</v>
      </c>
      <c r="I340" s="18">
        <f t="shared" si="51"/>
        <v>175197.49</v>
      </c>
      <c r="J340" s="18">
        <f t="shared" si="52"/>
        <v>124802.51000000001</v>
      </c>
      <c r="K340" s="37">
        <f t="shared" si="53"/>
        <v>0.41600836666666668</v>
      </c>
      <c r="L340" s="37">
        <f t="shared" si="54"/>
        <v>-0.66056110000000001</v>
      </c>
      <c r="M340" s="37">
        <f t="shared" si="55"/>
        <v>-0.4023180666666667</v>
      </c>
      <c r="O340" s="51"/>
      <c r="P340" s="51"/>
      <c r="Q340" s="51"/>
      <c r="R340" s="51"/>
      <c r="S340" s="51"/>
      <c r="T340" s="51"/>
      <c r="U340" s="51"/>
      <c r="V340" s="51"/>
      <c r="W340" s="51"/>
      <c r="X340" s="51"/>
      <c r="Y340" s="51"/>
    </row>
    <row r="341" spans="2:25" s="17" customFormat="1" ht="12" customHeight="1" x14ac:dyDescent="0.2">
      <c r="B341" s="43" t="s">
        <v>399</v>
      </c>
      <c r="C341" s="17" t="s">
        <v>400</v>
      </c>
      <c r="D341" s="18">
        <v>300000</v>
      </c>
      <c r="E341" s="18">
        <v>300000</v>
      </c>
      <c r="F341" s="18">
        <v>116912.66</v>
      </c>
      <c r="G341" s="18">
        <v>142027.69</v>
      </c>
      <c r="H341" s="18">
        <v>31132.45</v>
      </c>
      <c r="I341" s="18">
        <f t="shared" si="51"/>
        <v>173160.14</v>
      </c>
      <c r="J341" s="18">
        <f t="shared" si="52"/>
        <v>126839.85999999999</v>
      </c>
      <c r="K341" s="37">
        <f t="shared" si="53"/>
        <v>0.42279953333333331</v>
      </c>
      <c r="L341" s="37">
        <f t="shared" si="54"/>
        <v>-0.61029113333333329</v>
      </c>
      <c r="M341" s="37">
        <f t="shared" si="55"/>
        <v>-5.3148733333333316E-2</v>
      </c>
      <c r="O341" s="51"/>
      <c r="P341" s="51"/>
      <c r="Q341" s="51"/>
      <c r="R341" s="51"/>
      <c r="S341" s="51"/>
      <c r="T341" s="51"/>
      <c r="U341" s="51"/>
      <c r="V341" s="51"/>
      <c r="W341" s="51"/>
      <c r="X341" s="51"/>
      <c r="Y341" s="51"/>
    </row>
    <row r="342" spans="2:25" s="17" customFormat="1" ht="12" customHeight="1" x14ac:dyDescent="0.2">
      <c r="B342" s="43" t="s">
        <v>401</v>
      </c>
      <c r="C342" s="17" t="s">
        <v>402</v>
      </c>
      <c r="D342" s="18">
        <v>300000</v>
      </c>
      <c r="E342" s="18">
        <v>300000</v>
      </c>
      <c r="F342" s="18">
        <v>27907.919999999998</v>
      </c>
      <c r="G342" s="18">
        <v>98853.06</v>
      </c>
      <c r="H342" s="18">
        <v>6212.26</v>
      </c>
      <c r="I342" s="18">
        <f t="shared" si="51"/>
        <v>105065.31999999999</v>
      </c>
      <c r="J342" s="18">
        <f t="shared" si="52"/>
        <v>194934.68</v>
      </c>
      <c r="K342" s="37">
        <f t="shared" si="53"/>
        <v>0.64978226666666661</v>
      </c>
      <c r="L342" s="37">
        <f t="shared" si="54"/>
        <v>-0.90697360000000005</v>
      </c>
      <c r="M342" s="37">
        <f t="shared" si="55"/>
        <v>-0.34097959999999999</v>
      </c>
      <c r="O342" s="51"/>
      <c r="P342" s="51"/>
      <c r="Q342" s="51"/>
      <c r="R342" s="51"/>
      <c r="S342" s="51"/>
      <c r="T342" s="51"/>
      <c r="U342" s="51"/>
      <c r="V342" s="51"/>
      <c r="W342" s="51"/>
      <c r="X342" s="51"/>
      <c r="Y342" s="51"/>
    </row>
    <row r="343" spans="2:25" s="17" customFormat="1" ht="12" customHeight="1" x14ac:dyDescent="0.2">
      <c r="B343" s="43" t="s">
        <v>403</v>
      </c>
      <c r="C343" s="17" t="s">
        <v>404</v>
      </c>
      <c r="D343" s="18">
        <v>300000</v>
      </c>
      <c r="E343" s="18">
        <v>300000</v>
      </c>
      <c r="F343" s="18">
        <v>43572.06</v>
      </c>
      <c r="G343" s="18">
        <v>100637</v>
      </c>
      <c r="H343" s="18">
        <v>6194</v>
      </c>
      <c r="I343" s="18">
        <f t="shared" si="51"/>
        <v>106831</v>
      </c>
      <c r="J343" s="18">
        <f t="shared" si="52"/>
        <v>193169</v>
      </c>
      <c r="K343" s="37">
        <f t="shared" si="53"/>
        <v>0.64389666666666667</v>
      </c>
      <c r="L343" s="37">
        <f t="shared" si="54"/>
        <v>-0.85475979999999996</v>
      </c>
      <c r="M343" s="37">
        <f t="shared" si="55"/>
        <v>-0.32908666666666669</v>
      </c>
      <c r="O343" s="51"/>
      <c r="P343" s="51"/>
      <c r="Q343" s="51"/>
      <c r="R343" s="51"/>
      <c r="S343" s="51"/>
      <c r="T343" s="51"/>
      <c r="U343" s="51"/>
      <c r="V343" s="51"/>
      <c r="W343" s="51"/>
      <c r="X343" s="51"/>
      <c r="Y343" s="51"/>
    </row>
    <row r="344" spans="2:25" s="17" customFormat="1" ht="12" customHeight="1" x14ac:dyDescent="0.2">
      <c r="B344" s="43" t="s">
        <v>405</v>
      </c>
      <c r="C344" s="17" t="s">
        <v>406</v>
      </c>
      <c r="D344" s="18">
        <v>300000</v>
      </c>
      <c r="E344" s="18">
        <v>300000</v>
      </c>
      <c r="F344" s="18">
        <v>19179.18</v>
      </c>
      <c r="G344" s="18">
        <v>31810.04</v>
      </c>
      <c r="H344" s="18">
        <v>5158.42</v>
      </c>
      <c r="I344" s="18">
        <f t="shared" si="51"/>
        <v>36968.46</v>
      </c>
      <c r="J344" s="18">
        <f t="shared" si="52"/>
        <v>263031.53999999998</v>
      </c>
      <c r="K344" s="37">
        <f t="shared" si="53"/>
        <v>0.87677179999999988</v>
      </c>
      <c r="L344" s="37">
        <f t="shared" si="54"/>
        <v>-0.93606940000000005</v>
      </c>
      <c r="M344" s="37">
        <f t="shared" si="55"/>
        <v>-0.78793306666666663</v>
      </c>
      <c r="O344" s="51"/>
      <c r="P344" s="51"/>
      <c r="Q344" s="51"/>
      <c r="R344" s="51"/>
      <c r="S344" s="51"/>
      <c r="T344" s="51"/>
      <c r="U344" s="51"/>
      <c r="V344" s="51"/>
      <c r="W344" s="51"/>
      <c r="X344" s="51"/>
      <c r="Y344" s="51"/>
    </row>
    <row r="345" spans="2:25" s="17" customFormat="1" ht="12" customHeight="1" x14ac:dyDescent="0.2">
      <c r="B345" s="43" t="s">
        <v>407</v>
      </c>
      <c r="C345" s="17" t="s">
        <v>408</v>
      </c>
      <c r="D345" s="18">
        <v>300000</v>
      </c>
      <c r="E345" s="18">
        <v>300000</v>
      </c>
      <c r="F345" s="18">
        <v>12805.47</v>
      </c>
      <c r="G345" s="18">
        <v>72632.06</v>
      </c>
      <c r="H345" s="18">
        <v>80514.25</v>
      </c>
      <c r="I345" s="18">
        <f t="shared" si="51"/>
        <v>153146.31</v>
      </c>
      <c r="J345" s="18">
        <f t="shared" si="52"/>
        <v>146853.69</v>
      </c>
      <c r="K345" s="37">
        <f t="shared" si="53"/>
        <v>0.48951230000000001</v>
      </c>
      <c r="L345" s="37">
        <f t="shared" si="54"/>
        <v>-0.95731510000000009</v>
      </c>
      <c r="M345" s="37">
        <f t="shared" si="55"/>
        <v>-0.51578626666666672</v>
      </c>
      <c r="O345" s="51"/>
      <c r="P345" s="51"/>
      <c r="Q345" s="51"/>
      <c r="R345" s="54"/>
      <c r="S345" s="54"/>
      <c r="T345" s="54"/>
      <c r="U345" s="54"/>
      <c r="V345" s="54"/>
      <c r="W345" s="51"/>
      <c r="X345" s="51"/>
      <c r="Y345" s="51"/>
    </row>
    <row r="346" spans="2:25" s="17" customFormat="1" ht="12" customHeight="1" x14ac:dyDescent="0.2">
      <c r="B346" s="43" t="s">
        <v>409</v>
      </c>
      <c r="C346" s="17" t="s">
        <v>410</v>
      </c>
      <c r="D346" s="18">
        <v>300000</v>
      </c>
      <c r="E346" s="18">
        <v>300000</v>
      </c>
      <c r="F346" s="18">
        <v>22323.39</v>
      </c>
      <c r="G346" s="18">
        <v>60356.49</v>
      </c>
      <c r="H346" s="18">
        <v>29694.57</v>
      </c>
      <c r="I346" s="18">
        <f t="shared" si="51"/>
        <v>90051.06</v>
      </c>
      <c r="J346" s="18">
        <f t="shared" si="52"/>
        <v>209948.94</v>
      </c>
      <c r="K346" s="37">
        <f t="shared" si="53"/>
        <v>0.69982980000000006</v>
      </c>
      <c r="L346" s="37">
        <f t="shared" si="54"/>
        <v>-0.92558869999999993</v>
      </c>
      <c r="M346" s="37">
        <f t="shared" si="55"/>
        <v>-0.59762340000000003</v>
      </c>
      <c r="O346" s="51"/>
      <c r="P346" s="51"/>
      <c r="Q346" s="51"/>
      <c r="R346" s="54"/>
      <c r="S346" s="54"/>
      <c r="T346" s="54"/>
      <c r="U346" s="54"/>
      <c r="V346" s="54"/>
      <c r="W346" s="51"/>
      <c r="X346" s="51"/>
      <c r="Y346" s="51"/>
    </row>
    <row r="347" spans="2:25" s="17" customFormat="1" ht="12" customHeight="1" x14ac:dyDescent="0.2">
      <c r="B347" s="43" t="s">
        <v>411</v>
      </c>
      <c r="C347" s="17" t="s">
        <v>412</v>
      </c>
      <c r="D347" s="18">
        <v>2000000</v>
      </c>
      <c r="E347" s="18">
        <v>2000000</v>
      </c>
      <c r="F347" s="18">
        <v>0</v>
      </c>
      <c r="G347" s="18">
        <v>0</v>
      </c>
      <c r="H347" s="18">
        <v>0</v>
      </c>
      <c r="I347" s="18">
        <f t="shared" si="51"/>
        <v>0</v>
      </c>
      <c r="J347" s="18">
        <f t="shared" si="52"/>
        <v>2000000</v>
      </c>
      <c r="K347" s="37">
        <f t="shared" si="53"/>
        <v>1</v>
      </c>
      <c r="L347" s="37">
        <f t="shared" si="54"/>
        <v>-1</v>
      </c>
      <c r="M347" s="37">
        <f t="shared" si="55"/>
        <v>-1</v>
      </c>
      <c r="O347" s="51"/>
      <c r="P347" s="51"/>
      <c r="Q347" s="51"/>
      <c r="R347" s="54"/>
      <c r="S347" s="54"/>
      <c r="T347" s="54"/>
      <c r="U347" s="54"/>
      <c r="V347" s="54"/>
      <c r="W347" s="51"/>
      <c r="X347" s="51"/>
      <c r="Y347" s="51"/>
    </row>
    <row r="348" spans="2:25" s="17" customFormat="1" x14ac:dyDescent="0.2">
      <c r="B348" s="43" t="s">
        <v>413</v>
      </c>
      <c r="C348" s="17" t="s">
        <v>414</v>
      </c>
      <c r="D348" s="18">
        <v>22425000</v>
      </c>
      <c r="E348" s="18">
        <v>22275000</v>
      </c>
      <c r="F348" s="18">
        <v>84338.73</v>
      </c>
      <c r="G348" s="18">
        <v>163569.76</v>
      </c>
      <c r="H348" s="18">
        <v>711478.03</v>
      </c>
      <c r="I348" s="18">
        <f t="shared" si="51"/>
        <v>875047.79</v>
      </c>
      <c r="J348" s="18">
        <f t="shared" si="52"/>
        <v>21399952.210000001</v>
      </c>
      <c r="K348" s="37">
        <f t="shared" si="53"/>
        <v>0.96071614859708199</v>
      </c>
      <c r="L348" s="37">
        <f t="shared" si="54"/>
        <v>-0.99621374949494945</v>
      </c>
      <c r="M348" s="37">
        <f t="shared" si="55"/>
        <v>-0.98531360179573513</v>
      </c>
      <c r="O348" s="51"/>
      <c r="P348" s="51"/>
      <c r="Q348" s="51"/>
      <c r="R348" s="54"/>
      <c r="S348" s="54"/>
      <c r="T348" s="54"/>
      <c r="U348" s="54"/>
      <c r="V348" s="54"/>
      <c r="W348" s="51"/>
      <c r="X348" s="51"/>
      <c r="Y348" s="51"/>
    </row>
    <row r="349" spans="2:25" s="17" customFormat="1" x14ac:dyDescent="0.2">
      <c r="B349" s="43" t="s">
        <v>415</v>
      </c>
      <c r="C349" s="17" t="s">
        <v>416</v>
      </c>
      <c r="D349" s="18">
        <v>3500000</v>
      </c>
      <c r="E349" s="18">
        <v>3500000</v>
      </c>
      <c r="F349" s="18">
        <v>221584.99</v>
      </c>
      <c r="G349" s="18">
        <v>713956.64</v>
      </c>
      <c r="H349" s="18">
        <v>169955.06</v>
      </c>
      <c r="I349" s="18">
        <f t="shared" si="51"/>
        <v>883911.7</v>
      </c>
      <c r="J349" s="18">
        <f t="shared" si="52"/>
        <v>2616088.2999999998</v>
      </c>
      <c r="K349" s="37">
        <f t="shared" si="53"/>
        <v>0.74745379999999995</v>
      </c>
      <c r="L349" s="37">
        <f t="shared" si="54"/>
        <v>-0.93669000285714277</v>
      </c>
      <c r="M349" s="37">
        <f t="shared" si="55"/>
        <v>-0.59202477714285717</v>
      </c>
      <c r="O349" s="51"/>
      <c r="P349" s="51"/>
      <c r="Q349" s="51"/>
      <c r="R349" s="54"/>
      <c r="S349" s="54"/>
      <c r="T349" s="54"/>
      <c r="U349" s="54"/>
      <c r="V349" s="54"/>
      <c r="W349" s="51"/>
      <c r="X349" s="51"/>
      <c r="Y349" s="51"/>
    </row>
    <row r="350" spans="2:25" s="17" customFormat="1" x14ac:dyDescent="0.2">
      <c r="B350" s="43" t="s">
        <v>417</v>
      </c>
      <c r="C350" s="17" t="s">
        <v>418</v>
      </c>
      <c r="D350" s="18">
        <v>1250000</v>
      </c>
      <c r="E350" s="18">
        <v>1250000</v>
      </c>
      <c r="F350" s="18">
        <v>0</v>
      </c>
      <c r="G350" s="18">
        <v>0</v>
      </c>
      <c r="H350" s="18">
        <v>0</v>
      </c>
      <c r="I350" s="18">
        <f t="shared" si="51"/>
        <v>0</v>
      </c>
      <c r="J350" s="18">
        <f t="shared" si="52"/>
        <v>1250000</v>
      </c>
      <c r="K350" s="37">
        <f t="shared" si="53"/>
        <v>1</v>
      </c>
      <c r="L350" s="37">
        <f t="shared" si="54"/>
        <v>-1</v>
      </c>
      <c r="M350" s="37">
        <f t="shared" si="55"/>
        <v>-1</v>
      </c>
      <c r="O350" s="51"/>
      <c r="P350" s="51"/>
      <c r="Q350" s="51"/>
      <c r="R350" s="54"/>
      <c r="S350" s="54"/>
      <c r="T350" s="54"/>
      <c r="U350" s="54"/>
      <c r="V350" s="54"/>
      <c r="W350" s="51"/>
      <c r="X350" s="51"/>
      <c r="Y350" s="51"/>
    </row>
    <row r="351" spans="2:25" s="17" customFormat="1" x14ac:dyDescent="0.2">
      <c r="B351" s="43" t="s">
        <v>419</v>
      </c>
      <c r="C351" s="17" t="s">
        <v>420</v>
      </c>
      <c r="D351" s="18">
        <v>3500000</v>
      </c>
      <c r="E351" s="18">
        <v>2600000</v>
      </c>
      <c r="F351" s="18">
        <v>0</v>
      </c>
      <c r="G351" s="18">
        <v>0</v>
      </c>
      <c r="H351" s="18">
        <v>0</v>
      </c>
      <c r="I351" s="18">
        <f t="shared" si="51"/>
        <v>0</v>
      </c>
      <c r="J351" s="18">
        <f t="shared" si="52"/>
        <v>2600000</v>
      </c>
      <c r="K351" s="37">
        <f t="shared" si="53"/>
        <v>1</v>
      </c>
      <c r="L351" s="37">
        <f t="shared" si="54"/>
        <v>-1</v>
      </c>
      <c r="M351" s="37">
        <f t="shared" si="55"/>
        <v>-1</v>
      </c>
      <c r="O351" s="51"/>
      <c r="P351" s="51"/>
      <c r="Q351" s="51"/>
      <c r="R351" s="54"/>
      <c r="S351" s="54"/>
      <c r="T351" s="54"/>
      <c r="U351" s="54"/>
      <c r="V351" s="54"/>
      <c r="W351" s="51"/>
      <c r="X351" s="51"/>
      <c r="Y351" s="51"/>
    </row>
    <row r="352" spans="2:25" s="17" customFormat="1" x14ac:dyDescent="0.2">
      <c r="B352" s="43" t="s">
        <v>421</v>
      </c>
      <c r="C352" s="17" t="s">
        <v>422</v>
      </c>
      <c r="D352" s="18">
        <v>10000000</v>
      </c>
      <c r="E352" s="18">
        <v>8625000</v>
      </c>
      <c r="F352" s="18">
        <v>31557</v>
      </c>
      <c r="G352" s="18">
        <v>1211004.81</v>
      </c>
      <c r="H352" s="18">
        <v>1715474.57</v>
      </c>
      <c r="I352" s="18">
        <f t="shared" si="51"/>
        <v>2926479.38</v>
      </c>
      <c r="J352" s="18">
        <f t="shared" si="52"/>
        <v>5698520.6200000001</v>
      </c>
      <c r="K352" s="37">
        <f t="shared" si="53"/>
        <v>0.66069804289855072</v>
      </c>
      <c r="L352" s="37">
        <f t="shared" si="54"/>
        <v>-0.99634121739130432</v>
      </c>
      <c r="M352" s="37">
        <f t="shared" si="55"/>
        <v>-0.71918729043478258</v>
      </c>
      <c r="O352" s="51"/>
      <c r="P352" s="51"/>
      <c r="Q352" s="51"/>
      <c r="R352" s="54"/>
      <c r="S352" s="54"/>
      <c r="T352" s="54"/>
      <c r="U352" s="54"/>
      <c r="V352" s="54"/>
      <c r="W352" s="51"/>
      <c r="X352" s="51"/>
      <c r="Y352" s="51"/>
    </row>
    <row r="353" spans="2:25" s="17" customFormat="1" x14ac:dyDescent="0.2">
      <c r="B353" s="43" t="s">
        <v>423</v>
      </c>
      <c r="C353" s="17" t="s">
        <v>424</v>
      </c>
      <c r="D353" s="18">
        <v>0</v>
      </c>
      <c r="E353" s="18">
        <v>0</v>
      </c>
      <c r="F353" s="18">
        <v>0</v>
      </c>
      <c r="G353" s="18">
        <v>0</v>
      </c>
      <c r="H353" s="18">
        <v>0</v>
      </c>
      <c r="I353" s="18">
        <f t="shared" si="51"/>
        <v>0</v>
      </c>
      <c r="J353" s="18">
        <f t="shared" si="52"/>
        <v>0</v>
      </c>
      <c r="K353" s="37" t="str">
        <f t="shared" si="53"/>
        <v>NA</v>
      </c>
      <c r="L353" s="37" t="str">
        <f t="shared" si="54"/>
        <v>NA</v>
      </c>
      <c r="M353" s="37" t="str">
        <f t="shared" si="55"/>
        <v>NA</v>
      </c>
      <c r="O353" s="51"/>
      <c r="P353" s="51"/>
      <c r="Q353" s="51"/>
      <c r="R353" s="54"/>
      <c r="S353" s="54"/>
      <c r="T353" s="54"/>
      <c r="U353" s="54"/>
      <c r="V353" s="54"/>
      <c r="W353" s="51"/>
      <c r="X353" s="51"/>
      <c r="Y353" s="51"/>
    </row>
    <row r="354" spans="2:25" s="17" customFormat="1" x14ac:dyDescent="0.2">
      <c r="B354" s="43" t="s">
        <v>425</v>
      </c>
      <c r="C354" s="17" t="s">
        <v>426</v>
      </c>
      <c r="D354" s="18">
        <v>0</v>
      </c>
      <c r="E354" s="18">
        <v>0</v>
      </c>
      <c r="F354" s="18">
        <v>0</v>
      </c>
      <c r="G354" s="18">
        <v>0</v>
      </c>
      <c r="H354" s="18">
        <v>0</v>
      </c>
      <c r="I354" s="18">
        <f t="shared" si="51"/>
        <v>0</v>
      </c>
      <c r="J354" s="18">
        <f t="shared" si="52"/>
        <v>0</v>
      </c>
      <c r="K354" s="37" t="str">
        <f t="shared" si="53"/>
        <v>NA</v>
      </c>
      <c r="L354" s="37" t="str">
        <f t="shared" si="54"/>
        <v>NA</v>
      </c>
      <c r="M354" s="37" t="str">
        <f t="shared" si="55"/>
        <v>NA</v>
      </c>
      <c r="O354" s="51"/>
      <c r="P354" s="51"/>
      <c r="Q354" s="51"/>
      <c r="R354" s="54"/>
      <c r="S354" s="54"/>
      <c r="T354" s="54"/>
      <c r="U354" s="54"/>
      <c r="V354" s="54"/>
      <c r="W354" s="51"/>
      <c r="X354" s="51"/>
      <c r="Y354" s="51"/>
    </row>
    <row r="355" spans="2:25" s="17" customFormat="1" x14ac:dyDescent="0.2">
      <c r="B355" s="43" t="s">
        <v>427</v>
      </c>
      <c r="C355" s="17" t="s">
        <v>428</v>
      </c>
      <c r="D355" s="18">
        <v>500000</v>
      </c>
      <c r="E355" s="18">
        <v>500000</v>
      </c>
      <c r="F355" s="18">
        <v>0</v>
      </c>
      <c r="G355" s="18">
        <v>0</v>
      </c>
      <c r="H355" s="18">
        <v>0</v>
      </c>
      <c r="I355" s="18">
        <f t="shared" si="51"/>
        <v>0</v>
      </c>
      <c r="J355" s="18">
        <f t="shared" si="52"/>
        <v>500000</v>
      </c>
      <c r="K355" s="37">
        <f t="shared" si="53"/>
        <v>1</v>
      </c>
      <c r="L355" s="37">
        <f t="shared" si="54"/>
        <v>-1</v>
      </c>
      <c r="M355" s="37">
        <f t="shared" si="55"/>
        <v>-1</v>
      </c>
      <c r="O355" s="51"/>
      <c r="P355" s="51"/>
      <c r="Q355" s="51"/>
      <c r="R355" s="54"/>
      <c r="S355" s="54"/>
      <c r="T355" s="54"/>
      <c r="U355" s="54"/>
      <c r="V355" s="54"/>
      <c r="W355" s="51"/>
      <c r="X355" s="51"/>
      <c r="Y355" s="51"/>
    </row>
    <row r="356" spans="2:25" s="17" customFormat="1" x14ac:dyDescent="0.2">
      <c r="B356" s="43" t="s">
        <v>122</v>
      </c>
      <c r="C356" s="17" t="s">
        <v>123</v>
      </c>
      <c r="D356" s="18">
        <v>0</v>
      </c>
      <c r="E356" s="18">
        <v>0</v>
      </c>
      <c r="F356" s="18">
        <v>0</v>
      </c>
      <c r="G356" s="18">
        <v>0</v>
      </c>
      <c r="H356" s="18">
        <v>0</v>
      </c>
      <c r="I356" s="18">
        <f t="shared" si="51"/>
        <v>0</v>
      </c>
      <c r="J356" s="18">
        <f t="shared" si="52"/>
        <v>0</v>
      </c>
      <c r="K356" s="37" t="str">
        <f t="shared" si="53"/>
        <v>NA</v>
      </c>
      <c r="L356" s="37" t="str">
        <f t="shared" si="54"/>
        <v>NA</v>
      </c>
      <c r="M356" s="37" t="str">
        <f t="shared" si="55"/>
        <v>NA</v>
      </c>
      <c r="O356" s="51"/>
      <c r="P356" s="51"/>
      <c r="Q356" s="51"/>
      <c r="R356" s="54"/>
      <c r="S356" s="54"/>
      <c r="T356" s="54"/>
      <c r="U356" s="54"/>
      <c r="V356" s="54"/>
      <c r="W356" s="51"/>
      <c r="X356" s="51"/>
      <c r="Y356" s="51"/>
    </row>
    <row r="357" spans="2:25" s="17" customFormat="1" x14ac:dyDescent="0.2">
      <c r="B357" s="43" t="s">
        <v>88</v>
      </c>
      <c r="C357" s="17" t="s">
        <v>89</v>
      </c>
      <c r="D357" s="18">
        <v>185300</v>
      </c>
      <c r="E357" s="18">
        <v>269186</v>
      </c>
      <c r="F357" s="18">
        <v>2925</v>
      </c>
      <c r="G357" s="18">
        <v>14625</v>
      </c>
      <c r="H357" s="18">
        <v>20475</v>
      </c>
      <c r="I357" s="18">
        <f t="shared" si="51"/>
        <v>35100</v>
      </c>
      <c r="J357" s="18">
        <f t="shared" si="52"/>
        <v>234086</v>
      </c>
      <c r="K357" s="37">
        <f t="shared" si="53"/>
        <v>0.86960688891695703</v>
      </c>
      <c r="L357" s="37">
        <f t="shared" si="54"/>
        <v>-0.98913390740974638</v>
      </c>
      <c r="M357" s="37">
        <f t="shared" si="55"/>
        <v>-0.89133907409746416</v>
      </c>
      <c r="O357" s="51"/>
      <c r="P357" s="51"/>
      <c r="Q357" s="51"/>
      <c r="R357" s="54"/>
      <c r="S357" s="54"/>
      <c r="T357" s="54"/>
      <c r="U357" s="54"/>
      <c r="V357" s="54"/>
      <c r="W357" s="51"/>
      <c r="X357" s="51"/>
      <c r="Y357" s="51"/>
    </row>
    <row r="358" spans="2:25" s="17" customFormat="1" x14ac:dyDescent="0.2">
      <c r="B358" s="43" t="s">
        <v>90</v>
      </c>
      <c r="C358" s="17" t="s">
        <v>91</v>
      </c>
      <c r="D358" s="18">
        <v>2225000</v>
      </c>
      <c r="E358" s="18">
        <v>2125000</v>
      </c>
      <c r="F358" s="18">
        <v>226448.29</v>
      </c>
      <c r="G358" s="18">
        <v>838708.18</v>
      </c>
      <c r="H358" s="18">
        <v>583899.46</v>
      </c>
      <c r="I358" s="18">
        <f t="shared" si="51"/>
        <v>1422607.6400000001</v>
      </c>
      <c r="J358" s="18">
        <f t="shared" si="52"/>
        <v>702392.35999999987</v>
      </c>
      <c r="K358" s="37">
        <f t="shared" si="53"/>
        <v>0.33053758117647053</v>
      </c>
      <c r="L358" s="37">
        <f t="shared" si="54"/>
        <v>-0.89343609882352937</v>
      </c>
      <c r="M358" s="37">
        <f t="shared" si="55"/>
        <v>-0.21062759529411759</v>
      </c>
      <c r="O358" s="51"/>
      <c r="P358" s="51"/>
      <c r="Q358" s="51"/>
      <c r="R358" s="54"/>
      <c r="S358" s="54"/>
      <c r="T358" s="54"/>
      <c r="U358" s="54"/>
      <c r="V358" s="54"/>
      <c r="W358" s="51"/>
      <c r="X358" s="51"/>
      <c r="Y358" s="51"/>
    </row>
    <row r="359" spans="2:25" s="17" customFormat="1" x14ac:dyDescent="0.2">
      <c r="B359" s="43" t="s">
        <v>326</v>
      </c>
      <c r="C359" s="17" t="s">
        <v>327</v>
      </c>
      <c r="D359" s="18">
        <v>0</v>
      </c>
      <c r="E359" s="18">
        <v>0</v>
      </c>
      <c r="F359" s="18">
        <v>0</v>
      </c>
      <c r="G359" s="18">
        <v>0</v>
      </c>
      <c r="H359" s="18">
        <v>0</v>
      </c>
      <c r="I359" s="18">
        <f t="shared" si="51"/>
        <v>0</v>
      </c>
      <c r="J359" s="18">
        <f t="shared" si="52"/>
        <v>0</v>
      </c>
      <c r="K359" s="37" t="str">
        <f t="shared" si="53"/>
        <v>NA</v>
      </c>
      <c r="L359" s="37" t="str">
        <f t="shared" si="54"/>
        <v>NA</v>
      </c>
      <c r="M359" s="37" t="str">
        <f t="shared" si="55"/>
        <v>NA</v>
      </c>
      <c r="O359" s="51"/>
      <c r="P359" s="51"/>
      <c r="Q359" s="51"/>
      <c r="R359" s="54"/>
      <c r="S359" s="54"/>
      <c r="T359" s="54"/>
      <c r="U359" s="54"/>
      <c r="V359" s="54"/>
      <c r="W359" s="51"/>
      <c r="X359" s="51"/>
      <c r="Y359" s="51"/>
    </row>
    <row r="360" spans="2:25" s="17" customFormat="1" x14ac:dyDescent="0.2">
      <c r="B360" s="43" t="s">
        <v>429</v>
      </c>
      <c r="C360" s="17" t="s">
        <v>430</v>
      </c>
      <c r="D360" s="18">
        <v>1593260</v>
      </c>
      <c r="E360" s="18">
        <v>1593260</v>
      </c>
      <c r="F360" s="18">
        <v>0</v>
      </c>
      <c r="G360" s="18">
        <v>72897.5</v>
      </c>
      <c r="H360" s="18">
        <v>80086</v>
      </c>
      <c r="I360" s="18">
        <f t="shared" si="51"/>
        <v>152983.5</v>
      </c>
      <c r="J360" s="18">
        <f t="shared" si="52"/>
        <v>1440276.5</v>
      </c>
      <c r="K360" s="37">
        <f t="shared" si="53"/>
        <v>0.90398083175376276</v>
      </c>
      <c r="L360" s="37">
        <f t="shared" si="54"/>
        <v>-1</v>
      </c>
      <c r="M360" s="37">
        <f t="shared" si="55"/>
        <v>-0.90849265028934389</v>
      </c>
      <c r="O360" s="51"/>
      <c r="P360" s="51"/>
      <c r="Q360" s="51"/>
      <c r="R360" s="54"/>
      <c r="S360" s="54"/>
      <c r="T360" s="54"/>
      <c r="U360" s="54"/>
      <c r="V360" s="54"/>
      <c r="W360" s="51"/>
      <c r="X360" s="51"/>
      <c r="Y360" s="51"/>
    </row>
    <row r="361" spans="2:25" s="17" customFormat="1" x14ac:dyDescent="0.2">
      <c r="B361" s="43" t="s">
        <v>355</v>
      </c>
      <c r="C361" s="17" t="s">
        <v>356</v>
      </c>
      <c r="D361" s="18">
        <v>2887691.65</v>
      </c>
      <c r="E361" s="18">
        <v>2887691.65</v>
      </c>
      <c r="F361" s="18">
        <v>0</v>
      </c>
      <c r="G361" s="18">
        <v>2203131.0299999998</v>
      </c>
      <c r="H361" s="18">
        <v>31580</v>
      </c>
      <c r="I361" s="18">
        <f t="shared" si="51"/>
        <v>2234711.0299999998</v>
      </c>
      <c r="J361" s="18">
        <f t="shared" si="52"/>
        <v>652980.62000000011</v>
      </c>
      <c r="K361" s="37">
        <f t="shared" si="53"/>
        <v>0.22612546599288055</v>
      </c>
      <c r="L361" s="37">
        <f t="shared" si="54"/>
        <v>-1</v>
      </c>
      <c r="M361" s="37">
        <f t="shared" si="55"/>
        <v>0.52587692664485131</v>
      </c>
      <c r="O361" s="51"/>
      <c r="P361" s="51"/>
      <c r="Q361" s="51"/>
      <c r="R361" s="54"/>
      <c r="S361" s="54"/>
      <c r="T361" s="54"/>
      <c r="U361" s="54"/>
      <c r="V361" s="54"/>
      <c r="W361" s="51"/>
      <c r="X361" s="51"/>
      <c r="Y361" s="51"/>
    </row>
    <row r="362" spans="2:25" s="17" customFormat="1" x14ac:dyDescent="0.2">
      <c r="B362" s="43" t="s">
        <v>298</v>
      </c>
      <c r="C362" s="17" t="s">
        <v>299</v>
      </c>
      <c r="D362" s="18">
        <v>37800</v>
      </c>
      <c r="E362" s="18">
        <v>39800</v>
      </c>
      <c r="F362" s="18">
        <v>549.85</v>
      </c>
      <c r="G362" s="18">
        <v>31444</v>
      </c>
      <c r="H362" s="18">
        <v>9512.7000000000007</v>
      </c>
      <c r="I362" s="18">
        <f t="shared" si="51"/>
        <v>40956.699999999997</v>
      </c>
      <c r="J362" s="18">
        <f t="shared" si="52"/>
        <v>-1156.6999999999971</v>
      </c>
      <c r="K362" s="37">
        <f t="shared" si="53"/>
        <v>-2.9062814070351686E-2</v>
      </c>
      <c r="L362" s="37">
        <f t="shared" si="54"/>
        <v>-0.98618467336683424</v>
      </c>
      <c r="M362" s="37">
        <f t="shared" si="55"/>
        <v>0.58010050251256284</v>
      </c>
      <c r="O362" s="51"/>
      <c r="P362" s="51"/>
      <c r="Q362" s="51"/>
      <c r="R362" s="54"/>
      <c r="S362" s="54"/>
      <c r="T362" s="54"/>
      <c r="U362" s="54"/>
      <c r="V362" s="54"/>
      <c r="W362" s="51"/>
      <c r="X362" s="51"/>
      <c r="Y362" s="51"/>
    </row>
    <row r="363" spans="2:25" s="17" customFormat="1" x14ac:dyDescent="0.2">
      <c r="B363" s="43" t="s">
        <v>92</v>
      </c>
      <c r="C363" s="17" t="s">
        <v>93</v>
      </c>
      <c r="D363" s="18">
        <v>0</v>
      </c>
      <c r="E363" s="18">
        <v>24000</v>
      </c>
      <c r="F363" s="18">
        <v>0</v>
      </c>
      <c r="G363" s="18">
        <v>0</v>
      </c>
      <c r="H363" s="18">
        <v>0</v>
      </c>
      <c r="I363" s="18">
        <f t="shared" si="51"/>
        <v>0</v>
      </c>
      <c r="J363" s="18">
        <f t="shared" si="52"/>
        <v>24000</v>
      </c>
      <c r="K363" s="37">
        <f t="shared" si="53"/>
        <v>1</v>
      </c>
      <c r="L363" s="37">
        <f t="shared" si="54"/>
        <v>-1</v>
      </c>
      <c r="M363" s="37">
        <f t="shared" si="55"/>
        <v>-1</v>
      </c>
      <c r="O363" s="51"/>
      <c r="P363" s="51"/>
      <c r="Q363" s="51"/>
      <c r="R363" s="54"/>
      <c r="S363" s="54"/>
      <c r="T363" s="54"/>
      <c r="U363" s="54"/>
      <c r="V363" s="54"/>
      <c r="W363" s="51"/>
      <c r="X363" s="51"/>
      <c r="Y363" s="51"/>
    </row>
    <row r="364" spans="2:25" s="17" customFormat="1" x14ac:dyDescent="0.2">
      <c r="B364" s="43" t="s">
        <v>94</v>
      </c>
      <c r="C364" s="17" t="s">
        <v>95</v>
      </c>
      <c r="D364" s="18">
        <v>400000</v>
      </c>
      <c r="E364" s="18">
        <v>400000</v>
      </c>
      <c r="F364" s="18">
        <v>18179.949999999997</v>
      </c>
      <c r="G364" s="18">
        <v>44033.66</v>
      </c>
      <c r="H364" s="18">
        <v>0</v>
      </c>
      <c r="I364" s="18">
        <f t="shared" si="51"/>
        <v>44033.66</v>
      </c>
      <c r="J364" s="18">
        <f t="shared" si="52"/>
        <v>355966.33999999997</v>
      </c>
      <c r="K364" s="37">
        <f t="shared" si="53"/>
        <v>0.88991584999999995</v>
      </c>
      <c r="L364" s="37">
        <f t="shared" si="54"/>
        <v>-0.95455012499999992</v>
      </c>
      <c r="M364" s="37">
        <f t="shared" si="55"/>
        <v>-0.77983170000000002</v>
      </c>
      <c r="O364" s="51"/>
      <c r="P364" s="51"/>
      <c r="Q364" s="51"/>
      <c r="R364" s="54"/>
      <c r="S364" s="54"/>
      <c r="T364" s="54"/>
      <c r="U364" s="54"/>
      <c r="V364" s="54"/>
      <c r="W364" s="51"/>
      <c r="X364" s="51"/>
      <c r="Y364" s="51"/>
    </row>
    <row r="365" spans="2:25" s="17" customFormat="1" x14ac:dyDescent="0.2">
      <c r="B365" s="43" t="s">
        <v>300</v>
      </c>
      <c r="C365" s="17" t="s">
        <v>301</v>
      </c>
      <c r="D365" s="18">
        <v>0</v>
      </c>
      <c r="E365" s="18">
        <v>0</v>
      </c>
      <c r="F365" s="18">
        <v>0</v>
      </c>
      <c r="G365" s="18">
        <v>0</v>
      </c>
      <c r="H365" s="18">
        <v>0</v>
      </c>
      <c r="I365" s="18">
        <f t="shared" si="51"/>
        <v>0</v>
      </c>
      <c r="J365" s="18">
        <f t="shared" si="52"/>
        <v>0</v>
      </c>
      <c r="K365" s="37" t="str">
        <f t="shared" si="53"/>
        <v>NA</v>
      </c>
      <c r="L365" s="37" t="str">
        <f t="shared" si="54"/>
        <v>NA</v>
      </c>
      <c r="M365" s="37" t="str">
        <f t="shared" si="55"/>
        <v>NA</v>
      </c>
      <c r="O365" s="51"/>
      <c r="P365" s="51"/>
      <c r="Q365" s="51"/>
      <c r="R365" s="54"/>
      <c r="S365" s="54"/>
      <c r="T365" s="54"/>
      <c r="U365" s="54"/>
      <c r="V365" s="54"/>
      <c r="W365" s="51"/>
      <c r="X365" s="51"/>
      <c r="Y365" s="51"/>
    </row>
    <row r="366" spans="2:25" s="17" customFormat="1" x14ac:dyDescent="0.2">
      <c r="B366" s="43" t="s">
        <v>96</v>
      </c>
      <c r="C366" s="17" t="s">
        <v>97</v>
      </c>
      <c r="D366" s="18">
        <v>0</v>
      </c>
      <c r="E366" s="18">
        <v>100000</v>
      </c>
      <c r="F366" s="18">
        <v>0</v>
      </c>
      <c r="G366" s="18">
        <v>1935</v>
      </c>
      <c r="H366" s="18">
        <v>0</v>
      </c>
      <c r="I366" s="18">
        <f t="shared" si="51"/>
        <v>1935</v>
      </c>
      <c r="J366" s="18">
        <f t="shared" si="52"/>
        <v>98065</v>
      </c>
      <c r="K366" s="37">
        <f t="shared" si="53"/>
        <v>0.98065000000000002</v>
      </c>
      <c r="L366" s="37">
        <f t="shared" si="54"/>
        <v>-1</v>
      </c>
      <c r="M366" s="37">
        <f t="shared" si="55"/>
        <v>-0.96130000000000004</v>
      </c>
      <c r="O366" s="51"/>
      <c r="P366" s="51"/>
      <c r="Q366" s="51"/>
      <c r="R366" s="54"/>
      <c r="S366" s="54"/>
      <c r="T366" s="54"/>
      <c r="U366" s="54"/>
      <c r="V366" s="54"/>
      <c r="W366" s="51"/>
      <c r="X366" s="51"/>
      <c r="Y366" s="51"/>
    </row>
    <row r="367" spans="2:25" s="17" customFormat="1" x14ac:dyDescent="0.2">
      <c r="B367" s="43" t="s">
        <v>98</v>
      </c>
      <c r="C367" s="17" t="s">
        <v>99</v>
      </c>
      <c r="D367" s="18">
        <v>3665192.8200000003</v>
      </c>
      <c r="E367" s="18">
        <v>4102192.8200000003</v>
      </c>
      <c r="F367" s="18">
        <v>209256.62000000002</v>
      </c>
      <c r="G367" s="18">
        <v>437802.41</v>
      </c>
      <c r="H367" s="18">
        <v>617436.11</v>
      </c>
      <c r="I367" s="18">
        <f t="shared" si="51"/>
        <v>1055238.52</v>
      </c>
      <c r="J367" s="18">
        <f t="shared" si="52"/>
        <v>3046954.3000000003</v>
      </c>
      <c r="K367" s="37">
        <f t="shared" si="53"/>
        <v>0.7427623307087744</v>
      </c>
      <c r="L367" s="37">
        <f t="shared" si="54"/>
        <v>-0.94898908238057911</v>
      </c>
      <c r="M367" s="37">
        <f t="shared" si="55"/>
        <v>-0.78655200805504799</v>
      </c>
      <c r="O367" s="51"/>
      <c r="P367" s="51"/>
      <c r="Q367" s="51"/>
      <c r="R367" s="54"/>
      <c r="S367" s="54"/>
      <c r="T367" s="54"/>
      <c r="U367" s="54"/>
      <c r="V367" s="54"/>
      <c r="W367" s="51"/>
      <c r="X367" s="51"/>
      <c r="Y367" s="51"/>
    </row>
    <row r="368" spans="2:25" s="17" customFormat="1" x14ac:dyDescent="0.2">
      <c r="B368" s="43" t="s">
        <v>302</v>
      </c>
      <c r="C368" s="17" t="s">
        <v>303</v>
      </c>
      <c r="D368" s="18">
        <v>53000</v>
      </c>
      <c r="E368" s="18">
        <v>58000</v>
      </c>
      <c r="F368" s="18">
        <v>1334</v>
      </c>
      <c r="G368" s="18">
        <v>4212.1499999999996</v>
      </c>
      <c r="H368" s="18">
        <v>5881.68</v>
      </c>
      <c r="I368" s="18">
        <f t="shared" si="51"/>
        <v>10093.83</v>
      </c>
      <c r="J368" s="18">
        <f t="shared" si="52"/>
        <v>47906.17</v>
      </c>
      <c r="K368" s="37">
        <f t="shared" si="53"/>
        <v>0.82596844827586202</v>
      </c>
      <c r="L368" s="37">
        <f t="shared" si="54"/>
        <v>-0.97699999999999998</v>
      </c>
      <c r="M368" s="37">
        <f t="shared" si="55"/>
        <v>-0.85475344827586197</v>
      </c>
      <c r="O368" s="51"/>
      <c r="P368" s="51"/>
      <c r="Q368" s="51"/>
      <c r="R368" s="54"/>
      <c r="S368" s="54"/>
      <c r="T368" s="54"/>
      <c r="U368" s="54"/>
      <c r="V368" s="54"/>
      <c r="W368" s="51"/>
      <c r="X368" s="51"/>
      <c r="Y368" s="51"/>
    </row>
    <row r="369" spans="1:25" s="17" customFormat="1" x14ac:dyDescent="0.2">
      <c r="B369" s="43" t="s">
        <v>100</v>
      </c>
      <c r="C369" s="17" t="s">
        <v>101</v>
      </c>
      <c r="D369" s="18">
        <v>45300</v>
      </c>
      <c r="E369" s="18">
        <v>45300</v>
      </c>
      <c r="F369" s="18">
        <v>0</v>
      </c>
      <c r="G369" s="18">
        <v>0</v>
      </c>
      <c r="H369" s="18">
        <v>0</v>
      </c>
      <c r="I369" s="18">
        <f t="shared" si="51"/>
        <v>0</v>
      </c>
      <c r="J369" s="18">
        <f t="shared" si="52"/>
        <v>45300</v>
      </c>
      <c r="K369" s="37">
        <f t="shared" si="53"/>
        <v>1</v>
      </c>
      <c r="L369" s="37">
        <f t="shared" si="54"/>
        <v>-1</v>
      </c>
      <c r="M369" s="37">
        <f t="shared" si="55"/>
        <v>-1</v>
      </c>
      <c r="O369" s="51"/>
      <c r="P369" s="51"/>
      <c r="Q369" s="51"/>
      <c r="R369" s="54"/>
      <c r="S369" s="54"/>
      <c r="T369" s="54"/>
      <c r="U369" s="54"/>
      <c r="V369" s="54"/>
      <c r="W369" s="51"/>
      <c r="X369" s="51"/>
      <c r="Y369" s="51"/>
    </row>
    <row r="370" spans="1:25" s="17" customFormat="1" x14ac:dyDescent="0.2">
      <c r="B370" s="43" t="s">
        <v>102</v>
      </c>
      <c r="C370" s="17" t="s">
        <v>103</v>
      </c>
      <c r="D370" s="18">
        <v>1690192.81</v>
      </c>
      <c r="E370" s="18">
        <v>4800192.8100000005</v>
      </c>
      <c r="F370" s="18">
        <v>738214.55</v>
      </c>
      <c r="G370" s="18">
        <v>1730005.6</v>
      </c>
      <c r="H370" s="18">
        <v>1093334.05</v>
      </c>
      <c r="I370" s="18">
        <f t="shared" si="51"/>
        <v>2823339.6500000004</v>
      </c>
      <c r="J370" s="18">
        <f t="shared" si="52"/>
        <v>1976853.1600000001</v>
      </c>
      <c r="K370" s="37">
        <f t="shared" si="53"/>
        <v>0.4118278657227521</v>
      </c>
      <c r="L370" s="37">
        <f t="shared" si="54"/>
        <v>-0.84621147957596321</v>
      </c>
      <c r="M370" s="37">
        <f t="shared" si="55"/>
        <v>-0.27919328723797665</v>
      </c>
      <c r="O370" s="51"/>
      <c r="P370" s="51"/>
      <c r="Q370" s="51"/>
      <c r="R370" s="54"/>
      <c r="S370" s="54"/>
      <c r="T370" s="54"/>
      <c r="U370" s="54"/>
      <c r="V370" s="54"/>
      <c r="W370" s="51"/>
      <c r="X370" s="51"/>
      <c r="Y370" s="51"/>
    </row>
    <row r="371" spans="1:25" s="17" customFormat="1" x14ac:dyDescent="0.2">
      <c r="B371" s="43" t="s">
        <v>104</v>
      </c>
      <c r="C371" s="17" t="s">
        <v>105</v>
      </c>
      <c r="D371" s="18">
        <v>45000</v>
      </c>
      <c r="E371" s="18">
        <v>50000</v>
      </c>
      <c r="F371" s="18">
        <v>0</v>
      </c>
      <c r="G371" s="18">
        <v>3995.98</v>
      </c>
      <c r="H371" s="18">
        <v>4998.41</v>
      </c>
      <c r="I371" s="18">
        <f t="shared" si="51"/>
        <v>8994.39</v>
      </c>
      <c r="J371" s="18">
        <f t="shared" si="52"/>
        <v>41005.61</v>
      </c>
      <c r="K371" s="37">
        <f t="shared" si="53"/>
        <v>0.82011219999999996</v>
      </c>
      <c r="L371" s="37">
        <f t="shared" si="54"/>
        <v>-1</v>
      </c>
      <c r="M371" s="37">
        <f t="shared" si="55"/>
        <v>-0.84016080000000004</v>
      </c>
      <c r="O371" s="51"/>
      <c r="P371" s="51"/>
      <c r="Q371" s="51"/>
      <c r="R371" s="54"/>
      <c r="S371" s="54"/>
      <c r="T371" s="54"/>
      <c r="U371" s="54"/>
      <c r="V371" s="54"/>
      <c r="W371" s="51"/>
      <c r="X371" s="51"/>
      <c r="Y371" s="51"/>
    </row>
    <row r="372" spans="1:25" s="17" customFormat="1" x14ac:dyDescent="0.2">
      <c r="B372" s="43" t="s">
        <v>431</v>
      </c>
      <c r="C372" s="17" t="s">
        <v>432</v>
      </c>
      <c r="D372" s="18">
        <v>11805467</v>
      </c>
      <c r="E372" s="18">
        <v>11805467</v>
      </c>
      <c r="F372" s="18">
        <v>1182524.76</v>
      </c>
      <c r="G372" s="18">
        <v>9565510.5099999998</v>
      </c>
      <c r="H372" s="18">
        <v>1585151.92</v>
      </c>
      <c r="I372" s="18">
        <f t="shared" si="51"/>
        <v>11150662.43</v>
      </c>
      <c r="J372" s="18">
        <f t="shared" si="52"/>
        <v>654804.5700000003</v>
      </c>
      <c r="K372" s="37">
        <f t="shared" si="53"/>
        <v>5.5466214932454627E-2</v>
      </c>
      <c r="L372" s="37">
        <f t="shared" si="54"/>
        <v>-0.89983244542549656</v>
      </c>
      <c r="M372" s="37">
        <f t="shared" si="55"/>
        <v>0.62052217163454859</v>
      </c>
      <c r="O372" s="51"/>
      <c r="P372" s="51"/>
      <c r="Q372" s="51"/>
      <c r="R372" s="54"/>
      <c r="S372" s="54"/>
      <c r="T372" s="54"/>
      <c r="U372" s="54"/>
      <c r="V372" s="54"/>
      <c r="W372" s="51"/>
      <c r="X372" s="51"/>
      <c r="Y372" s="51"/>
    </row>
    <row r="373" spans="1:25" s="17" customFormat="1" x14ac:dyDescent="0.2">
      <c r="B373" s="43" t="s">
        <v>433</v>
      </c>
      <c r="C373" s="17" t="s">
        <v>434</v>
      </c>
      <c r="D373" s="18">
        <v>2500000</v>
      </c>
      <c r="E373" s="18">
        <v>2500000</v>
      </c>
      <c r="F373" s="18">
        <v>141214.70000000001</v>
      </c>
      <c r="G373" s="18">
        <v>736738.76</v>
      </c>
      <c r="H373" s="18">
        <v>1263261.24</v>
      </c>
      <c r="I373" s="18">
        <f t="shared" si="51"/>
        <v>2000000</v>
      </c>
      <c r="J373" s="18">
        <f t="shared" si="52"/>
        <v>500000</v>
      </c>
      <c r="K373" s="37">
        <f t="shared" si="53"/>
        <v>0.2</v>
      </c>
      <c r="L373" s="37">
        <f t="shared" si="54"/>
        <v>-0.9435141199999999</v>
      </c>
      <c r="M373" s="37">
        <f t="shared" si="55"/>
        <v>-0.41060899200000001</v>
      </c>
      <c r="O373" s="51"/>
      <c r="P373" s="51"/>
      <c r="Q373" s="51"/>
      <c r="R373" s="54"/>
      <c r="S373" s="54"/>
      <c r="T373" s="54"/>
      <c r="U373" s="54"/>
      <c r="V373" s="54"/>
      <c r="W373" s="51"/>
      <c r="X373" s="51"/>
      <c r="Y373" s="51"/>
    </row>
    <row r="374" spans="1:25" s="17" customFormat="1" x14ac:dyDescent="0.2">
      <c r="B374" s="43" t="s">
        <v>435</v>
      </c>
      <c r="C374" s="17" t="s">
        <v>436</v>
      </c>
      <c r="D374" s="18">
        <v>0</v>
      </c>
      <c r="E374" s="18">
        <v>0</v>
      </c>
      <c r="F374" s="18">
        <v>0</v>
      </c>
      <c r="G374" s="18">
        <v>0</v>
      </c>
      <c r="H374" s="18">
        <v>0</v>
      </c>
      <c r="I374" s="18">
        <f t="shared" si="51"/>
        <v>0</v>
      </c>
      <c r="J374" s="18">
        <f t="shared" si="52"/>
        <v>0</v>
      </c>
      <c r="K374" s="37" t="str">
        <f t="shared" si="53"/>
        <v>NA</v>
      </c>
      <c r="L374" s="37" t="str">
        <f t="shared" si="54"/>
        <v>NA</v>
      </c>
      <c r="M374" s="37" t="str">
        <f t="shared" si="55"/>
        <v>NA</v>
      </c>
      <c r="O374" s="51"/>
      <c r="P374" s="51"/>
      <c r="Q374" s="51"/>
      <c r="R374" s="54"/>
      <c r="S374" s="54"/>
      <c r="T374" s="54"/>
      <c r="U374" s="54"/>
      <c r="V374" s="54"/>
      <c r="W374" s="51"/>
      <c r="X374" s="51"/>
      <c r="Y374" s="51"/>
    </row>
    <row r="375" spans="1:25" s="17" customFormat="1" x14ac:dyDescent="0.2">
      <c r="B375" s="43" t="s">
        <v>106</v>
      </c>
      <c r="C375" s="17" t="s">
        <v>107</v>
      </c>
      <c r="D375" s="18">
        <v>2000</v>
      </c>
      <c r="E375" s="18">
        <v>10000</v>
      </c>
      <c r="F375" s="18">
        <v>0</v>
      </c>
      <c r="G375" s="18">
        <v>7938</v>
      </c>
      <c r="H375" s="18">
        <v>0</v>
      </c>
      <c r="I375" s="18">
        <f t="shared" si="51"/>
        <v>7938</v>
      </c>
      <c r="J375" s="18">
        <f t="shared" si="52"/>
        <v>2062</v>
      </c>
      <c r="K375" s="37">
        <f t="shared" si="53"/>
        <v>0.20619999999999999</v>
      </c>
      <c r="L375" s="37">
        <f t="shared" si="54"/>
        <v>-1</v>
      </c>
      <c r="M375" s="37">
        <f t="shared" si="55"/>
        <v>0.58760000000000001</v>
      </c>
      <c r="O375" s="51"/>
      <c r="P375" s="51"/>
      <c r="Q375" s="51"/>
      <c r="R375" s="54"/>
      <c r="S375" s="54"/>
      <c r="T375" s="54"/>
      <c r="U375" s="54"/>
      <c r="V375" s="54"/>
      <c r="W375" s="51"/>
      <c r="X375" s="51"/>
      <c r="Y375" s="51"/>
    </row>
    <row r="376" spans="1:25" s="17" customFormat="1" x14ac:dyDescent="0.2">
      <c r="B376" s="43" t="s">
        <v>134</v>
      </c>
      <c r="C376" s="17" t="s">
        <v>135</v>
      </c>
      <c r="D376" s="18">
        <v>0</v>
      </c>
      <c r="E376" s="18">
        <v>250000</v>
      </c>
      <c r="F376" s="18">
        <v>0</v>
      </c>
      <c r="G376" s="18">
        <v>151150.6</v>
      </c>
      <c r="H376" s="18">
        <v>7507.2</v>
      </c>
      <c r="I376" s="18">
        <f t="shared" si="51"/>
        <v>158657.80000000002</v>
      </c>
      <c r="J376" s="18">
        <f t="shared" si="52"/>
        <v>91342.199999999983</v>
      </c>
      <c r="K376" s="37">
        <f t="shared" si="53"/>
        <v>0.36536879999999994</v>
      </c>
      <c r="L376" s="37">
        <f t="shared" si="54"/>
        <v>-1</v>
      </c>
      <c r="M376" s="37">
        <f t="shared" si="55"/>
        <v>0.20920480000000005</v>
      </c>
      <c r="O376" s="51"/>
      <c r="P376" s="51"/>
      <c r="Q376" s="51"/>
      <c r="R376" s="54"/>
      <c r="S376" s="54"/>
      <c r="T376" s="54"/>
      <c r="U376" s="54"/>
      <c r="V376" s="54"/>
      <c r="W376" s="51"/>
      <c r="X376" s="51"/>
      <c r="Y376" s="51"/>
    </row>
    <row r="377" spans="1:25" s="17" customFormat="1" x14ac:dyDescent="0.2">
      <c r="B377" s="43" t="s">
        <v>108</v>
      </c>
      <c r="C377" s="17" t="s">
        <v>109</v>
      </c>
      <c r="D377" s="18">
        <v>0</v>
      </c>
      <c r="E377" s="18">
        <v>482574</v>
      </c>
      <c r="F377" s="18">
        <v>0</v>
      </c>
      <c r="G377" s="18">
        <v>169441.7</v>
      </c>
      <c r="H377" s="18">
        <v>238749.56</v>
      </c>
      <c r="I377" s="18">
        <f t="shared" si="51"/>
        <v>408191.26</v>
      </c>
      <c r="J377" s="18">
        <f t="shared" si="52"/>
        <v>74382.739999999991</v>
      </c>
      <c r="K377" s="37">
        <f t="shared" si="53"/>
        <v>0.15413747943320608</v>
      </c>
      <c r="L377" s="37">
        <f t="shared" si="54"/>
        <v>-1</v>
      </c>
      <c r="M377" s="37">
        <f t="shared" si="55"/>
        <v>-0.29775868571452246</v>
      </c>
      <c r="O377" s="51"/>
      <c r="P377" s="51"/>
      <c r="Q377" s="51"/>
      <c r="R377" s="54"/>
      <c r="S377" s="54"/>
      <c r="T377" s="54"/>
      <c r="U377" s="54"/>
      <c r="V377" s="54"/>
      <c r="W377" s="51"/>
      <c r="X377" s="51"/>
      <c r="Y377" s="51"/>
    </row>
    <row r="378" spans="1:25" s="17" customFormat="1" x14ac:dyDescent="0.2">
      <c r="B378" s="43" t="s">
        <v>110</v>
      </c>
      <c r="C378" s="17" t="s">
        <v>111</v>
      </c>
      <c r="D378" s="18">
        <v>6220000</v>
      </c>
      <c r="E378" s="18">
        <v>5220000</v>
      </c>
      <c r="F378" s="18">
        <v>281914.94</v>
      </c>
      <c r="G378" s="18">
        <v>899995.03</v>
      </c>
      <c r="H378" s="18">
        <v>2304191.42</v>
      </c>
      <c r="I378" s="18">
        <f t="shared" si="51"/>
        <v>3204186.45</v>
      </c>
      <c r="J378" s="18">
        <f t="shared" si="52"/>
        <v>2015813.5499999998</v>
      </c>
      <c r="K378" s="37">
        <f t="shared" si="53"/>
        <v>0.3861711781609195</v>
      </c>
      <c r="L378" s="37">
        <f t="shared" si="54"/>
        <v>-0.94599330651340985</v>
      </c>
      <c r="M378" s="37">
        <f t="shared" si="55"/>
        <v>-0.65517431800766279</v>
      </c>
      <c r="O378" s="51"/>
      <c r="P378" s="51"/>
      <c r="Q378" s="51"/>
      <c r="R378" s="54"/>
      <c r="S378" s="54"/>
      <c r="T378" s="54"/>
      <c r="U378" s="54"/>
      <c r="V378" s="54"/>
      <c r="W378" s="51"/>
      <c r="X378" s="51"/>
      <c r="Y378" s="51"/>
    </row>
    <row r="379" spans="1:25" s="17" customFormat="1" x14ac:dyDescent="0.2">
      <c r="B379" s="43" t="s">
        <v>437</v>
      </c>
      <c r="C379" s="17" t="s">
        <v>438</v>
      </c>
      <c r="D379" s="18">
        <v>500000</v>
      </c>
      <c r="E379" s="18">
        <v>500000</v>
      </c>
      <c r="F379" s="18">
        <v>0</v>
      </c>
      <c r="G379" s="18">
        <v>0</v>
      </c>
      <c r="H379" s="18">
        <v>0</v>
      </c>
      <c r="I379" s="18">
        <f t="shared" si="51"/>
        <v>0</v>
      </c>
      <c r="J379" s="18">
        <f t="shared" si="52"/>
        <v>500000</v>
      </c>
      <c r="K379" s="37">
        <f t="shared" si="53"/>
        <v>1</v>
      </c>
      <c r="L379" s="37">
        <f t="shared" si="54"/>
        <v>-1</v>
      </c>
      <c r="M379" s="37">
        <f t="shared" si="55"/>
        <v>-1</v>
      </c>
      <c r="O379" s="51"/>
      <c r="P379" s="51"/>
      <c r="Q379" s="51"/>
      <c r="R379" s="54"/>
      <c r="S379" s="54"/>
      <c r="T379" s="54"/>
      <c r="U379" s="54"/>
      <c r="V379" s="54"/>
      <c r="W379" s="51"/>
      <c r="X379" s="51"/>
      <c r="Y379" s="51"/>
    </row>
    <row r="380" spans="1:25" s="17" customFormat="1" x14ac:dyDescent="0.2">
      <c r="B380" s="43" t="s">
        <v>439</v>
      </c>
      <c r="C380" s="17" t="s">
        <v>440</v>
      </c>
      <c r="D380" s="18">
        <v>500000</v>
      </c>
      <c r="E380" s="18">
        <v>500000</v>
      </c>
      <c r="F380" s="18">
        <v>0</v>
      </c>
      <c r="G380" s="18">
        <v>0</v>
      </c>
      <c r="H380" s="18">
        <v>0</v>
      </c>
      <c r="I380" s="18">
        <f t="shared" si="51"/>
        <v>0</v>
      </c>
      <c r="J380" s="18">
        <f t="shared" si="52"/>
        <v>500000</v>
      </c>
      <c r="K380" s="37">
        <f t="shared" si="53"/>
        <v>1</v>
      </c>
      <c r="L380" s="37">
        <f t="shared" si="54"/>
        <v>-1</v>
      </c>
      <c r="M380" s="37">
        <f t="shared" si="55"/>
        <v>-1</v>
      </c>
      <c r="O380" s="51"/>
      <c r="P380" s="51"/>
      <c r="Q380" s="51"/>
      <c r="R380" s="54"/>
      <c r="S380" s="54"/>
      <c r="T380" s="54"/>
      <c r="U380" s="54"/>
      <c r="V380" s="54"/>
      <c r="W380" s="51"/>
      <c r="X380" s="51"/>
      <c r="Y380" s="51"/>
    </row>
    <row r="381" spans="1:25" s="17" customFormat="1" x14ac:dyDescent="0.2">
      <c r="B381" s="43" t="s">
        <v>112</v>
      </c>
      <c r="C381" s="17" t="s">
        <v>113</v>
      </c>
      <c r="D381" s="18">
        <v>3200000</v>
      </c>
      <c r="E381" s="18">
        <v>3200000</v>
      </c>
      <c r="F381" s="18">
        <v>0</v>
      </c>
      <c r="G381" s="18">
        <v>0</v>
      </c>
      <c r="H381" s="18">
        <v>0</v>
      </c>
      <c r="I381" s="18">
        <f t="shared" si="51"/>
        <v>0</v>
      </c>
      <c r="J381" s="18">
        <f t="shared" si="52"/>
        <v>3200000</v>
      </c>
      <c r="K381" s="37">
        <f t="shared" si="53"/>
        <v>1</v>
      </c>
      <c r="L381" s="37">
        <f t="shared" si="54"/>
        <v>-1</v>
      </c>
      <c r="M381" s="37">
        <f t="shared" si="55"/>
        <v>-1</v>
      </c>
      <c r="O381" s="51"/>
      <c r="P381" s="51"/>
      <c r="Q381" s="51"/>
      <c r="R381" s="54"/>
      <c r="S381" s="54"/>
      <c r="T381" s="54"/>
      <c r="U381" s="54"/>
      <c r="V381" s="54"/>
      <c r="W381" s="51"/>
      <c r="X381" s="51"/>
      <c r="Y381" s="51"/>
    </row>
    <row r="382" spans="1:25" s="17" customFormat="1" x14ac:dyDescent="0.2">
      <c r="B382" s="43" t="s">
        <v>114</v>
      </c>
      <c r="C382" s="17" t="s">
        <v>115</v>
      </c>
      <c r="D382" s="18">
        <v>165000</v>
      </c>
      <c r="E382" s="18">
        <v>165000</v>
      </c>
      <c r="F382" s="18">
        <v>100</v>
      </c>
      <c r="G382" s="18">
        <v>9623.0400000000009</v>
      </c>
      <c r="H382" s="18">
        <v>45663.96</v>
      </c>
      <c r="I382" s="18">
        <f t="shared" si="51"/>
        <v>55287</v>
      </c>
      <c r="J382" s="18">
        <f t="shared" si="52"/>
        <v>109713</v>
      </c>
      <c r="K382" s="37">
        <f t="shared" si="53"/>
        <v>0.6649272727272727</v>
      </c>
      <c r="L382" s="37">
        <f t="shared" si="54"/>
        <v>-0.99939393939393939</v>
      </c>
      <c r="M382" s="37">
        <f t="shared" si="55"/>
        <v>-0.88335709090909076</v>
      </c>
      <c r="O382" s="51"/>
      <c r="P382" s="51"/>
      <c r="Q382" s="51"/>
      <c r="R382" s="54"/>
      <c r="S382" s="54"/>
      <c r="T382" s="54"/>
      <c r="U382" s="54"/>
      <c r="V382" s="54"/>
      <c r="W382" s="51"/>
      <c r="X382" s="51"/>
      <c r="Y382" s="51"/>
    </row>
    <row r="383" spans="1:25" s="17" customFormat="1" x14ac:dyDescent="0.2">
      <c r="B383" s="43" t="s">
        <v>116</v>
      </c>
      <c r="C383" s="17" t="s">
        <v>117</v>
      </c>
      <c r="D383" s="18">
        <v>1000000</v>
      </c>
      <c r="E383" s="18">
        <v>1000000</v>
      </c>
      <c r="F383" s="18">
        <v>0</v>
      </c>
      <c r="G383" s="18">
        <v>0</v>
      </c>
      <c r="H383" s="18">
        <v>0</v>
      </c>
      <c r="I383" s="18">
        <f t="shared" si="51"/>
        <v>0</v>
      </c>
      <c r="J383" s="18">
        <f t="shared" si="52"/>
        <v>1000000</v>
      </c>
      <c r="K383" s="37">
        <f t="shared" si="53"/>
        <v>1</v>
      </c>
      <c r="L383" s="37">
        <f t="shared" si="54"/>
        <v>-1</v>
      </c>
      <c r="M383" s="37">
        <f t="shared" si="55"/>
        <v>-1</v>
      </c>
      <c r="O383" s="51"/>
      <c r="P383" s="51"/>
      <c r="Q383" s="51"/>
      <c r="R383" s="54"/>
      <c r="S383" s="54"/>
      <c r="T383" s="54"/>
      <c r="U383" s="54"/>
      <c r="V383" s="54"/>
      <c r="W383" s="51"/>
      <c r="X383" s="51"/>
      <c r="Y383" s="51"/>
    </row>
    <row r="384" spans="1:25" s="17" customFormat="1" x14ac:dyDescent="0.2">
      <c r="A384" s="67" t="s">
        <v>136</v>
      </c>
      <c r="B384" s="68"/>
      <c r="C384" s="67"/>
      <c r="D384" s="69">
        <v>180228363.13000003</v>
      </c>
      <c r="E384" s="69">
        <v>180550928.13</v>
      </c>
      <c r="F384" s="69">
        <v>10573443.539999999</v>
      </c>
      <c r="G384" s="69">
        <v>58369497.809999995</v>
      </c>
      <c r="H384" s="69">
        <v>16429943.710000001</v>
      </c>
      <c r="I384" s="69">
        <f t="shared" si="51"/>
        <v>74799441.519999996</v>
      </c>
      <c r="J384" s="69">
        <f t="shared" si="52"/>
        <v>105751486.61</v>
      </c>
      <c r="K384" s="70">
        <f t="shared" si="53"/>
        <v>0.58571555242217854</v>
      </c>
      <c r="L384" s="70">
        <f t="shared" si="54"/>
        <v>-0.94143788874689738</v>
      </c>
      <c r="M384" s="70">
        <f t="shared" si="55"/>
        <v>-0.35342899186901017</v>
      </c>
      <c r="O384" s="51"/>
      <c r="P384" s="51"/>
      <c r="Q384" s="51"/>
      <c r="R384" s="54"/>
      <c r="S384" s="54"/>
      <c r="T384" s="54"/>
      <c r="U384" s="54"/>
      <c r="V384" s="54"/>
      <c r="W384" s="51"/>
      <c r="X384" s="51"/>
      <c r="Y384" s="51"/>
    </row>
    <row r="385" spans="1:25" s="17" customFormat="1" x14ac:dyDescent="0.2">
      <c r="A385" s="17" t="s">
        <v>137</v>
      </c>
      <c r="B385" s="43" t="s">
        <v>64</v>
      </c>
      <c r="C385" s="17" t="s">
        <v>65</v>
      </c>
      <c r="D385" s="18">
        <v>0</v>
      </c>
      <c r="E385" s="18">
        <v>0</v>
      </c>
      <c r="F385" s="18">
        <v>0</v>
      </c>
      <c r="G385" s="18">
        <v>0</v>
      </c>
      <c r="H385" s="18">
        <v>0</v>
      </c>
      <c r="I385" s="18">
        <f t="shared" si="51"/>
        <v>0</v>
      </c>
      <c r="J385" s="18">
        <f t="shared" si="52"/>
        <v>0</v>
      </c>
      <c r="K385" s="37" t="str">
        <f t="shared" si="53"/>
        <v>NA</v>
      </c>
      <c r="L385" s="37" t="str">
        <f t="shared" si="54"/>
        <v>NA</v>
      </c>
      <c r="M385" s="37" t="str">
        <f t="shared" si="55"/>
        <v>NA</v>
      </c>
      <c r="O385" s="51"/>
      <c r="P385" s="51"/>
      <c r="Q385" s="51"/>
      <c r="R385" s="54"/>
      <c r="S385" s="54"/>
      <c r="T385" s="54"/>
      <c r="U385" s="54"/>
      <c r="V385" s="54"/>
      <c r="W385" s="51"/>
      <c r="X385" s="51"/>
      <c r="Y385" s="51"/>
    </row>
    <row r="386" spans="1:25" s="17" customFormat="1" x14ac:dyDescent="0.2">
      <c r="B386" s="43" t="s">
        <v>257</v>
      </c>
      <c r="C386" s="17" t="s">
        <v>66</v>
      </c>
      <c r="D386" s="18"/>
      <c r="E386" s="18"/>
      <c r="F386" s="18">
        <v>0</v>
      </c>
      <c r="G386" s="18">
        <v>0</v>
      </c>
      <c r="H386" s="18">
        <v>0</v>
      </c>
      <c r="I386" s="18">
        <f t="shared" si="51"/>
        <v>0</v>
      </c>
      <c r="J386" s="18">
        <f t="shared" si="52"/>
        <v>0</v>
      </c>
      <c r="K386" s="37" t="str">
        <f t="shared" si="53"/>
        <v>NA</v>
      </c>
      <c r="L386" s="37" t="str">
        <f t="shared" si="54"/>
        <v>NA</v>
      </c>
      <c r="M386" s="37" t="str">
        <f t="shared" si="55"/>
        <v>NA</v>
      </c>
      <c r="O386" s="51"/>
      <c r="P386" s="51"/>
      <c r="Q386" s="51"/>
      <c r="R386" s="54"/>
      <c r="S386" s="54"/>
      <c r="T386" s="54"/>
      <c r="U386" s="54"/>
      <c r="V386" s="54"/>
      <c r="W386" s="51"/>
      <c r="X386" s="51"/>
      <c r="Y386" s="51"/>
    </row>
    <row r="387" spans="1:25" s="17" customFormat="1" x14ac:dyDescent="0.2">
      <c r="B387" s="43" t="s">
        <v>260</v>
      </c>
      <c r="C387" s="17" t="s">
        <v>261</v>
      </c>
      <c r="D387" s="18">
        <v>0</v>
      </c>
      <c r="E387" s="18">
        <v>0</v>
      </c>
      <c r="F387" s="18">
        <v>0</v>
      </c>
      <c r="G387" s="18">
        <v>0</v>
      </c>
      <c r="H387" s="18">
        <v>0</v>
      </c>
      <c r="I387" s="18">
        <f t="shared" si="51"/>
        <v>0</v>
      </c>
      <c r="J387" s="18">
        <f t="shared" si="52"/>
        <v>0</v>
      </c>
      <c r="K387" s="37" t="str">
        <f t="shared" si="53"/>
        <v>NA</v>
      </c>
      <c r="L387" s="37" t="str">
        <f t="shared" si="54"/>
        <v>NA</v>
      </c>
      <c r="M387" s="37" t="str">
        <f t="shared" si="55"/>
        <v>NA</v>
      </c>
      <c r="O387" s="51"/>
      <c r="P387" s="51"/>
      <c r="Q387" s="51"/>
      <c r="R387" s="54"/>
      <c r="S387" s="54"/>
      <c r="T387" s="54"/>
      <c r="U387" s="54"/>
      <c r="V387" s="54"/>
      <c r="W387" s="51"/>
      <c r="X387" s="51"/>
      <c r="Y387" s="51"/>
    </row>
    <row r="388" spans="1:25" s="17" customFormat="1" x14ac:dyDescent="0.2">
      <c r="B388" s="43" t="s">
        <v>441</v>
      </c>
      <c r="C388" s="17" t="s">
        <v>442</v>
      </c>
      <c r="D388" s="18">
        <v>18793666.02</v>
      </c>
      <c r="E388" s="18">
        <v>18659584.239999998</v>
      </c>
      <c r="F388" s="18">
        <v>1844049.6099999999</v>
      </c>
      <c r="G388" s="18">
        <v>7584592.0700000003</v>
      </c>
      <c r="H388" s="18">
        <v>0</v>
      </c>
      <c r="I388" s="18">
        <f t="shared" si="51"/>
        <v>7584592.0700000003</v>
      </c>
      <c r="J388" s="18">
        <f t="shared" si="52"/>
        <v>11074992.169999998</v>
      </c>
      <c r="K388" s="37">
        <f t="shared" si="53"/>
        <v>0.59352834594561144</v>
      </c>
      <c r="L388" s="37">
        <f t="shared" si="54"/>
        <v>-0.90117413194839757</v>
      </c>
      <c r="M388" s="37">
        <f t="shared" si="55"/>
        <v>-0.18705669189122287</v>
      </c>
      <c r="O388" s="51"/>
      <c r="P388" s="51"/>
      <c r="Q388" s="51"/>
      <c r="R388" s="54"/>
      <c r="S388" s="54"/>
      <c r="T388" s="54"/>
      <c r="U388" s="54"/>
      <c r="V388" s="54"/>
      <c r="W388" s="51"/>
      <c r="X388" s="51"/>
      <c r="Y388" s="51"/>
    </row>
    <row r="389" spans="1:25" s="17" customFormat="1" x14ac:dyDescent="0.2">
      <c r="B389" s="43" t="s">
        <v>130</v>
      </c>
      <c r="C389" s="17" t="s">
        <v>131</v>
      </c>
      <c r="D389" s="18">
        <v>10166648.550000001</v>
      </c>
      <c r="E389" s="18">
        <v>11071390.550000001</v>
      </c>
      <c r="F389" s="18">
        <v>1554245.7599999998</v>
      </c>
      <c r="G389" s="18">
        <v>8052110.3899999997</v>
      </c>
      <c r="H389" s="18">
        <v>0</v>
      </c>
      <c r="I389" s="18">
        <f t="shared" si="51"/>
        <v>8052110.3899999997</v>
      </c>
      <c r="J389" s="18">
        <f t="shared" si="52"/>
        <v>3019280.1600000011</v>
      </c>
      <c r="K389" s="37">
        <f t="shared" si="53"/>
        <v>0.27271011228124376</v>
      </c>
      <c r="L389" s="37">
        <f t="shared" si="54"/>
        <v>-0.85961602989427555</v>
      </c>
      <c r="M389" s="37">
        <f t="shared" si="55"/>
        <v>0.45457977543751255</v>
      </c>
      <c r="O389" s="51"/>
      <c r="P389" s="51"/>
      <c r="Q389" s="51"/>
      <c r="R389" s="54"/>
      <c r="S389" s="54"/>
      <c r="T389" s="54"/>
      <c r="U389" s="54"/>
      <c r="V389" s="54"/>
      <c r="W389" s="51"/>
      <c r="X389" s="51"/>
      <c r="Y389" s="51"/>
    </row>
    <row r="390" spans="1:25" s="17" customFormat="1" x14ac:dyDescent="0.2">
      <c r="B390" s="43" t="s">
        <v>70</v>
      </c>
      <c r="C390" s="17" t="s">
        <v>71</v>
      </c>
      <c r="D390" s="18">
        <v>10311878.02</v>
      </c>
      <c r="E390" s="18">
        <v>10610041.58</v>
      </c>
      <c r="F390" s="18">
        <v>127122</v>
      </c>
      <c r="G390" s="18">
        <v>1125567.1499999999</v>
      </c>
      <c r="H390" s="18">
        <v>0</v>
      </c>
      <c r="I390" s="18">
        <f t="shared" si="51"/>
        <v>1125567.1499999999</v>
      </c>
      <c r="J390" s="18">
        <f t="shared" si="52"/>
        <v>9484474.4299999997</v>
      </c>
      <c r="K390" s="37">
        <f t="shared" si="53"/>
        <v>0.89391491621279773</v>
      </c>
      <c r="L390" s="37">
        <f t="shared" si="54"/>
        <v>-0.98801870859397711</v>
      </c>
      <c r="M390" s="37">
        <f t="shared" si="55"/>
        <v>-0.78782983242559546</v>
      </c>
      <c r="O390" s="51"/>
      <c r="P390" s="51"/>
      <c r="Q390" s="51"/>
      <c r="R390" s="54"/>
      <c r="S390" s="54"/>
      <c r="T390" s="54"/>
      <c r="U390" s="54"/>
      <c r="V390" s="54"/>
      <c r="W390" s="51"/>
      <c r="X390" s="51"/>
      <c r="Y390" s="51"/>
    </row>
    <row r="391" spans="1:25" s="17" customFormat="1" x14ac:dyDescent="0.2">
      <c r="B391" s="43" t="s">
        <v>120</v>
      </c>
      <c r="C391" s="17" t="s">
        <v>121</v>
      </c>
      <c r="D391" s="18">
        <v>126803</v>
      </c>
      <c r="E391" s="18">
        <v>126803</v>
      </c>
      <c r="F391" s="18">
        <v>10883.96</v>
      </c>
      <c r="G391" s="18">
        <v>62672.08</v>
      </c>
      <c r="H391" s="18">
        <v>0</v>
      </c>
      <c r="I391" s="18">
        <f t="shared" si="51"/>
        <v>62672.08</v>
      </c>
      <c r="J391" s="18">
        <f t="shared" si="52"/>
        <v>64130.92</v>
      </c>
      <c r="K391" s="37">
        <f t="shared" si="53"/>
        <v>0.50575238756180851</v>
      </c>
      <c r="L391" s="37">
        <f t="shared" si="54"/>
        <v>-0.91416638407608664</v>
      </c>
      <c r="M391" s="37">
        <f t="shared" si="55"/>
        <v>-1.1504775123616922E-2</v>
      </c>
      <c r="O391" s="51"/>
      <c r="P391" s="51"/>
      <c r="Q391" s="51"/>
      <c r="R391" s="54"/>
      <c r="S391" s="54"/>
      <c r="T391" s="54"/>
      <c r="U391" s="54"/>
      <c r="V391" s="54"/>
      <c r="W391" s="51"/>
      <c r="X391" s="51"/>
      <c r="Y391" s="51"/>
    </row>
    <row r="392" spans="1:25" s="17" customFormat="1" x14ac:dyDescent="0.2">
      <c r="B392" s="43" t="s">
        <v>72</v>
      </c>
      <c r="C392" s="17" t="s">
        <v>73</v>
      </c>
      <c r="D392" s="18">
        <v>472450</v>
      </c>
      <c r="E392" s="18">
        <v>472450</v>
      </c>
      <c r="F392" s="18">
        <v>143100</v>
      </c>
      <c r="G392" s="18">
        <v>147300</v>
      </c>
      <c r="H392" s="18">
        <v>0</v>
      </c>
      <c r="I392" s="18">
        <f t="shared" si="51"/>
        <v>147300</v>
      </c>
      <c r="J392" s="18">
        <f t="shared" si="52"/>
        <v>325150</v>
      </c>
      <c r="K392" s="37">
        <f t="shared" si="53"/>
        <v>0.68822097576463115</v>
      </c>
      <c r="L392" s="37">
        <f t="shared" si="54"/>
        <v>-0.69711080537623027</v>
      </c>
      <c r="M392" s="37">
        <f t="shared" si="55"/>
        <v>-0.37644195152926235</v>
      </c>
      <c r="O392" s="51"/>
      <c r="P392" s="51"/>
      <c r="Q392" s="51"/>
      <c r="R392" s="54"/>
      <c r="S392" s="54"/>
      <c r="T392" s="54"/>
      <c r="U392" s="54"/>
      <c r="V392" s="54"/>
      <c r="W392" s="51"/>
      <c r="X392" s="51"/>
      <c r="Y392" s="51"/>
    </row>
    <row r="393" spans="1:25" s="17" customFormat="1" x14ac:dyDescent="0.2">
      <c r="B393" s="43" t="s">
        <v>74</v>
      </c>
      <c r="C393" s="17" t="s">
        <v>75</v>
      </c>
      <c r="D393" s="18">
        <v>7541100</v>
      </c>
      <c r="E393" s="18">
        <v>7541100</v>
      </c>
      <c r="F393" s="18">
        <v>513229.5</v>
      </c>
      <c r="G393" s="18">
        <v>2201307.5700000003</v>
      </c>
      <c r="H393" s="18">
        <v>0</v>
      </c>
      <c r="I393" s="18">
        <f t="shared" si="51"/>
        <v>2201307.5700000003</v>
      </c>
      <c r="J393" s="18">
        <f t="shared" si="52"/>
        <v>5339792.43</v>
      </c>
      <c r="K393" s="37">
        <f t="shared" si="53"/>
        <v>0.70809197994987461</v>
      </c>
      <c r="L393" s="37">
        <f t="shared" si="54"/>
        <v>-0.93194235588972429</v>
      </c>
      <c r="M393" s="37">
        <f t="shared" si="55"/>
        <v>-0.41618395989974927</v>
      </c>
      <c r="O393" s="51"/>
      <c r="P393" s="51"/>
      <c r="Q393" s="51"/>
      <c r="R393" s="54"/>
      <c r="S393" s="54"/>
      <c r="T393" s="54"/>
      <c r="U393" s="54"/>
      <c r="V393" s="54"/>
      <c r="W393" s="51"/>
      <c r="X393" s="51"/>
      <c r="Y393" s="51"/>
    </row>
    <row r="394" spans="1:25" s="17" customFormat="1" x14ac:dyDescent="0.2">
      <c r="B394" s="43" t="s">
        <v>76</v>
      </c>
      <c r="C394" s="17" t="s">
        <v>77</v>
      </c>
      <c r="D394" s="18">
        <v>1707063.55</v>
      </c>
      <c r="E394" s="18">
        <v>1707063.55</v>
      </c>
      <c r="F394" s="18">
        <v>116814.8</v>
      </c>
      <c r="G394" s="18">
        <v>688781.28</v>
      </c>
      <c r="H394" s="18">
        <v>0</v>
      </c>
      <c r="I394" s="18">
        <f t="shared" si="51"/>
        <v>688781.28</v>
      </c>
      <c r="J394" s="18">
        <f t="shared" si="52"/>
        <v>1018282.27</v>
      </c>
      <c r="K394" s="37">
        <f t="shared" si="53"/>
        <v>0.59651104963256929</v>
      </c>
      <c r="L394" s="37">
        <f t="shared" si="54"/>
        <v>-0.93156974150142213</v>
      </c>
      <c r="M394" s="37">
        <f t="shared" si="55"/>
        <v>-0.19302209926513866</v>
      </c>
      <c r="O394" s="51"/>
      <c r="P394" s="51"/>
      <c r="Q394" s="51"/>
      <c r="R394" s="54"/>
      <c r="S394" s="54"/>
      <c r="T394" s="54"/>
      <c r="U394" s="54"/>
      <c r="V394" s="54"/>
      <c r="W394" s="51"/>
      <c r="X394" s="51"/>
      <c r="Y394" s="51"/>
    </row>
    <row r="395" spans="1:25" s="17" customFormat="1" x14ac:dyDescent="0.2">
      <c r="B395" s="43" t="s">
        <v>78</v>
      </c>
      <c r="C395" s="17" t="s">
        <v>79</v>
      </c>
      <c r="D395" s="18">
        <v>176000</v>
      </c>
      <c r="E395" s="18">
        <v>176000</v>
      </c>
      <c r="F395" s="18">
        <v>0</v>
      </c>
      <c r="G395" s="18">
        <v>0</v>
      </c>
      <c r="H395" s="18">
        <v>0</v>
      </c>
      <c r="I395" s="18">
        <f t="shared" si="51"/>
        <v>0</v>
      </c>
      <c r="J395" s="18">
        <f t="shared" si="52"/>
        <v>176000</v>
      </c>
      <c r="K395" s="37">
        <f t="shared" si="53"/>
        <v>1</v>
      </c>
      <c r="L395" s="37">
        <f t="shared" si="54"/>
        <v>-1</v>
      </c>
      <c r="M395" s="37">
        <f t="shared" si="55"/>
        <v>-1</v>
      </c>
      <c r="O395" s="51"/>
      <c r="P395" s="51"/>
      <c r="Q395" s="51"/>
      <c r="R395" s="54"/>
      <c r="S395" s="54"/>
      <c r="T395" s="54"/>
      <c r="U395" s="54"/>
      <c r="V395" s="54"/>
      <c r="W395" s="51"/>
      <c r="X395" s="51"/>
      <c r="Y395" s="51"/>
    </row>
    <row r="396" spans="1:25" s="17" customFormat="1" x14ac:dyDescent="0.2">
      <c r="B396" s="43" t="s">
        <v>350</v>
      </c>
      <c r="C396" s="17" t="s">
        <v>351</v>
      </c>
      <c r="D396" s="18">
        <v>2100000</v>
      </c>
      <c r="E396" s="18">
        <v>2100000</v>
      </c>
      <c r="F396" s="18">
        <v>0</v>
      </c>
      <c r="G396" s="18">
        <v>0</v>
      </c>
      <c r="H396" s="18">
        <v>0</v>
      </c>
      <c r="I396" s="18">
        <f t="shared" si="51"/>
        <v>0</v>
      </c>
      <c r="J396" s="18">
        <f t="shared" si="52"/>
        <v>2100000</v>
      </c>
      <c r="K396" s="37">
        <f t="shared" si="53"/>
        <v>1</v>
      </c>
      <c r="L396" s="37">
        <f t="shared" si="54"/>
        <v>-1</v>
      </c>
      <c r="M396" s="37">
        <f t="shared" si="55"/>
        <v>-1</v>
      </c>
      <c r="O396" s="51"/>
      <c r="P396" s="51"/>
      <c r="Q396" s="51"/>
      <c r="R396" s="54"/>
      <c r="S396" s="54"/>
      <c r="T396" s="54"/>
      <c r="U396" s="54"/>
      <c r="V396" s="54"/>
      <c r="W396" s="51"/>
      <c r="X396" s="51"/>
      <c r="Y396" s="51"/>
    </row>
    <row r="397" spans="1:25" s="17" customFormat="1" x14ac:dyDescent="0.2">
      <c r="B397" s="43" t="s">
        <v>82</v>
      </c>
      <c r="C397" s="17" t="s">
        <v>83</v>
      </c>
      <c r="D397" s="18">
        <v>2075469.0699999998</v>
      </c>
      <c r="E397" s="18">
        <v>2075469.0699999998</v>
      </c>
      <c r="F397" s="18">
        <v>243671.96000000005</v>
      </c>
      <c r="G397" s="18">
        <v>1109055.49</v>
      </c>
      <c r="H397" s="18">
        <v>0</v>
      </c>
      <c r="I397" s="18">
        <f t="shared" si="51"/>
        <v>1109055.49</v>
      </c>
      <c r="J397" s="18">
        <f t="shared" si="52"/>
        <v>966413.57999999984</v>
      </c>
      <c r="K397" s="37">
        <f t="shared" si="53"/>
        <v>0.46563622362245077</v>
      </c>
      <c r="L397" s="37">
        <f t="shared" si="54"/>
        <v>-0.88259427060505413</v>
      </c>
      <c r="M397" s="37">
        <f t="shared" si="55"/>
        <v>6.8727552755098467E-2</v>
      </c>
      <c r="O397" s="51"/>
      <c r="P397" s="51"/>
      <c r="Q397" s="51"/>
      <c r="R397" s="54"/>
      <c r="S397" s="54"/>
      <c r="T397" s="54"/>
      <c r="U397" s="54"/>
      <c r="V397" s="54"/>
      <c r="W397" s="51"/>
      <c r="X397" s="51"/>
      <c r="Y397" s="51"/>
    </row>
    <row r="398" spans="1:25" s="17" customFormat="1" x14ac:dyDescent="0.2">
      <c r="B398" s="43" t="s">
        <v>84</v>
      </c>
      <c r="C398" s="17" t="s">
        <v>85</v>
      </c>
      <c r="D398" s="18">
        <v>2196950</v>
      </c>
      <c r="E398" s="18">
        <v>1396318</v>
      </c>
      <c r="F398" s="18">
        <v>5298.99</v>
      </c>
      <c r="G398" s="18">
        <v>94679.31</v>
      </c>
      <c r="H398" s="18">
        <v>35662.850000000006</v>
      </c>
      <c r="I398" s="18">
        <f t="shared" si="51"/>
        <v>130342.16</v>
      </c>
      <c r="J398" s="18">
        <f t="shared" si="52"/>
        <v>1265975.8400000001</v>
      </c>
      <c r="K398" s="37">
        <f t="shared" si="53"/>
        <v>0.90665295441296334</v>
      </c>
      <c r="L398" s="37">
        <f t="shared" si="54"/>
        <v>-0.99620502636218966</v>
      </c>
      <c r="M398" s="37">
        <f t="shared" si="55"/>
        <v>-0.86438718114355029</v>
      </c>
      <c r="O398" s="51"/>
      <c r="P398" s="51"/>
      <c r="Q398" s="51"/>
      <c r="R398" s="54"/>
      <c r="S398" s="54"/>
      <c r="T398" s="54"/>
      <c r="U398" s="54"/>
      <c r="V398" s="54"/>
      <c r="W398" s="51"/>
      <c r="X398" s="51"/>
      <c r="Y398" s="51"/>
    </row>
    <row r="399" spans="1:25" s="17" customFormat="1" x14ac:dyDescent="0.2">
      <c r="B399" s="43" t="s">
        <v>292</v>
      </c>
      <c r="C399" s="17" t="s">
        <v>293</v>
      </c>
      <c r="D399" s="18">
        <v>40000</v>
      </c>
      <c r="E399" s="18">
        <v>40000</v>
      </c>
      <c r="F399" s="18">
        <v>0</v>
      </c>
      <c r="G399" s="18">
        <v>0</v>
      </c>
      <c r="H399" s="18">
        <v>0</v>
      </c>
      <c r="I399" s="18">
        <f t="shared" si="51"/>
        <v>0</v>
      </c>
      <c r="J399" s="18">
        <f t="shared" si="52"/>
        <v>40000</v>
      </c>
      <c r="K399" s="37">
        <f t="shared" si="53"/>
        <v>1</v>
      </c>
      <c r="L399" s="37">
        <f t="shared" si="54"/>
        <v>-1</v>
      </c>
      <c r="M399" s="37">
        <f t="shared" si="55"/>
        <v>-1</v>
      </c>
      <c r="O399" s="51"/>
      <c r="P399" s="51"/>
      <c r="Q399" s="51"/>
      <c r="R399" s="54"/>
      <c r="S399" s="54"/>
      <c r="T399" s="54"/>
      <c r="U399" s="54"/>
      <c r="V399" s="54"/>
      <c r="W399" s="51"/>
      <c r="X399" s="51"/>
      <c r="Y399" s="51"/>
    </row>
    <row r="400" spans="1:25" s="17" customFormat="1" x14ac:dyDescent="0.2">
      <c r="B400" s="43" t="s">
        <v>353</v>
      </c>
      <c r="C400" s="17" t="s">
        <v>354</v>
      </c>
      <c r="D400" s="18">
        <v>25000</v>
      </c>
      <c r="E400" s="18">
        <v>25000</v>
      </c>
      <c r="F400" s="18">
        <v>0</v>
      </c>
      <c r="G400" s="18">
        <v>51.5</v>
      </c>
      <c r="H400" s="18">
        <v>0</v>
      </c>
      <c r="I400" s="18">
        <f t="shared" si="51"/>
        <v>51.5</v>
      </c>
      <c r="J400" s="18">
        <f t="shared" si="52"/>
        <v>24948.5</v>
      </c>
      <c r="K400" s="37">
        <f t="shared" si="53"/>
        <v>0.99794000000000005</v>
      </c>
      <c r="L400" s="37">
        <f t="shared" si="54"/>
        <v>-1</v>
      </c>
      <c r="M400" s="37">
        <f t="shared" si="55"/>
        <v>-0.99587999999999999</v>
      </c>
      <c r="O400" s="51"/>
      <c r="P400" s="51"/>
      <c r="Q400" s="51"/>
      <c r="R400" s="54"/>
      <c r="S400" s="54"/>
      <c r="T400" s="54"/>
      <c r="U400" s="54"/>
      <c r="V400" s="54"/>
      <c r="W400" s="51"/>
      <c r="X400" s="51"/>
      <c r="Y400" s="51"/>
    </row>
    <row r="401" spans="2:25" s="17" customFormat="1" x14ac:dyDescent="0.2">
      <c r="B401" s="43" t="s">
        <v>86</v>
      </c>
      <c r="C401" s="17" t="s">
        <v>87</v>
      </c>
      <c r="D401" s="18">
        <v>2165500</v>
      </c>
      <c r="E401" s="18">
        <v>2165500</v>
      </c>
      <c r="F401" s="18">
        <v>15352.36</v>
      </c>
      <c r="G401" s="18">
        <v>6572.4199999999983</v>
      </c>
      <c r="H401" s="18">
        <v>78295</v>
      </c>
      <c r="I401" s="18">
        <f t="shared" si="51"/>
        <v>84867.42</v>
      </c>
      <c r="J401" s="18">
        <f t="shared" si="52"/>
        <v>2080632.58</v>
      </c>
      <c r="K401" s="37">
        <f t="shared" si="53"/>
        <v>0.96080931886400378</v>
      </c>
      <c r="L401" s="37">
        <f t="shared" si="54"/>
        <v>-0.99291047794966525</v>
      </c>
      <c r="M401" s="37">
        <f t="shared" si="55"/>
        <v>-0.99392988224428547</v>
      </c>
      <c r="O401" s="51"/>
      <c r="P401" s="51"/>
      <c r="Q401" s="51"/>
      <c r="R401" s="54"/>
      <c r="S401" s="54"/>
      <c r="T401" s="54"/>
      <c r="U401" s="54"/>
      <c r="V401" s="54"/>
      <c r="W401" s="51"/>
      <c r="X401" s="51"/>
      <c r="Y401" s="51"/>
    </row>
    <row r="402" spans="2:25" s="17" customFormat="1" x14ac:dyDescent="0.2">
      <c r="B402" s="43" t="s">
        <v>443</v>
      </c>
      <c r="C402" s="17" t="s">
        <v>444</v>
      </c>
      <c r="D402" s="18">
        <v>500000</v>
      </c>
      <c r="E402" s="18">
        <v>927000</v>
      </c>
      <c r="F402" s="18">
        <v>82990.3</v>
      </c>
      <c r="G402" s="18">
        <v>354391.98</v>
      </c>
      <c r="H402" s="18">
        <v>191840.5</v>
      </c>
      <c r="I402" s="18">
        <f t="shared" si="51"/>
        <v>546232.48</v>
      </c>
      <c r="J402" s="18">
        <f t="shared" si="52"/>
        <v>380767.52</v>
      </c>
      <c r="K402" s="37">
        <f t="shared" si="53"/>
        <v>0.41075244875943906</v>
      </c>
      <c r="L402" s="37">
        <f t="shared" si="54"/>
        <v>-0.91047432578209275</v>
      </c>
      <c r="M402" s="37">
        <f t="shared" si="55"/>
        <v>-0.23540025889967642</v>
      </c>
      <c r="O402" s="51"/>
      <c r="P402" s="51"/>
      <c r="Q402" s="51"/>
      <c r="R402" s="54"/>
      <c r="S402" s="54"/>
      <c r="T402" s="54"/>
      <c r="U402" s="54"/>
      <c r="V402" s="54"/>
      <c r="W402" s="51"/>
      <c r="X402" s="51"/>
      <c r="Y402" s="51"/>
    </row>
    <row r="403" spans="2:25" s="17" customFormat="1" x14ac:dyDescent="0.2">
      <c r="B403" s="43" t="s">
        <v>298</v>
      </c>
      <c r="C403" s="17" t="s">
        <v>299</v>
      </c>
      <c r="D403" s="18">
        <v>180000</v>
      </c>
      <c r="E403" s="18">
        <v>186500</v>
      </c>
      <c r="F403" s="18">
        <v>246.86</v>
      </c>
      <c r="G403" s="18">
        <v>1147.3699999999999</v>
      </c>
      <c r="H403" s="18">
        <v>2802.56</v>
      </c>
      <c r="I403" s="18">
        <f t="shared" si="51"/>
        <v>3949.93</v>
      </c>
      <c r="J403" s="18">
        <f t="shared" si="52"/>
        <v>182550.07</v>
      </c>
      <c r="K403" s="37">
        <f t="shared" si="53"/>
        <v>0.97882075067024132</v>
      </c>
      <c r="L403" s="37">
        <f t="shared" si="54"/>
        <v>-0.9986763538873995</v>
      </c>
      <c r="M403" s="37">
        <f t="shared" si="55"/>
        <v>-0.9876957640750671</v>
      </c>
      <c r="O403" s="51"/>
      <c r="P403" s="51"/>
      <c r="Q403" s="51"/>
      <c r="R403" s="54"/>
      <c r="S403" s="54"/>
      <c r="T403" s="54"/>
      <c r="U403" s="54"/>
      <c r="V403" s="54"/>
      <c r="W403" s="51"/>
      <c r="X403" s="51"/>
      <c r="Y403" s="51"/>
    </row>
    <row r="404" spans="2:25" s="17" customFormat="1" x14ac:dyDescent="0.2">
      <c r="B404" s="43" t="s">
        <v>92</v>
      </c>
      <c r="C404" s="17" t="s">
        <v>93</v>
      </c>
      <c r="D404" s="18">
        <v>1500</v>
      </c>
      <c r="E404" s="18">
        <v>29500</v>
      </c>
      <c r="F404" s="18">
        <v>0</v>
      </c>
      <c r="G404" s="18">
        <v>18480</v>
      </c>
      <c r="H404" s="18">
        <v>0</v>
      </c>
      <c r="I404" s="18">
        <f t="shared" si="51"/>
        <v>18480</v>
      </c>
      <c r="J404" s="18">
        <f t="shared" si="52"/>
        <v>11020</v>
      </c>
      <c r="K404" s="37">
        <f t="shared" si="53"/>
        <v>0.3735593220338983</v>
      </c>
      <c r="L404" s="37">
        <f t="shared" si="54"/>
        <v>-1</v>
      </c>
      <c r="M404" s="37">
        <f t="shared" si="55"/>
        <v>0.2528813559322034</v>
      </c>
      <c r="O404" s="51"/>
      <c r="P404" s="51"/>
      <c r="Q404" s="51"/>
      <c r="R404" s="54"/>
      <c r="S404" s="54"/>
      <c r="T404" s="54"/>
      <c r="U404" s="54"/>
      <c r="V404" s="54"/>
      <c r="W404" s="51"/>
      <c r="X404" s="51"/>
      <c r="Y404" s="51"/>
    </row>
    <row r="405" spans="2:25" s="17" customFormat="1" x14ac:dyDescent="0.2">
      <c r="B405" s="43" t="s">
        <v>94</v>
      </c>
      <c r="C405" s="17" t="s">
        <v>95</v>
      </c>
      <c r="D405" s="18">
        <v>145000</v>
      </c>
      <c r="E405" s="18">
        <v>143900</v>
      </c>
      <c r="F405" s="18">
        <v>4527.25</v>
      </c>
      <c r="G405" s="18">
        <v>16981.769999999997</v>
      </c>
      <c r="H405" s="18">
        <v>0</v>
      </c>
      <c r="I405" s="18">
        <f t="shared" si="51"/>
        <v>16981.769999999997</v>
      </c>
      <c r="J405" s="18">
        <f t="shared" si="52"/>
        <v>126918.23000000001</v>
      </c>
      <c r="K405" s="37">
        <f t="shared" si="53"/>
        <v>0.88198908964558731</v>
      </c>
      <c r="L405" s="37">
        <f t="shared" si="54"/>
        <v>-0.96853891591382901</v>
      </c>
      <c r="M405" s="37">
        <f t="shared" si="55"/>
        <v>-0.76397817929117451</v>
      </c>
      <c r="O405" s="51"/>
      <c r="P405" s="51"/>
      <c r="Q405" s="51"/>
      <c r="R405" s="54"/>
      <c r="S405" s="54"/>
      <c r="T405" s="54"/>
      <c r="U405" s="54"/>
      <c r="V405" s="54"/>
      <c r="W405" s="51"/>
      <c r="X405" s="51"/>
      <c r="Y405" s="51"/>
    </row>
    <row r="406" spans="2:25" s="17" customFormat="1" ht="12" customHeight="1" x14ac:dyDescent="0.2">
      <c r="B406" s="43" t="s">
        <v>96</v>
      </c>
      <c r="C406" s="17" t="s">
        <v>97</v>
      </c>
      <c r="D406" s="18">
        <v>0</v>
      </c>
      <c r="E406" s="18">
        <v>0</v>
      </c>
      <c r="F406" s="18">
        <v>0</v>
      </c>
      <c r="G406" s="18">
        <v>0</v>
      </c>
      <c r="H406" s="18">
        <v>0</v>
      </c>
      <c r="I406" s="18">
        <f t="shared" si="51"/>
        <v>0</v>
      </c>
      <c r="J406" s="18">
        <f t="shared" si="52"/>
        <v>0</v>
      </c>
      <c r="K406" s="37" t="str">
        <f t="shared" si="53"/>
        <v>NA</v>
      </c>
      <c r="L406" s="37" t="str">
        <f t="shared" si="54"/>
        <v>NA</v>
      </c>
      <c r="M406" s="37" t="str">
        <f t="shared" si="55"/>
        <v>NA</v>
      </c>
      <c r="O406" s="51"/>
      <c r="P406" s="51"/>
      <c r="Q406" s="51"/>
      <c r="R406" s="51"/>
      <c r="S406" s="51"/>
      <c r="T406" s="51"/>
      <c r="U406" s="51"/>
      <c r="V406" s="51"/>
      <c r="W406" s="51"/>
      <c r="X406" s="51"/>
      <c r="Y406" s="51"/>
    </row>
    <row r="407" spans="2:25" s="17" customFormat="1" ht="12" customHeight="1" x14ac:dyDescent="0.2">
      <c r="B407" s="43" t="s">
        <v>98</v>
      </c>
      <c r="C407" s="17" t="s">
        <v>99</v>
      </c>
      <c r="D407" s="18">
        <v>6138060</v>
      </c>
      <c r="E407" s="18">
        <v>1528060</v>
      </c>
      <c r="F407" s="18">
        <v>64589.65</v>
      </c>
      <c r="G407" s="18">
        <v>195755.04</v>
      </c>
      <c r="H407" s="18">
        <v>440097.89</v>
      </c>
      <c r="I407" s="18">
        <f t="shared" si="51"/>
        <v>635852.93000000005</v>
      </c>
      <c r="J407" s="18">
        <f t="shared" si="52"/>
        <v>892207.07</v>
      </c>
      <c r="K407" s="37">
        <f t="shared" si="53"/>
        <v>0.58388222321113037</v>
      </c>
      <c r="L407" s="37">
        <f t="shared" si="54"/>
        <v>-0.95773094642880519</v>
      </c>
      <c r="M407" s="37">
        <f t="shared" si="55"/>
        <v>-0.7437861864062929</v>
      </c>
      <c r="O407" s="51"/>
      <c r="P407" s="51"/>
      <c r="Q407" s="51"/>
      <c r="R407" s="51"/>
      <c r="S407" s="51"/>
      <c r="T407" s="51"/>
      <c r="U407" s="51"/>
      <c r="V407" s="51"/>
      <c r="W407" s="51"/>
      <c r="X407" s="51"/>
      <c r="Y407" s="51"/>
    </row>
    <row r="408" spans="2:25" s="17" customFormat="1" ht="12" customHeight="1" x14ac:dyDescent="0.2">
      <c r="B408" s="43" t="s">
        <v>302</v>
      </c>
      <c r="C408" s="17" t="s">
        <v>303</v>
      </c>
      <c r="D408" s="18">
        <v>0</v>
      </c>
      <c r="E408" s="18">
        <v>0</v>
      </c>
      <c r="F408" s="18">
        <v>0</v>
      </c>
      <c r="G408" s="18">
        <v>0</v>
      </c>
      <c r="H408" s="18">
        <v>0</v>
      </c>
      <c r="I408" s="18">
        <f t="shared" si="51"/>
        <v>0</v>
      </c>
      <c r="J408" s="18">
        <f t="shared" si="52"/>
        <v>0</v>
      </c>
      <c r="K408" s="37" t="str">
        <f t="shared" si="53"/>
        <v>NA</v>
      </c>
      <c r="L408" s="37" t="str">
        <f t="shared" si="54"/>
        <v>NA</v>
      </c>
      <c r="M408" s="37" t="str">
        <f t="shared" si="55"/>
        <v>NA</v>
      </c>
      <c r="O408" s="51"/>
      <c r="P408" s="51"/>
      <c r="Q408" s="51"/>
      <c r="R408" s="51"/>
      <c r="S408" s="51"/>
      <c r="T408" s="51"/>
      <c r="U408" s="51"/>
      <c r="V408" s="51"/>
      <c r="W408" s="51"/>
      <c r="X408" s="51"/>
      <c r="Y408" s="51"/>
    </row>
    <row r="409" spans="2:25" s="17" customFormat="1" ht="12" customHeight="1" x14ac:dyDescent="0.2">
      <c r="B409" s="43" t="s">
        <v>100</v>
      </c>
      <c r="C409" s="17" t="s">
        <v>101</v>
      </c>
      <c r="D409" s="18">
        <v>45500</v>
      </c>
      <c r="E409" s="18">
        <v>814132</v>
      </c>
      <c r="F409" s="18">
        <v>0</v>
      </c>
      <c r="G409" s="18">
        <v>14053.16</v>
      </c>
      <c r="H409" s="18">
        <v>0</v>
      </c>
      <c r="I409" s="18">
        <f t="shared" si="51"/>
        <v>14053.16</v>
      </c>
      <c r="J409" s="18">
        <f t="shared" si="52"/>
        <v>800078.84</v>
      </c>
      <c r="K409" s="37">
        <f t="shared" si="53"/>
        <v>0.98273847484191745</v>
      </c>
      <c r="L409" s="37">
        <f t="shared" si="54"/>
        <v>-1</v>
      </c>
      <c r="M409" s="37">
        <f t="shared" si="55"/>
        <v>-0.96547694968383513</v>
      </c>
      <c r="O409" s="51"/>
      <c r="P409" s="51"/>
      <c r="Q409" s="51"/>
      <c r="R409" s="51"/>
      <c r="S409" s="51"/>
      <c r="T409" s="51"/>
      <c r="U409" s="51"/>
      <c r="V409" s="51"/>
      <c r="W409" s="51"/>
      <c r="X409" s="51"/>
      <c r="Y409" s="51"/>
    </row>
    <row r="410" spans="2:25" s="17" customFormat="1" ht="12" customHeight="1" x14ac:dyDescent="0.2">
      <c r="B410" s="43" t="s">
        <v>102</v>
      </c>
      <c r="C410" s="17" t="s">
        <v>103</v>
      </c>
      <c r="D410" s="18">
        <v>265171.63</v>
      </c>
      <c r="E410" s="18">
        <v>4872671.63</v>
      </c>
      <c r="F410" s="18">
        <v>343597.03</v>
      </c>
      <c r="G410" s="18">
        <v>1736486.7999999998</v>
      </c>
      <c r="H410" s="18">
        <v>103817.11</v>
      </c>
      <c r="I410" s="18">
        <f t="shared" si="51"/>
        <v>1840303.91</v>
      </c>
      <c r="J410" s="18">
        <f t="shared" si="52"/>
        <v>3032367.7199999997</v>
      </c>
      <c r="K410" s="37">
        <f t="shared" si="53"/>
        <v>0.6223213773180114</v>
      </c>
      <c r="L410" s="37">
        <f t="shared" si="54"/>
        <v>-0.9294848789143626</v>
      </c>
      <c r="M410" s="37">
        <f t="shared" si="55"/>
        <v>-0.28725474160465853</v>
      </c>
      <c r="O410" s="51"/>
      <c r="P410" s="51"/>
      <c r="Q410" s="51"/>
      <c r="R410" s="51"/>
      <c r="S410" s="51"/>
      <c r="T410" s="51"/>
      <c r="U410" s="51"/>
      <c r="V410" s="51"/>
      <c r="W410" s="51"/>
      <c r="X410" s="51"/>
      <c r="Y410" s="51"/>
    </row>
    <row r="411" spans="2:25" s="17" customFormat="1" ht="12" customHeight="1" x14ac:dyDescent="0.2">
      <c r="B411" s="43" t="s">
        <v>104</v>
      </c>
      <c r="C411" s="17" t="s">
        <v>105</v>
      </c>
      <c r="D411" s="18">
        <v>58108</v>
      </c>
      <c r="E411" s="18">
        <v>58108</v>
      </c>
      <c r="F411" s="18">
        <v>0</v>
      </c>
      <c r="G411" s="18">
        <v>6895.66</v>
      </c>
      <c r="H411" s="18">
        <v>399.94</v>
      </c>
      <c r="I411" s="18">
        <f t="shared" si="51"/>
        <v>7295.5999999999995</v>
      </c>
      <c r="J411" s="18">
        <f t="shared" si="52"/>
        <v>50812.4</v>
      </c>
      <c r="K411" s="37">
        <f t="shared" si="53"/>
        <v>0.8744475803675914</v>
      </c>
      <c r="L411" s="37">
        <f t="shared" si="54"/>
        <v>-1</v>
      </c>
      <c r="M411" s="37">
        <f t="shared" si="55"/>
        <v>-0.76266056308941965</v>
      </c>
      <c r="O411" s="51"/>
      <c r="P411" s="51"/>
      <c r="Q411" s="51"/>
      <c r="R411" s="51"/>
      <c r="S411" s="51"/>
      <c r="T411" s="51"/>
      <c r="U411" s="51"/>
      <c r="V411" s="51"/>
      <c r="W411" s="51"/>
      <c r="X411" s="51"/>
      <c r="Y411" s="51"/>
    </row>
    <row r="412" spans="2:25" s="17" customFormat="1" ht="12" customHeight="1" x14ac:dyDescent="0.2">
      <c r="B412" s="43" t="s">
        <v>431</v>
      </c>
      <c r="C412" s="17" t="s">
        <v>432</v>
      </c>
      <c r="D412" s="18">
        <v>8100000</v>
      </c>
      <c r="E412" s="18">
        <v>8115000</v>
      </c>
      <c r="F412" s="18">
        <v>1769447.42</v>
      </c>
      <c r="G412" s="18">
        <v>3723473.11</v>
      </c>
      <c r="H412" s="18">
        <v>0</v>
      </c>
      <c r="I412" s="18">
        <f t="shared" si="51"/>
        <v>3723473.11</v>
      </c>
      <c r="J412" s="18">
        <f t="shared" si="52"/>
        <v>4391526.8900000006</v>
      </c>
      <c r="K412" s="37">
        <f t="shared" si="53"/>
        <v>0.54116166235366614</v>
      </c>
      <c r="L412" s="37">
        <f t="shared" si="54"/>
        <v>-0.78195349106592726</v>
      </c>
      <c r="M412" s="37">
        <f t="shared" si="55"/>
        <v>-8.2323324707332127E-2</v>
      </c>
      <c r="O412" s="51"/>
      <c r="P412" s="51"/>
      <c r="Q412" s="51"/>
      <c r="R412" s="51"/>
      <c r="S412" s="51"/>
      <c r="T412" s="51"/>
      <c r="U412" s="51"/>
      <c r="V412" s="51"/>
      <c r="W412" s="51"/>
      <c r="X412" s="51"/>
      <c r="Y412" s="51"/>
    </row>
    <row r="413" spans="2:25" s="17" customFormat="1" ht="12" customHeight="1" x14ac:dyDescent="0.2">
      <c r="B413" s="43" t="s">
        <v>445</v>
      </c>
      <c r="C413" s="17" t="s">
        <v>446</v>
      </c>
      <c r="D413" s="18">
        <v>0</v>
      </c>
      <c r="E413" s="18">
        <v>0</v>
      </c>
      <c r="F413" s="18">
        <v>0</v>
      </c>
      <c r="G413" s="18">
        <v>0</v>
      </c>
      <c r="H413" s="18">
        <v>0</v>
      </c>
      <c r="I413" s="18">
        <f t="shared" si="51"/>
        <v>0</v>
      </c>
      <c r="J413" s="18">
        <f t="shared" si="52"/>
        <v>0</v>
      </c>
      <c r="K413" s="37" t="str">
        <f t="shared" si="53"/>
        <v>NA</v>
      </c>
      <c r="L413" s="37" t="str">
        <f t="shared" si="54"/>
        <v>NA</v>
      </c>
      <c r="M413" s="37" t="str">
        <f t="shared" si="55"/>
        <v>NA</v>
      </c>
      <c r="O413" s="51"/>
      <c r="P413" s="51"/>
      <c r="Q413" s="51"/>
      <c r="R413" s="51"/>
      <c r="S413" s="51"/>
      <c r="T413" s="51"/>
      <c r="U413" s="51"/>
      <c r="V413" s="51"/>
      <c r="W413" s="51"/>
      <c r="X413" s="51"/>
      <c r="Y413" s="51"/>
    </row>
    <row r="414" spans="2:25" s="17" customFormat="1" ht="12" customHeight="1" x14ac:dyDescent="0.2">
      <c r="B414" s="43" t="s">
        <v>134</v>
      </c>
      <c r="C414" s="17" t="s">
        <v>135</v>
      </c>
      <c r="D414" s="18">
        <v>750000</v>
      </c>
      <c r="E414" s="18">
        <v>750000</v>
      </c>
      <c r="F414" s="18">
        <v>0</v>
      </c>
      <c r="G414" s="18">
        <v>0</v>
      </c>
      <c r="H414" s="18">
        <v>0</v>
      </c>
      <c r="I414" s="18">
        <f t="shared" si="51"/>
        <v>0</v>
      </c>
      <c r="J414" s="18">
        <f t="shared" si="52"/>
        <v>750000</v>
      </c>
      <c r="K414" s="37">
        <f t="shared" si="53"/>
        <v>1</v>
      </c>
      <c r="L414" s="37">
        <f t="shared" si="54"/>
        <v>-1</v>
      </c>
      <c r="M414" s="37">
        <f t="shared" si="55"/>
        <v>-1</v>
      </c>
      <c r="O414" s="51"/>
      <c r="P414" s="51"/>
      <c r="Q414" s="51"/>
      <c r="R414" s="51"/>
      <c r="S414" s="51"/>
      <c r="T414" s="51"/>
      <c r="U414" s="51"/>
      <c r="V414" s="51"/>
      <c r="W414" s="51"/>
      <c r="X414" s="51"/>
      <c r="Y414" s="51"/>
    </row>
    <row r="415" spans="2:25" s="17" customFormat="1" ht="12" customHeight="1" x14ac:dyDescent="0.2">
      <c r="B415" s="43" t="s">
        <v>110</v>
      </c>
      <c r="C415" s="17" t="s">
        <v>111</v>
      </c>
      <c r="D415" s="18">
        <v>2600000</v>
      </c>
      <c r="E415" s="18">
        <v>1475071.22</v>
      </c>
      <c r="F415" s="18">
        <v>0</v>
      </c>
      <c r="G415" s="18">
        <v>0</v>
      </c>
      <c r="H415" s="18">
        <v>0</v>
      </c>
      <c r="I415" s="18">
        <f t="shared" si="51"/>
        <v>0</v>
      </c>
      <c r="J415" s="18">
        <f t="shared" si="52"/>
        <v>1475071.22</v>
      </c>
      <c r="K415" s="37">
        <f t="shared" si="53"/>
        <v>1</v>
      </c>
      <c r="L415" s="37">
        <f t="shared" si="54"/>
        <v>-1</v>
      </c>
      <c r="M415" s="37">
        <f t="shared" si="55"/>
        <v>-1</v>
      </c>
      <c r="O415" s="51"/>
      <c r="P415" s="51"/>
      <c r="Q415" s="51"/>
      <c r="R415" s="51"/>
      <c r="S415" s="51"/>
      <c r="T415" s="51"/>
      <c r="U415" s="51"/>
      <c r="V415" s="51"/>
      <c r="W415" s="51"/>
      <c r="X415" s="51"/>
      <c r="Y415" s="51"/>
    </row>
    <row r="416" spans="2:25" s="17" customFormat="1" ht="12" customHeight="1" x14ac:dyDescent="0.2">
      <c r="B416" s="43" t="s">
        <v>138</v>
      </c>
      <c r="C416" s="17" t="s">
        <v>139</v>
      </c>
      <c r="D416" s="18">
        <v>3250000</v>
      </c>
      <c r="E416" s="18">
        <v>3330429</v>
      </c>
      <c r="F416" s="18">
        <v>0</v>
      </c>
      <c r="G416" s="18">
        <v>0</v>
      </c>
      <c r="H416" s="18">
        <v>0</v>
      </c>
      <c r="I416" s="18">
        <f t="shared" si="51"/>
        <v>0</v>
      </c>
      <c r="J416" s="18">
        <f t="shared" si="52"/>
        <v>3330429</v>
      </c>
      <c r="K416" s="37">
        <f t="shared" si="53"/>
        <v>1</v>
      </c>
      <c r="L416" s="37">
        <f t="shared" si="54"/>
        <v>-1</v>
      </c>
      <c r="M416" s="37">
        <f t="shared" si="55"/>
        <v>-1</v>
      </c>
      <c r="O416" s="51"/>
      <c r="P416" s="51"/>
      <c r="Q416" s="51"/>
      <c r="R416" s="51"/>
      <c r="S416" s="51"/>
      <c r="T416" s="51"/>
      <c r="U416" s="51"/>
      <c r="V416" s="51"/>
      <c r="W416" s="51"/>
      <c r="X416" s="51"/>
      <c r="Y416" s="51"/>
    </row>
    <row r="417" spans="1:25" s="17" customFormat="1" ht="12" customHeight="1" x14ac:dyDescent="0.2">
      <c r="B417" s="43" t="s">
        <v>112</v>
      </c>
      <c r="C417" s="17" t="s">
        <v>113</v>
      </c>
      <c r="D417" s="18">
        <v>30000</v>
      </c>
      <c r="E417" s="18">
        <v>30000</v>
      </c>
      <c r="F417" s="18">
        <v>0</v>
      </c>
      <c r="G417" s="18">
        <v>0</v>
      </c>
      <c r="H417" s="18">
        <v>14.13</v>
      </c>
      <c r="I417" s="18">
        <f t="shared" si="51"/>
        <v>14.13</v>
      </c>
      <c r="J417" s="18">
        <f t="shared" si="52"/>
        <v>29985.87</v>
      </c>
      <c r="K417" s="37">
        <f t="shared" si="53"/>
        <v>0.999529</v>
      </c>
      <c r="L417" s="37">
        <f t="shared" si="54"/>
        <v>-1</v>
      </c>
      <c r="M417" s="37">
        <f t="shared" si="55"/>
        <v>-1</v>
      </c>
      <c r="O417" s="51"/>
      <c r="P417" s="51"/>
      <c r="Q417" s="51"/>
      <c r="R417" s="51"/>
      <c r="S417" s="51"/>
      <c r="T417" s="51"/>
      <c r="U417" s="51"/>
      <c r="V417" s="51"/>
      <c r="W417" s="51"/>
      <c r="X417" s="51"/>
      <c r="Y417" s="51"/>
    </row>
    <row r="418" spans="1:25" s="17" customFormat="1" ht="12" customHeight="1" x14ac:dyDescent="0.2">
      <c r="B418" s="43" t="s">
        <v>114</v>
      </c>
      <c r="C418" s="17" t="s">
        <v>115</v>
      </c>
      <c r="D418" s="18">
        <v>167000</v>
      </c>
      <c r="E418" s="18">
        <v>168100</v>
      </c>
      <c r="F418" s="18">
        <v>465</v>
      </c>
      <c r="G418" s="18">
        <v>3330</v>
      </c>
      <c r="H418" s="18">
        <v>308</v>
      </c>
      <c r="I418" s="18">
        <f t="shared" si="51"/>
        <v>3638</v>
      </c>
      <c r="J418" s="18">
        <f t="shared" si="52"/>
        <v>164462</v>
      </c>
      <c r="K418" s="37">
        <f t="shared" si="53"/>
        <v>0.97835812016656754</v>
      </c>
      <c r="L418" s="37">
        <f t="shared" si="54"/>
        <v>-0.99723378941106489</v>
      </c>
      <c r="M418" s="37">
        <f t="shared" si="55"/>
        <v>-0.96038072575847711</v>
      </c>
      <c r="O418" s="51"/>
      <c r="P418" s="51"/>
      <c r="Q418" s="51"/>
      <c r="R418" s="51"/>
      <c r="S418" s="51"/>
      <c r="T418" s="51"/>
      <c r="U418" s="51"/>
      <c r="V418" s="51"/>
      <c r="W418" s="51"/>
      <c r="X418" s="51"/>
      <c r="Y418" s="51"/>
    </row>
    <row r="419" spans="1:25" s="17" customFormat="1" ht="12" customHeight="1" x14ac:dyDescent="0.2">
      <c r="B419" s="43" t="s">
        <v>116</v>
      </c>
      <c r="C419" s="17" t="s">
        <v>117</v>
      </c>
      <c r="D419" s="18">
        <v>1000000</v>
      </c>
      <c r="E419" s="18">
        <v>1000000</v>
      </c>
      <c r="F419" s="18">
        <v>0</v>
      </c>
      <c r="G419" s="18">
        <v>0</v>
      </c>
      <c r="H419" s="18">
        <v>0</v>
      </c>
      <c r="I419" s="18">
        <f t="shared" si="51"/>
        <v>0</v>
      </c>
      <c r="J419" s="18">
        <f t="shared" si="52"/>
        <v>1000000</v>
      </c>
      <c r="K419" s="37">
        <f t="shared" si="53"/>
        <v>1</v>
      </c>
      <c r="L419" s="37">
        <f t="shared" si="54"/>
        <v>-1</v>
      </c>
      <c r="M419" s="37">
        <f t="shared" si="55"/>
        <v>-1</v>
      </c>
      <c r="O419" s="51"/>
      <c r="P419" s="51"/>
      <c r="Q419" s="51"/>
      <c r="R419" s="51"/>
      <c r="S419" s="51"/>
      <c r="T419" s="51"/>
      <c r="U419" s="51"/>
      <c r="V419" s="51"/>
      <c r="W419" s="51"/>
      <c r="X419" s="51"/>
      <c r="Y419" s="51"/>
    </row>
    <row r="420" spans="1:25" s="17" customFormat="1" ht="12" customHeight="1" x14ac:dyDescent="0.2">
      <c r="B420" s="43" t="s">
        <v>447</v>
      </c>
      <c r="C420" s="17" t="s">
        <v>448</v>
      </c>
      <c r="D420" s="18">
        <v>0</v>
      </c>
      <c r="E420" s="18">
        <v>0</v>
      </c>
      <c r="F420" s="18">
        <v>0</v>
      </c>
      <c r="G420" s="18">
        <v>0</v>
      </c>
      <c r="H420" s="18">
        <v>0</v>
      </c>
      <c r="I420" s="18">
        <f t="shared" si="51"/>
        <v>0</v>
      </c>
      <c r="J420" s="18">
        <f t="shared" si="52"/>
        <v>0</v>
      </c>
      <c r="K420" s="37" t="str">
        <f t="shared" si="53"/>
        <v>NA</v>
      </c>
      <c r="L420" s="37" t="str">
        <f t="shared" si="54"/>
        <v>NA</v>
      </c>
      <c r="M420" s="37" t="str">
        <f t="shared" si="55"/>
        <v>NA</v>
      </c>
      <c r="O420" s="51"/>
      <c r="P420" s="51"/>
      <c r="Q420" s="51"/>
      <c r="R420" s="51"/>
      <c r="S420" s="51"/>
      <c r="T420" s="51"/>
      <c r="U420" s="51"/>
      <c r="V420" s="51"/>
      <c r="W420" s="51"/>
      <c r="X420" s="51"/>
      <c r="Y420" s="51"/>
    </row>
    <row r="421" spans="1:25" s="17" customFormat="1" ht="12" customHeight="1" x14ac:dyDescent="0.2">
      <c r="A421" s="67" t="s">
        <v>140</v>
      </c>
      <c r="B421" s="68"/>
      <c r="C421" s="67"/>
      <c r="D421" s="69">
        <v>81128867.840000004</v>
      </c>
      <c r="E421" s="69">
        <v>81595191.840000004</v>
      </c>
      <c r="F421" s="69">
        <v>6839632.4500000011</v>
      </c>
      <c r="G421" s="69">
        <v>27143684.150000002</v>
      </c>
      <c r="H421" s="69">
        <v>853237.98</v>
      </c>
      <c r="I421" s="69">
        <f t="shared" si="51"/>
        <v>27996922.130000003</v>
      </c>
      <c r="J421" s="69">
        <f t="shared" si="52"/>
        <v>53598269.710000001</v>
      </c>
      <c r="K421" s="70">
        <f t="shared" si="53"/>
        <v>0.65688024626623631</v>
      </c>
      <c r="L421" s="70">
        <f t="shared" si="54"/>
        <v>-0.9161760356736236</v>
      </c>
      <c r="M421" s="70">
        <f t="shared" si="55"/>
        <v>-0.33467442044315437</v>
      </c>
      <c r="O421" s="51"/>
      <c r="P421" s="51"/>
      <c r="Q421" s="51"/>
      <c r="R421" s="51"/>
      <c r="S421" s="51"/>
      <c r="T421" s="51"/>
      <c r="U421" s="51"/>
      <c r="V421" s="51"/>
      <c r="W421" s="51"/>
      <c r="X421" s="51"/>
      <c r="Y421" s="51"/>
    </row>
    <row r="422" spans="1:25" s="17" customFormat="1" ht="12" customHeight="1" x14ac:dyDescent="0.2">
      <c r="A422" s="17" t="s">
        <v>141</v>
      </c>
      <c r="B422" s="43" t="s">
        <v>67</v>
      </c>
      <c r="C422" s="17" t="s">
        <v>66</v>
      </c>
      <c r="D422" s="18">
        <v>0</v>
      </c>
      <c r="E422" s="18">
        <v>0</v>
      </c>
      <c r="F422" s="18">
        <v>60147.229999999996</v>
      </c>
      <c r="G422" s="18">
        <v>410964.75</v>
      </c>
      <c r="H422" s="18">
        <v>0</v>
      </c>
      <c r="I422" s="18">
        <f t="shared" si="51"/>
        <v>410964.75</v>
      </c>
      <c r="J422" s="18">
        <f t="shared" si="52"/>
        <v>-410964.75</v>
      </c>
      <c r="K422" s="37" t="str">
        <f t="shared" si="53"/>
        <v>NA</v>
      </c>
      <c r="L422" s="37" t="str">
        <f t="shared" si="54"/>
        <v>NA</v>
      </c>
      <c r="M422" s="37" t="str">
        <f t="shared" si="55"/>
        <v>NA</v>
      </c>
      <c r="O422" s="51"/>
      <c r="P422" s="51"/>
      <c r="Q422" s="51"/>
      <c r="R422" s="51"/>
      <c r="S422" s="51"/>
      <c r="T422" s="51"/>
      <c r="U422" s="51"/>
      <c r="V422" s="51"/>
      <c r="W422" s="51"/>
      <c r="X422" s="51"/>
      <c r="Y422" s="51"/>
    </row>
    <row r="423" spans="1:25" s="17" customFormat="1" ht="12" customHeight="1" x14ac:dyDescent="0.2">
      <c r="B423" s="43" t="s">
        <v>260</v>
      </c>
      <c r="C423" s="17" t="s">
        <v>261</v>
      </c>
      <c r="D423" s="18">
        <v>0</v>
      </c>
      <c r="E423" s="18">
        <v>0</v>
      </c>
      <c r="F423" s="18">
        <v>26000</v>
      </c>
      <c r="G423" s="18">
        <v>51750</v>
      </c>
      <c r="H423" s="18">
        <v>0</v>
      </c>
      <c r="I423" s="18">
        <f t="shared" si="51"/>
        <v>51750</v>
      </c>
      <c r="J423" s="18">
        <f t="shared" si="52"/>
        <v>-51750</v>
      </c>
      <c r="K423" s="37" t="str">
        <f t="shared" si="53"/>
        <v>NA</v>
      </c>
      <c r="L423" s="37" t="str">
        <f t="shared" si="54"/>
        <v>NA</v>
      </c>
      <c r="M423" s="37" t="str">
        <f t="shared" si="55"/>
        <v>NA</v>
      </c>
      <c r="O423" s="51"/>
      <c r="P423" s="51"/>
      <c r="Q423" s="51"/>
      <c r="R423" s="51"/>
      <c r="S423" s="51"/>
      <c r="T423" s="51"/>
      <c r="U423" s="51"/>
      <c r="V423" s="51"/>
      <c r="W423" s="51"/>
      <c r="X423" s="51"/>
      <c r="Y423" s="51"/>
    </row>
    <row r="424" spans="1:25" s="17" customFormat="1" ht="12" customHeight="1" x14ac:dyDescent="0.2">
      <c r="B424" s="43" t="s">
        <v>331</v>
      </c>
      <c r="C424" s="17" t="s">
        <v>332</v>
      </c>
      <c r="D424" s="18">
        <v>0</v>
      </c>
      <c r="E424" s="18">
        <v>0</v>
      </c>
      <c r="F424" s="18">
        <v>0</v>
      </c>
      <c r="G424" s="18">
        <v>0</v>
      </c>
      <c r="H424" s="18">
        <v>0</v>
      </c>
      <c r="I424" s="18">
        <f t="shared" si="51"/>
        <v>0</v>
      </c>
      <c r="J424" s="18">
        <f t="shared" si="52"/>
        <v>0</v>
      </c>
      <c r="K424" s="37" t="str">
        <f t="shared" si="53"/>
        <v>NA</v>
      </c>
      <c r="L424" s="37" t="str">
        <f t="shared" si="54"/>
        <v>NA</v>
      </c>
      <c r="M424" s="37" t="str">
        <f t="shared" si="55"/>
        <v>NA</v>
      </c>
      <c r="O424" s="51"/>
      <c r="P424" s="51"/>
      <c r="Q424" s="51"/>
      <c r="R424" s="51"/>
      <c r="S424" s="51"/>
      <c r="T424" s="51"/>
      <c r="U424" s="51"/>
      <c r="V424" s="51"/>
      <c r="W424" s="51"/>
      <c r="X424" s="51"/>
      <c r="Y424" s="51"/>
    </row>
    <row r="425" spans="1:25" s="17" customFormat="1" ht="12" customHeight="1" x14ac:dyDescent="0.2">
      <c r="B425" s="43" t="s">
        <v>68</v>
      </c>
      <c r="C425" s="17" t="s">
        <v>69</v>
      </c>
      <c r="D425" s="18">
        <v>1554748.45</v>
      </c>
      <c r="E425" s="18">
        <v>1554748.45</v>
      </c>
      <c r="F425" s="18">
        <v>116517.3</v>
      </c>
      <c r="G425" s="18">
        <v>718908.81</v>
      </c>
      <c r="H425" s="18">
        <v>0</v>
      </c>
      <c r="I425" s="18">
        <f t="shared" si="51"/>
        <v>718908.81</v>
      </c>
      <c r="J425" s="18">
        <f t="shared" si="52"/>
        <v>835839.6399999999</v>
      </c>
      <c r="K425" s="37">
        <f t="shared" si="53"/>
        <v>0.53760442083090676</v>
      </c>
      <c r="L425" s="37">
        <f t="shared" si="54"/>
        <v>-0.92505713705648007</v>
      </c>
      <c r="M425" s="37">
        <f t="shared" si="55"/>
        <v>-7.5208841661813422E-2</v>
      </c>
      <c r="O425" s="51"/>
      <c r="P425" s="51"/>
      <c r="Q425" s="51"/>
      <c r="R425" s="51"/>
      <c r="S425" s="51"/>
      <c r="T425" s="51"/>
      <c r="U425" s="51"/>
      <c r="V425" s="51"/>
      <c r="W425" s="51"/>
      <c r="X425" s="51"/>
      <c r="Y425" s="51"/>
    </row>
    <row r="426" spans="1:25" s="17" customFormat="1" ht="12" customHeight="1" x14ac:dyDescent="0.2">
      <c r="B426" s="43" t="s">
        <v>449</v>
      </c>
      <c r="C426" s="17" t="s">
        <v>450</v>
      </c>
      <c r="D426" s="18">
        <v>224958</v>
      </c>
      <c r="E426" s="18">
        <v>224958</v>
      </c>
      <c r="F426" s="18">
        <v>0</v>
      </c>
      <c r="G426" s="18">
        <v>0</v>
      </c>
      <c r="H426" s="18">
        <v>0</v>
      </c>
      <c r="I426" s="18">
        <f t="shared" si="51"/>
        <v>0</v>
      </c>
      <c r="J426" s="18">
        <f t="shared" si="52"/>
        <v>224958</v>
      </c>
      <c r="K426" s="37">
        <f t="shared" si="53"/>
        <v>1</v>
      </c>
      <c r="L426" s="37">
        <f t="shared" si="54"/>
        <v>-1</v>
      </c>
      <c r="M426" s="37">
        <f t="shared" si="55"/>
        <v>-1</v>
      </c>
      <c r="O426" s="51"/>
      <c r="P426" s="51"/>
      <c r="Q426" s="51"/>
      <c r="R426" s="51"/>
      <c r="S426" s="51"/>
      <c r="T426" s="51"/>
      <c r="U426" s="51"/>
      <c r="V426" s="51"/>
      <c r="W426" s="51"/>
      <c r="X426" s="51"/>
      <c r="Y426" s="51"/>
    </row>
    <row r="427" spans="1:25" s="17" customFormat="1" ht="12" customHeight="1" x14ac:dyDescent="0.2">
      <c r="B427" s="43" t="s">
        <v>343</v>
      </c>
      <c r="C427" s="17" t="s">
        <v>344</v>
      </c>
      <c r="D427" s="18">
        <v>43847</v>
      </c>
      <c r="E427" s="18">
        <v>43847</v>
      </c>
      <c r="F427" s="18">
        <v>0</v>
      </c>
      <c r="G427" s="18">
        <v>0</v>
      </c>
      <c r="H427" s="18">
        <v>0</v>
      </c>
      <c r="I427" s="18">
        <f t="shared" si="51"/>
        <v>0</v>
      </c>
      <c r="J427" s="18">
        <f t="shared" si="52"/>
        <v>43847</v>
      </c>
      <c r="K427" s="37">
        <f t="shared" si="53"/>
        <v>1</v>
      </c>
      <c r="L427" s="37">
        <f t="shared" si="54"/>
        <v>-1</v>
      </c>
      <c r="M427" s="37">
        <f t="shared" si="55"/>
        <v>-1</v>
      </c>
      <c r="O427" s="51"/>
      <c r="P427" s="51"/>
      <c r="Q427" s="51"/>
      <c r="R427" s="51"/>
      <c r="S427" s="51"/>
      <c r="T427" s="51"/>
      <c r="U427" s="51"/>
      <c r="V427" s="51"/>
      <c r="W427" s="51"/>
      <c r="X427" s="51"/>
      <c r="Y427" s="51"/>
    </row>
    <row r="428" spans="1:25" s="17" customFormat="1" ht="12" customHeight="1" x14ac:dyDescent="0.2">
      <c r="B428" s="43" t="s">
        <v>70</v>
      </c>
      <c r="C428" s="17" t="s">
        <v>71</v>
      </c>
      <c r="D428" s="18">
        <v>3328963.39</v>
      </c>
      <c r="E428" s="18">
        <v>3331963.39</v>
      </c>
      <c r="F428" s="18">
        <v>183721.51</v>
      </c>
      <c r="G428" s="18">
        <v>1127226.23</v>
      </c>
      <c r="H428" s="18">
        <v>0</v>
      </c>
      <c r="I428" s="18">
        <f t="shared" si="51"/>
        <v>1127226.23</v>
      </c>
      <c r="J428" s="18">
        <f t="shared" si="52"/>
        <v>2204737.16</v>
      </c>
      <c r="K428" s="37">
        <f t="shared" si="53"/>
        <v>0.66169309261228104</v>
      </c>
      <c r="L428" s="37">
        <f t="shared" si="54"/>
        <v>-0.94486088576141281</v>
      </c>
      <c r="M428" s="37">
        <f t="shared" si="55"/>
        <v>-0.32338618522456219</v>
      </c>
      <c r="O428" s="51"/>
      <c r="P428" s="51"/>
      <c r="Q428" s="51"/>
      <c r="R428" s="51"/>
      <c r="S428" s="51"/>
      <c r="T428" s="51"/>
      <c r="U428" s="51"/>
      <c r="V428" s="51"/>
      <c r="W428" s="51"/>
      <c r="X428" s="51"/>
      <c r="Y428" s="51"/>
    </row>
    <row r="429" spans="1:25" s="17" customFormat="1" ht="12" customHeight="1" x14ac:dyDescent="0.2">
      <c r="B429" s="43" t="s">
        <v>120</v>
      </c>
      <c r="C429" s="17" t="s">
        <v>121</v>
      </c>
      <c r="D429" s="18">
        <v>11610225.26</v>
      </c>
      <c r="E429" s="18">
        <v>11610225.26</v>
      </c>
      <c r="F429" s="18">
        <v>881211.28000000014</v>
      </c>
      <c r="G429" s="18">
        <v>5303299.37</v>
      </c>
      <c r="H429" s="18">
        <v>0</v>
      </c>
      <c r="I429" s="18">
        <f t="shared" si="51"/>
        <v>5303299.37</v>
      </c>
      <c r="J429" s="18">
        <f t="shared" si="52"/>
        <v>6306925.8899999997</v>
      </c>
      <c r="K429" s="37">
        <f t="shared" si="53"/>
        <v>0.54322166441756015</v>
      </c>
      <c r="L429" s="37">
        <f t="shared" si="54"/>
        <v>-0.92410041491305228</v>
      </c>
      <c r="M429" s="37">
        <f t="shared" si="55"/>
        <v>-8.6443328835120251E-2</v>
      </c>
      <c r="O429" s="51"/>
      <c r="P429" s="51"/>
      <c r="Q429" s="51"/>
      <c r="R429" s="51"/>
      <c r="S429" s="51"/>
      <c r="T429" s="51"/>
      <c r="U429" s="51"/>
      <c r="V429" s="51"/>
      <c r="W429" s="51"/>
      <c r="X429" s="51"/>
      <c r="Y429" s="51"/>
    </row>
    <row r="430" spans="1:25" s="17" customFormat="1" ht="12" customHeight="1" x14ac:dyDescent="0.2">
      <c r="B430" s="43" t="s">
        <v>72</v>
      </c>
      <c r="C430" s="17" t="s">
        <v>73</v>
      </c>
      <c r="D430" s="18">
        <v>284380</v>
      </c>
      <c r="E430" s="18">
        <v>284380</v>
      </c>
      <c r="F430" s="18">
        <v>65843.489999999991</v>
      </c>
      <c r="G430" s="18">
        <v>256161.69999999998</v>
      </c>
      <c r="H430" s="18">
        <v>0</v>
      </c>
      <c r="I430" s="18">
        <f t="shared" si="51"/>
        <v>256161.69999999998</v>
      </c>
      <c r="J430" s="18">
        <f t="shared" si="52"/>
        <v>28218.300000000017</v>
      </c>
      <c r="K430" s="37">
        <f t="shared" si="53"/>
        <v>9.9227442154863274E-2</v>
      </c>
      <c r="L430" s="37">
        <f t="shared" si="54"/>
        <v>-0.76846652366551804</v>
      </c>
      <c r="M430" s="37">
        <f t="shared" si="55"/>
        <v>0.80154511569027342</v>
      </c>
      <c r="O430" s="51"/>
      <c r="P430" s="51"/>
      <c r="Q430" s="51"/>
      <c r="R430" s="51"/>
      <c r="S430" s="51"/>
      <c r="T430" s="51"/>
      <c r="U430" s="51"/>
      <c r="V430" s="51"/>
      <c r="W430" s="51"/>
      <c r="X430" s="51"/>
      <c r="Y430" s="51"/>
    </row>
    <row r="431" spans="1:25" s="17" customFormat="1" ht="12" customHeight="1" x14ac:dyDescent="0.2">
      <c r="B431" s="43" t="s">
        <v>282</v>
      </c>
      <c r="C431" s="17" t="s">
        <v>283</v>
      </c>
      <c r="D431" s="18">
        <v>10000</v>
      </c>
      <c r="E431" s="18">
        <v>11000</v>
      </c>
      <c r="F431" s="18">
        <v>0</v>
      </c>
      <c r="G431" s="18">
        <v>205.12</v>
      </c>
      <c r="H431" s="18">
        <v>0</v>
      </c>
      <c r="I431" s="18">
        <f t="shared" si="51"/>
        <v>205.12</v>
      </c>
      <c r="J431" s="18">
        <f t="shared" si="52"/>
        <v>10794.88</v>
      </c>
      <c r="K431" s="37">
        <f t="shared" si="53"/>
        <v>0.98135272727272715</v>
      </c>
      <c r="L431" s="37">
        <f t="shared" si="54"/>
        <v>-1</v>
      </c>
      <c r="M431" s="37">
        <f t="shared" si="55"/>
        <v>-0.96270545454545453</v>
      </c>
      <c r="O431" s="51"/>
      <c r="P431" s="51"/>
      <c r="Q431" s="51"/>
      <c r="R431" s="51"/>
      <c r="S431" s="51"/>
      <c r="T431" s="51"/>
      <c r="U431" s="51"/>
      <c r="V431" s="51"/>
      <c r="W431" s="51"/>
      <c r="X431" s="51"/>
      <c r="Y431" s="51"/>
    </row>
    <row r="432" spans="1:25" s="17" customFormat="1" ht="12" customHeight="1" x14ac:dyDescent="0.2">
      <c r="B432" s="43" t="s">
        <v>74</v>
      </c>
      <c r="C432" s="17" t="s">
        <v>75</v>
      </c>
      <c r="D432" s="18">
        <v>2018520</v>
      </c>
      <c r="E432" s="18">
        <v>2018520</v>
      </c>
      <c r="F432" s="18">
        <v>132124.70000000001</v>
      </c>
      <c r="G432" s="18">
        <v>797099.57</v>
      </c>
      <c r="H432" s="18">
        <v>0</v>
      </c>
      <c r="I432" s="18">
        <f t="shared" si="51"/>
        <v>797099.57</v>
      </c>
      <c r="J432" s="18">
        <f t="shared" si="52"/>
        <v>1221420.4300000002</v>
      </c>
      <c r="K432" s="37">
        <f t="shared" si="53"/>
        <v>0.60510692487565154</v>
      </c>
      <c r="L432" s="37">
        <f t="shared" si="54"/>
        <v>-0.93454377464677096</v>
      </c>
      <c r="M432" s="37">
        <f t="shared" si="55"/>
        <v>-0.21021384975130297</v>
      </c>
      <c r="O432" s="51"/>
      <c r="P432" s="51"/>
      <c r="Q432" s="51"/>
      <c r="R432" s="54"/>
      <c r="S432" s="54"/>
      <c r="T432" s="54"/>
      <c r="U432" s="54"/>
      <c r="V432" s="54"/>
      <c r="W432" s="51"/>
      <c r="X432" s="51"/>
      <c r="Y432" s="51"/>
    </row>
    <row r="433" spans="2:25" s="17" customFormat="1" ht="12" customHeight="1" x14ac:dyDescent="0.2">
      <c r="B433" s="43" t="s">
        <v>76</v>
      </c>
      <c r="C433" s="17" t="s">
        <v>77</v>
      </c>
      <c r="D433" s="18">
        <v>3123804.0100000002</v>
      </c>
      <c r="E433" s="18">
        <v>3123804.0100000002</v>
      </c>
      <c r="F433" s="18">
        <v>217187.66000000003</v>
      </c>
      <c r="G433" s="18">
        <v>1287439.3600000001</v>
      </c>
      <c r="H433" s="18">
        <v>0</v>
      </c>
      <c r="I433" s="18">
        <f t="shared" si="51"/>
        <v>1287439.3600000001</v>
      </c>
      <c r="J433" s="18">
        <f t="shared" si="52"/>
        <v>1836364.6500000001</v>
      </c>
      <c r="K433" s="37">
        <f t="shared" si="53"/>
        <v>0.58786167253815647</v>
      </c>
      <c r="L433" s="37">
        <f t="shared" si="54"/>
        <v>-0.93047333977908553</v>
      </c>
      <c r="M433" s="37">
        <f t="shared" si="55"/>
        <v>-0.1757233450763129</v>
      </c>
      <c r="O433" s="51"/>
      <c r="P433" s="51"/>
      <c r="Q433" s="51"/>
      <c r="R433" s="54"/>
      <c r="S433" s="54"/>
      <c r="T433" s="54"/>
      <c r="U433" s="54"/>
      <c r="V433" s="54"/>
      <c r="W433" s="51"/>
      <c r="X433" s="51"/>
      <c r="Y433" s="51"/>
    </row>
    <row r="434" spans="2:25" s="17" customFormat="1" ht="12" customHeight="1" x14ac:dyDescent="0.2">
      <c r="B434" s="43" t="s">
        <v>451</v>
      </c>
      <c r="C434" s="17" t="s">
        <v>452</v>
      </c>
      <c r="D434" s="18">
        <v>0</v>
      </c>
      <c r="E434" s="18">
        <v>0</v>
      </c>
      <c r="F434" s="18">
        <v>14533.72</v>
      </c>
      <c r="G434" s="18">
        <v>78877.58</v>
      </c>
      <c r="H434" s="18">
        <v>0</v>
      </c>
      <c r="I434" s="18">
        <f t="shared" si="51"/>
        <v>78877.58</v>
      </c>
      <c r="J434" s="18">
        <f t="shared" si="52"/>
        <v>-78877.58</v>
      </c>
      <c r="K434" s="37" t="str">
        <f t="shared" si="53"/>
        <v>NA</v>
      </c>
      <c r="L434" s="37" t="str">
        <f t="shared" si="54"/>
        <v>NA</v>
      </c>
      <c r="M434" s="37" t="str">
        <f t="shared" si="55"/>
        <v>NA</v>
      </c>
      <c r="O434" s="51"/>
      <c r="P434" s="51"/>
      <c r="Q434" s="51"/>
      <c r="R434" s="54"/>
      <c r="S434" s="54"/>
      <c r="T434" s="54"/>
      <c r="U434" s="54"/>
      <c r="V434" s="54"/>
      <c r="W434" s="51"/>
      <c r="X434" s="51"/>
      <c r="Y434" s="51"/>
    </row>
    <row r="435" spans="2:25" s="17" customFormat="1" x14ac:dyDescent="0.2">
      <c r="B435" s="43" t="s">
        <v>78</v>
      </c>
      <c r="C435" s="17" t="s">
        <v>79</v>
      </c>
      <c r="D435" s="18">
        <v>10000</v>
      </c>
      <c r="E435" s="18">
        <v>10000</v>
      </c>
      <c r="F435" s="18">
        <v>0</v>
      </c>
      <c r="G435" s="18">
        <v>0</v>
      </c>
      <c r="H435" s="18">
        <v>0</v>
      </c>
      <c r="I435" s="18">
        <f t="shared" si="51"/>
        <v>0</v>
      </c>
      <c r="J435" s="18">
        <f t="shared" si="52"/>
        <v>10000</v>
      </c>
      <c r="K435" s="37">
        <f t="shared" si="53"/>
        <v>1</v>
      </c>
      <c r="L435" s="37">
        <f t="shared" si="54"/>
        <v>-1</v>
      </c>
      <c r="M435" s="37">
        <f t="shared" si="55"/>
        <v>-1</v>
      </c>
      <c r="O435" s="51"/>
      <c r="P435" s="51"/>
      <c r="Q435" s="51"/>
      <c r="R435" s="54"/>
      <c r="S435" s="54"/>
      <c r="T435" s="54"/>
      <c r="U435" s="54"/>
      <c r="V435" s="54"/>
      <c r="W435" s="51"/>
      <c r="X435" s="51"/>
      <c r="Y435" s="51"/>
    </row>
    <row r="436" spans="2:25" s="17" customFormat="1" x14ac:dyDescent="0.2">
      <c r="B436" s="43" t="s">
        <v>350</v>
      </c>
      <c r="C436" s="17" t="s">
        <v>351</v>
      </c>
      <c r="D436" s="18">
        <v>555000</v>
      </c>
      <c r="E436" s="18">
        <v>555000</v>
      </c>
      <c r="F436" s="18">
        <v>0</v>
      </c>
      <c r="G436" s="18">
        <v>0</v>
      </c>
      <c r="H436" s="18">
        <v>0</v>
      </c>
      <c r="I436" s="18">
        <f t="shared" si="51"/>
        <v>0</v>
      </c>
      <c r="J436" s="18">
        <f t="shared" si="52"/>
        <v>555000</v>
      </c>
      <c r="K436" s="37">
        <f t="shared" si="53"/>
        <v>1</v>
      </c>
      <c r="L436" s="37">
        <f t="shared" si="54"/>
        <v>-1</v>
      </c>
      <c r="M436" s="37">
        <f t="shared" si="55"/>
        <v>-1</v>
      </c>
      <c r="O436" s="51"/>
      <c r="P436" s="51"/>
      <c r="Q436" s="51"/>
      <c r="R436" s="54"/>
      <c r="S436" s="54"/>
      <c r="T436" s="54"/>
      <c r="U436" s="54"/>
      <c r="V436" s="54"/>
      <c r="W436" s="51"/>
      <c r="X436" s="51"/>
      <c r="Y436" s="51"/>
    </row>
    <row r="437" spans="2:25" s="17" customFormat="1" x14ac:dyDescent="0.2">
      <c r="B437" s="43" t="s">
        <v>82</v>
      </c>
      <c r="C437" s="17" t="s">
        <v>83</v>
      </c>
      <c r="D437" s="18">
        <v>454181.31999999995</v>
      </c>
      <c r="E437" s="18">
        <v>454181.31999999995</v>
      </c>
      <c r="F437" s="18">
        <v>49946.139999999992</v>
      </c>
      <c r="G437" s="18">
        <v>299653.74</v>
      </c>
      <c r="H437" s="18">
        <v>0</v>
      </c>
      <c r="I437" s="18">
        <f t="shared" ref="I437:I479" si="56">SUM(G437:H437)</f>
        <v>299653.74</v>
      </c>
      <c r="J437" s="18">
        <f t="shared" ref="J437:J479" si="57">E437-I437</f>
        <v>154527.57999999996</v>
      </c>
      <c r="K437" s="37">
        <f t="shared" ref="K437:K479" si="58">IF(E437=0,"NA",J437/E437)</f>
        <v>0.34023323548401324</v>
      </c>
      <c r="L437" s="37">
        <f t="shared" ref="L437:L479" si="59">IF(E437=0,"NA",(  ( F437 - (E437/$L$6)) / (E437/$L$6)))</f>
        <v>-0.89003039578994569</v>
      </c>
      <c r="M437" s="37">
        <f t="shared" ref="M437:M479" si="60">IF(E437=0,"NA",(  ( G437 - ($M$6*(E437/12))) / ($M$6*(E437/12))))</f>
        <v>0.31953352903197352</v>
      </c>
      <c r="O437" s="51"/>
      <c r="P437" s="51"/>
      <c r="Q437" s="51"/>
      <c r="R437" s="54"/>
      <c r="S437" s="54"/>
      <c r="T437" s="54"/>
      <c r="U437" s="54"/>
      <c r="V437" s="54"/>
      <c r="W437" s="51"/>
      <c r="X437" s="51"/>
      <c r="Y437" s="51"/>
    </row>
    <row r="438" spans="2:25" s="17" customFormat="1" x14ac:dyDescent="0.2">
      <c r="B438" s="43" t="s">
        <v>84</v>
      </c>
      <c r="C438" s="17" t="s">
        <v>85</v>
      </c>
      <c r="D438" s="18">
        <v>1174081.76</v>
      </c>
      <c r="E438" s="18">
        <v>1305906.96</v>
      </c>
      <c r="F438" s="18">
        <v>38560.5</v>
      </c>
      <c r="G438" s="18">
        <v>319318.58</v>
      </c>
      <c r="H438" s="18">
        <v>305775.98</v>
      </c>
      <c r="I438" s="18">
        <f t="shared" si="56"/>
        <v>625094.56000000006</v>
      </c>
      <c r="J438" s="18">
        <f t="shared" si="57"/>
        <v>680812.39999999991</v>
      </c>
      <c r="K438" s="37">
        <f t="shared" si="58"/>
        <v>0.52133300522420056</v>
      </c>
      <c r="L438" s="37">
        <f t="shared" si="59"/>
        <v>-0.97047224558784795</v>
      </c>
      <c r="M438" s="37">
        <f t="shared" si="60"/>
        <v>-0.51096274117414919</v>
      </c>
      <c r="O438" s="51"/>
      <c r="P438" s="51"/>
      <c r="Q438" s="51"/>
      <c r="R438" s="54"/>
      <c r="S438" s="54"/>
      <c r="T438" s="54"/>
      <c r="U438" s="54"/>
      <c r="V438" s="54"/>
      <c r="W438" s="51"/>
      <c r="X438" s="51"/>
      <c r="Y438" s="51"/>
    </row>
    <row r="439" spans="2:25" s="17" customFormat="1" x14ac:dyDescent="0.2">
      <c r="B439" s="43" t="s">
        <v>294</v>
      </c>
      <c r="C439" s="17" t="s">
        <v>295</v>
      </c>
      <c r="D439" s="18">
        <v>60000</v>
      </c>
      <c r="E439" s="18">
        <v>60000</v>
      </c>
      <c r="F439" s="18">
        <v>-907.17</v>
      </c>
      <c r="G439" s="18">
        <v>134.72999999999999</v>
      </c>
      <c r="H439" s="18">
        <v>2995</v>
      </c>
      <c r="I439" s="18">
        <f t="shared" si="56"/>
        <v>3129.73</v>
      </c>
      <c r="J439" s="18">
        <f t="shared" si="57"/>
        <v>56870.27</v>
      </c>
      <c r="K439" s="37">
        <f t="shared" si="58"/>
        <v>0.94783783333333327</v>
      </c>
      <c r="L439" s="37">
        <f t="shared" si="59"/>
        <v>-1.0151195</v>
      </c>
      <c r="M439" s="37">
        <f t="shared" si="60"/>
        <v>-0.99550899999999998</v>
      </c>
      <c r="O439" s="51"/>
      <c r="P439" s="51"/>
      <c r="Q439" s="51"/>
      <c r="R439" s="54"/>
      <c r="S439" s="54"/>
      <c r="T439" s="54"/>
      <c r="U439" s="54"/>
      <c r="V439" s="54"/>
      <c r="W439" s="51"/>
      <c r="X439" s="51"/>
      <c r="Y439" s="51"/>
    </row>
    <row r="440" spans="2:25" s="17" customFormat="1" x14ac:dyDescent="0.2">
      <c r="B440" s="43" t="s">
        <v>122</v>
      </c>
      <c r="C440" s="17" t="s">
        <v>123</v>
      </c>
      <c r="D440" s="18">
        <v>44131.5</v>
      </c>
      <c r="E440" s="18">
        <v>2039571.65</v>
      </c>
      <c r="F440" s="18">
        <v>151077.5</v>
      </c>
      <c r="G440" s="18">
        <v>1012635.3</v>
      </c>
      <c r="H440" s="18">
        <v>1026936.35</v>
      </c>
      <c r="I440" s="18">
        <f t="shared" si="56"/>
        <v>2039571.65</v>
      </c>
      <c r="J440" s="18">
        <f t="shared" si="57"/>
        <v>0</v>
      </c>
      <c r="K440" s="37">
        <f t="shared" si="58"/>
        <v>0</v>
      </c>
      <c r="L440" s="37">
        <f t="shared" si="59"/>
        <v>-0.92592684841446982</v>
      </c>
      <c r="M440" s="37">
        <f t="shared" si="60"/>
        <v>-7.0117909316889234E-3</v>
      </c>
      <c r="O440" s="51"/>
      <c r="P440" s="51"/>
      <c r="Q440" s="51"/>
      <c r="R440" s="54"/>
      <c r="S440" s="54"/>
      <c r="T440" s="54"/>
      <c r="U440" s="54"/>
      <c r="V440" s="54"/>
      <c r="W440" s="51"/>
      <c r="X440" s="51"/>
      <c r="Y440" s="51"/>
    </row>
    <row r="441" spans="2:25" s="17" customFormat="1" x14ac:dyDescent="0.2">
      <c r="B441" s="43" t="s">
        <v>88</v>
      </c>
      <c r="C441" s="17" t="s">
        <v>89</v>
      </c>
      <c r="D441" s="18">
        <v>0</v>
      </c>
      <c r="E441" s="18">
        <v>0</v>
      </c>
      <c r="F441" s="18">
        <v>0</v>
      </c>
      <c r="G441" s="18">
        <v>0</v>
      </c>
      <c r="H441" s="18">
        <v>0</v>
      </c>
      <c r="I441" s="18">
        <f t="shared" si="56"/>
        <v>0</v>
      </c>
      <c r="J441" s="18">
        <f t="shared" si="57"/>
        <v>0</v>
      </c>
      <c r="K441" s="37" t="str">
        <f t="shared" si="58"/>
        <v>NA</v>
      </c>
      <c r="L441" s="37" t="str">
        <f t="shared" si="59"/>
        <v>NA</v>
      </c>
      <c r="M441" s="37" t="str">
        <f t="shared" si="60"/>
        <v>NA</v>
      </c>
      <c r="O441" s="51"/>
      <c r="P441" s="51"/>
      <c r="Q441" s="51"/>
      <c r="R441" s="54"/>
      <c r="S441" s="54"/>
      <c r="T441" s="54"/>
      <c r="U441" s="54"/>
      <c r="V441" s="54"/>
      <c r="W441" s="51"/>
      <c r="X441" s="51"/>
      <c r="Y441" s="51"/>
    </row>
    <row r="442" spans="2:25" s="17" customFormat="1" x14ac:dyDescent="0.2">
      <c r="B442" s="43" t="s">
        <v>90</v>
      </c>
      <c r="C442" s="17" t="s">
        <v>91</v>
      </c>
      <c r="D442" s="18">
        <v>0</v>
      </c>
      <c r="E442" s="18">
        <v>0</v>
      </c>
      <c r="F442" s="18">
        <v>0</v>
      </c>
      <c r="G442" s="18">
        <v>0</v>
      </c>
      <c r="H442" s="18">
        <v>0</v>
      </c>
      <c r="I442" s="18">
        <f t="shared" si="56"/>
        <v>0</v>
      </c>
      <c r="J442" s="18">
        <f t="shared" si="57"/>
        <v>0</v>
      </c>
      <c r="K442" s="37" t="str">
        <f t="shared" si="58"/>
        <v>NA</v>
      </c>
      <c r="L442" s="37" t="str">
        <f t="shared" si="59"/>
        <v>NA</v>
      </c>
      <c r="M442" s="37" t="str">
        <f t="shared" si="60"/>
        <v>NA</v>
      </c>
      <c r="O442" s="51"/>
      <c r="P442" s="51"/>
      <c r="Q442" s="51"/>
      <c r="R442" s="54"/>
      <c r="S442" s="54"/>
      <c r="T442" s="54"/>
      <c r="U442" s="54"/>
      <c r="V442" s="54"/>
      <c r="W442" s="51"/>
      <c r="X442" s="51"/>
      <c r="Y442" s="51"/>
    </row>
    <row r="443" spans="2:25" s="17" customFormat="1" x14ac:dyDescent="0.2">
      <c r="B443" s="43" t="s">
        <v>298</v>
      </c>
      <c r="C443" s="17" t="s">
        <v>299</v>
      </c>
      <c r="D443" s="18">
        <v>2983923.94</v>
      </c>
      <c r="E443" s="18">
        <v>3003923.94</v>
      </c>
      <c r="F443" s="18">
        <v>38895.26</v>
      </c>
      <c r="G443" s="18">
        <v>580938.33000000007</v>
      </c>
      <c r="H443" s="18">
        <v>589327.78999999992</v>
      </c>
      <c r="I443" s="18">
        <f t="shared" si="56"/>
        <v>1170266.1200000001</v>
      </c>
      <c r="J443" s="18">
        <f t="shared" si="57"/>
        <v>1833657.8199999998</v>
      </c>
      <c r="K443" s="37">
        <f t="shared" si="58"/>
        <v>0.61042085506332755</v>
      </c>
      <c r="L443" s="37">
        <f t="shared" si="59"/>
        <v>-0.98705184925554412</v>
      </c>
      <c r="M443" s="37">
        <f t="shared" si="60"/>
        <v>-0.61321368875937643</v>
      </c>
      <c r="O443" s="51"/>
      <c r="P443" s="51"/>
      <c r="Q443" s="51"/>
      <c r="R443" s="54"/>
      <c r="S443" s="54"/>
      <c r="T443" s="54"/>
      <c r="U443" s="54"/>
      <c r="V443" s="54"/>
      <c r="W443" s="51"/>
      <c r="X443" s="51"/>
      <c r="Y443" s="51"/>
    </row>
    <row r="444" spans="2:25" s="17" customFormat="1" x14ac:dyDescent="0.2">
      <c r="B444" s="43" t="s">
        <v>92</v>
      </c>
      <c r="C444" s="17" t="s">
        <v>93</v>
      </c>
      <c r="D444" s="18">
        <v>1260</v>
      </c>
      <c r="E444" s="18">
        <v>6260</v>
      </c>
      <c r="F444" s="18">
        <v>3590</v>
      </c>
      <c r="G444" s="18">
        <v>3590</v>
      </c>
      <c r="H444" s="18">
        <v>294.5</v>
      </c>
      <c r="I444" s="18">
        <f t="shared" si="56"/>
        <v>3884.5</v>
      </c>
      <c r="J444" s="18">
        <f t="shared" si="57"/>
        <v>2375.5</v>
      </c>
      <c r="K444" s="37">
        <f t="shared" si="58"/>
        <v>0.37947284345047921</v>
      </c>
      <c r="L444" s="37">
        <f t="shared" si="59"/>
        <v>-0.42651757188498401</v>
      </c>
      <c r="M444" s="37">
        <f t="shared" si="60"/>
        <v>0.14696485623003194</v>
      </c>
      <c r="O444" s="51"/>
      <c r="P444" s="51"/>
      <c r="Q444" s="51"/>
      <c r="R444" s="54"/>
      <c r="S444" s="54"/>
      <c r="T444" s="54"/>
      <c r="U444" s="54"/>
      <c r="V444" s="54"/>
      <c r="W444" s="51"/>
      <c r="X444" s="51"/>
      <c r="Y444" s="51"/>
    </row>
    <row r="445" spans="2:25" s="17" customFormat="1" x14ac:dyDescent="0.2">
      <c r="B445" s="43" t="s">
        <v>94</v>
      </c>
      <c r="C445" s="17" t="s">
        <v>95</v>
      </c>
      <c r="D445" s="18">
        <v>210000</v>
      </c>
      <c r="E445" s="18">
        <v>210000</v>
      </c>
      <c r="F445" s="18">
        <v>4355.66</v>
      </c>
      <c r="G445" s="18">
        <v>20692.22</v>
      </c>
      <c r="H445" s="18">
        <v>299.39</v>
      </c>
      <c r="I445" s="18">
        <f t="shared" si="56"/>
        <v>20991.61</v>
      </c>
      <c r="J445" s="18">
        <f t="shared" si="57"/>
        <v>189008.39</v>
      </c>
      <c r="K445" s="37">
        <f t="shared" si="58"/>
        <v>0.90003995238095247</v>
      </c>
      <c r="L445" s="37">
        <f t="shared" si="59"/>
        <v>-0.97925876190476191</v>
      </c>
      <c r="M445" s="37">
        <f t="shared" si="60"/>
        <v>-0.80293123809523803</v>
      </c>
      <c r="O445" s="51"/>
      <c r="P445" s="51"/>
      <c r="Q445" s="51"/>
      <c r="R445" s="54"/>
      <c r="S445" s="54"/>
      <c r="T445" s="54"/>
      <c r="U445" s="54"/>
      <c r="V445" s="54"/>
      <c r="W445" s="51"/>
      <c r="X445" s="51"/>
      <c r="Y445" s="51"/>
    </row>
    <row r="446" spans="2:25" s="17" customFormat="1" x14ac:dyDescent="0.2">
      <c r="B446" s="43" t="s">
        <v>98</v>
      </c>
      <c r="C446" s="17" t="s">
        <v>99</v>
      </c>
      <c r="D446" s="18">
        <v>629600</v>
      </c>
      <c r="E446" s="18">
        <v>642600</v>
      </c>
      <c r="F446" s="18">
        <v>49414.039999999994</v>
      </c>
      <c r="G446" s="18">
        <v>5823.5899999999983</v>
      </c>
      <c r="H446" s="18">
        <v>45011.68</v>
      </c>
      <c r="I446" s="18">
        <f t="shared" si="56"/>
        <v>50835.27</v>
      </c>
      <c r="J446" s="18">
        <f t="shared" si="57"/>
        <v>591764.73</v>
      </c>
      <c r="K446" s="37">
        <f t="shared" si="58"/>
        <v>0.92089126984126979</v>
      </c>
      <c r="L446" s="37">
        <f t="shared" si="59"/>
        <v>-0.92310295673825082</v>
      </c>
      <c r="M446" s="37">
        <f t="shared" si="60"/>
        <v>-0.98187491441020847</v>
      </c>
      <c r="O446" s="51"/>
      <c r="P446" s="51"/>
      <c r="Q446" s="51"/>
      <c r="R446" s="54"/>
      <c r="S446" s="54"/>
      <c r="T446" s="54"/>
      <c r="U446" s="54"/>
      <c r="V446" s="54"/>
      <c r="W446" s="51"/>
      <c r="X446" s="51"/>
      <c r="Y446" s="51"/>
    </row>
    <row r="447" spans="2:25" s="17" customFormat="1" x14ac:dyDescent="0.2">
      <c r="B447" s="43" t="s">
        <v>302</v>
      </c>
      <c r="C447" s="17" t="s">
        <v>303</v>
      </c>
      <c r="D447" s="18">
        <v>0</v>
      </c>
      <c r="E447" s="18">
        <v>2000</v>
      </c>
      <c r="F447" s="18">
        <v>1228.4100000000001</v>
      </c>
      <c r="G447" s="18">
        <v>1438.4</v>
      </c>
      <c r="H447" s="18">
        <v>0</v>
      </c>
      <c r="I447" s="18">
        <f t="shared" si="56"/>
        <v>1438.4</v>
      </c>
      <c r="J447" s="18">
        <f t="shared" si="57"/>
        <v>561.59999999999991</v>
      </c>
      <c r="K447" s="37">
        <f t="shared" si="58"/>
        <v>0.28079999999999994</v>
      </c>
      <c r="L447" s="37">
        <f t="shared" si="59"/>
        <v>-0.38579499999999994</v>
      </c>
      <c r="M447" s="37">
        <f t="shared" si="60"/>
        <v>0.43840000000000007</v>
      </c>
      <c r="O447" s="51"/>
      <c r="P447" s="51"/>
      <c r="Q447" s="51"/>
      <c r="R447" s="54"/>
      <c r="S447" s="54"/>
      <c r="T447" s="54"/>
      <c r="U447" s="54"/>
      <c r="V447" s="54"/>
      <c r="W447" s="51"/>
      <c r="X447" s="51"/>
      <c r="Y447" s="51"/>
    </row>
    <row r="448" spans="2:25" s="17" customFormat="1" x14ac:dyDescent="0.2">
      <c r="B448" s="43" t="s">
        <v>100</v>
      </c>
      <c r="C448" s="17" t="s">
        <v>101</v>
      </c>
      <c r="D448" s="18">
        <v>0</v>
      </c>
      <c r="E448" s="18">
        <v>651621.86</v>
      </c>
      <c r="F448" s="18">
        <v>97522</v>
      </c>
      <c r="G448" s="18">
        <v>626317.86</v>
      </c>
      <c r="H448" s="18">
        <v>0</v>
      </c>
      <c r="I448" s="18">
        <f t="shared" si="56"/>
        <v>626317.86</v>
      </c>
      <c r="J448" s="18">
        <f t="shared" si="57"/>
        <v>25304</v>
      </c>
      <c r="K448" s="37">
        <f t="shared" si="58"/>
        <v>3.8832337515503239E-2</v>
      </c>
      <c r="L448" s="37">
        <f t="shared" si="59"/>
        <v>-0.85033958191642001</v>
      </c>
      <c r="M448" s="37">
        <f t="shared" si="60"/>
        <v>0.92233532496899351</v>
      </c>
      <c r="O448" s="51"/>
      <c r="P448" s="51"/>
      <c r="Q448" s="51"/>
      <c r="R448" s="54"/>
      <c r="S448" s="54"/>
      <c r="T448" s="54"/>
      <c r="U448" s="54"/>
      <c r="V448" s="54"/>
      <c r="W448" s="51"/>
      <c r="X448" s="51"/>
      <c r="Y448" s="51"/>
    </row>
    <row r="449" spans="1:25" s="17" customFormat="1" x14ac:dyDescent="0.2">
      <c r="B449" s="43" t="s">
        <v>102</v>
      </c>
      <c r="C449" s="17" t="s">
        <v>103</v>
      </c>
      <c r="D449" s="18">
        <v>133000</v>
      </c>
      <c r="E449" s="18">
        <v>133000</v>
      </c>
      <c r="F449" s="18">
        <v>3205.23</v>
      </c>
      <c r="G449" s="18">
        <v>5706.12</v>
      </c>
      <c r="H449" s="18">
        <v>16286.57</v>
      </c>
      <c r="I449" s="18">
        <f t="shared" si="56"/>
        <v>21992.69</v>
      </c>
      <c r="J449" s="18">
        <f t="shared" si="57"/>
        <v>111007.31</v>
      </c>
      <c r="K449" s="37">
        <f t="shared" si="58"/>
        <v>0.83464142857142853</v>
      </c>
      <c r="L449" s="37">
        <f t="shared" si="59"/>
        <v>-0.9759005263157895</v>
      </c>
      <c r="M449" s="37">
        <f t="shared" si="60"/>
        <v>-0.91419368421052627</v>
      </c>
      <c r="O449" s="51"/>
      <c r="P449" s="51"/>
      <c r="Q449" s="51"/>
      <c r="R449" s="54"/>
      <c r="S449" s="54"/>
      <c r="T449" s="54"/>
      <c r="U449" s="54"/>
      <c r="V449" s="54"/>
      <c r="W449" s="51"/>
      <c r="X449" s="51"/>
      <c r="Y449" s="51"/>
    </row>
    <row r="450" spans="1:25" s="17" customFormat="1" x14ac:dyDescent="0.2">
      <c r="B450" s="43" t="s">
        <v>104</v>
      </c>
      <c r="C450" s="17" t="s">
        <v>105</v>
      </c>
      <c r="D450" s="18">
        <v>42000</v>
      </c>
      <c r="E450" s="18">
        <v>41800</v>
      </c>
      <c r="F450" s="18">
        <v>6171.1399999999994</v>
      </c>
      <c r="G450" s="18">
        <v>13671.14</v>
      </c>
      <c r="H450" s="18">
        <v>5963</v>
      </c>
      <c r="I450" s="18">
        <f t="shared" si="56"/>
        <v>19634.14</v>
      </c>
      <c r="J450" s="18">
        <f t="shared" si="57"/>
        <v>22165.86</v>
      </c>
      <c r="K450" s="37">
        <f t="shared" si="58"/>
        <v>0.5302837320574163</v>
      </c>
      <c r="L450" s="37">
        <f t="shared" si="59"/>
        <v>-0.85236507177033494</v>
      </c>
      <c r="M450" s="37">
        <f t="shared" si="60"/>
        <v>-0.34587846889952156</v>
      </c>
      <c r="O450" s="51"/>
      <c r="P450" s="51"/>
      <c r="Q450" s="51"/>
      <c r="R450" s="54"/>
      <c r="S450" s="54"/>
      <c r="T450" s="54"/>
      <c r="U450" s="54"/>
      <c r="V450" s="54"/>
      <c r="W450" s="51"/>
      <c r="X450" s="51"/>
      <c r="Y450" s="51"/>
    </row>
    <row r="451" spans="1:25" s="17" customFormat="1" x14ac:dyDescent="0.2">
      <c r="B451" s="43" t="s">
        <v>106</v>
      </c>
      <c r="C451" s="17" t="s">
        <v>107</v>
      </c>
      <c r="D451" s="18">
        <v>0</v>
      </c>
      <c r="E451" s="18">
        <v>2500</v>
      </c>
      <c r="F451" s="18">
        <v>995.9</v>
      </c>
      <c r="G451" s="18">
        <v>1531.01</v>
      </c>
      <c r="H451" s="18">
        <v>1181.4100000000001</v>
      </c>
      <c r="I451" s="18">
        <f t="shared" si="56"/>
        <v>2712.42</v>
      </c>
      <c r="J451" s="18">
        <f t="shared" si="57"/>
        <v>-212.42000000000007</v>
      </c>
      <c r="K451" s="37">
        <f t="shared" si="58"/>
        <v>-8.496800000000003E-2</v>
      </c>
      <c r="L451" s="37">
        <f t="shared" si="59"/>
        <v>-0.60163999999999995</v>
      </c>
      <c r="M451" s="37">
        <f t="shared" si="60"/>
        <v>0.22480799999999998</v>
      </c>
      <c r="O451" s="51"/>
      <c r="P451" s="51"/>
      <c r="Q451" s="51"/>
      <c r="R451" s="54"/>
      <c r="S451" s="54"/>
      <c r="T451" s="54"/>
      <c r="U451" s="54"/>
      <c r="V451" s="54"/>
      <c r="W451" s="51"/>
      <c r="X451" s="51"/>
      <c r="Y451" s="51"/>
    </row>
    <row r="452" spans="1:25" s="17" customFormat="1" x14ac:dyDescent="0.2">
      <c r="B452" s="43" t="s">
        <v>110</v>
      </c>
      <c r="C452" s="17" t="s">
        <v>111</v>
      </c>
      <c r="D452" s="18">
        <v>45000</v>
      </c>
      <c r="E452" s="18">
        <v>45000</v>
      </c>
      <c r="F452" s="18">
        <v>0</v>
      </c>
      <c r="G452" s="18">
        <v>0</v>
      </c>
      <c r="H452" s="18">
        <v>241.38</v>
      </c>
      <c r="I452" s="18">
        <f t="shared" si="56"/>
        <v>241.38</v>
      </c>
      <c r="J452" s="18">
        <f t="shared" si="57"/>
        <v>44758.62</v>
      </c>
      <c r="K452" s="37">
        <f t="shared" si="58"/>
        <v>0.99463600000000008</v>
      </c>
      <c r="L452" s="37">
        <f t="shared" si="59"/>
        <v>-1</v>
      </c>
      <c r="M452" s="37">
        <f t="shared" si="60"/>
        <v>-1</v>
      </c>
      <c r="O452" s="51"/>
      <c r="P452" s="51"/>
      <c r="Q452" s="51"/>
      <c r="R452" s="54"/>
      <c r="S452" s="54"/>
      <c r="T452" s="54"/>
      <c r="U452" s="54"/>
      <c r="V452" s="54"/>
      <c r="W452" s="51"/>
      <c r="X452" s="51"/>
      <c r="Y452" s="51"/>
    </row>
    <row r="453" spans="1:25" s="17" customFormat="1" x14ac:dyDescent="0.2">
      <c r="B453" s="43" t="s">
        <v>328</v>
      </c>
      <c r="C453" s="17" t="s">
        <v>329</v>
      </c>
      <c r="D453" s="18">
        <v>0</v>
      </c>
      <c r="E453" s="18">
        <v>0</v>
      </c>
      <c r="F453" s="18">
        <v>0</v>
      </c>
      <c r="G453" s="18">
        <v>0</v>
      </c>
      <c r="H453" s="18">
        <v>0</v>
      </c>
      <c r="I453" s="18">
        <f t="shared" si="56"/>
        <v>0</v>
      </c>
      <c r="J453" s="18">
        <f t="shared" si="57"/>
        <v>0</v>
      </c>
      <c r="K453" s="37" t="str">
        <f t="shared" si="58"/>
        <v>NA</v>
      </c>
      <c r="L453" s="37" t="str">
        <f t="shared" si="59"/>
        <v>NA</v>
      </c>
      <c r="M453" s="37" t="str">
        <f t="shared" si="60"/>
        <v>NA</v>
      </c>
      <c r="O453" s="51"/>
      <c r="P453" s="51"/>
      <c r="Q453" s="51"/>
      <c r="R453" s="54"/>
      <c r="S453" s="54"/>
      <c r="T453" s="54"/>
      <c r="U453" s="54"/>
      <c r="V453" s="54"/>
      <c r="W453" s="51"/>
      <c r="X453" s="51"/>
      <c r="Y453" s="51"/>
    </row>
    <row r="454" spans="1:25" s="17" customFormat="1" x14ac:dyDescent="0.2">
      <c r="B454" s="43" t="s">
        <v>114</v>
      </c>
      <c r="C454" s="17" t="s">
        <v>115</v>
      </c>
      <c r="D454" s="18">
        <v>310868.99</v>
      </c>
      <c r="E454" s="18">
        <v>310868.99</v>
      </c>
      <c r="F454" s="18">
        <v>0</v>
      </c>
      <c r="G454" s="18">
        <v>41425</v>
      </c>
      <c r="H454" s="18">
        <v>3797.12</v>
      </c>
      <c r="I454" s="18">
        <f t="shared" si="56"/>
        <v>45222.12</v>
      </c>
      <c r="J454" s="18">
        <f t="shared" si="57"/>
        <v>265646.87</v>
      </c>
      <c r="K454" s="37">
        <f t="shared" si="58"/>
        <v>0.854529974186232</v>
      </c>
      <c r="L454" s="37">
        <f t="shared" si="59"/>
        <v>-1</v>
      </c>
      <c r="M454" s="37">
        <f t="shared" si="60"/>
        <v>-0.73348901735100691</v>
      </c>
      <c r="O454" s="51"/>
      <c r="P454" s="51"/>
      <c r="Q454" s="51"/>
      <c r="R454" s="54"/>
      <c r="S454" s="54"/>
      <c r="T454" s="54"/>
      <c r="U454" s="54"/>
      <c r="V454" s="54"/>
      <c r="W454" s="51"/>
      <c r="X454" s="51"/>
      <c r="Y454" s="51"/>
    </row>
    <row r="455" spans="1:25" s="17" customFormat="1" x14ac:dyDescent="0.2">
      <c r="B455" s="43" t="s">
        <v>116</v>
      </c>
      <c r="C455" s="17" t="s">
        <v>117</v>
      </c>
      <c r="D455" s="18">
        <v>0</v>
      </c>
      <c r="E455" s="18">
        <v>0</v>
      </c>
      <c r="F455" s="18">
        <v>0</v>
      </c>
      <c r="G455" s="18">
        <v>0</v>
      </c>
      <c r="H455" s="18">
        <v>0</v>
      </c>
      <c r="I455" s="18">
        <f t="shared" si="56"/>
        <v>0</v>
      </c>
      <c r="J455" s="18">
        <f t="shared" si="57"/>
        <v>0</v>
      </c>
      <c r="K455" s="37" t="str">
        <f t="shared" si="58"/>
        <v>NA</v>
      </c>
      <c r="L455" s="37" t="str">
        <f t="shared" si="59"/>
        <v>NA</v>
      </c>
      <c r="M455" s="37" t="str">
        <f t="shared" si="60"/>
        <v>NA</v>
      </c>
      <c r="O455" s="51"/>
      <c r="P455" s="51"/>
      <c r="Q455" s="51"/>
      <c r="R455" s="54"/>
      <c r="S455" s="54"/>
      <c r="T455" s="54"/>
      <c r="U455" s="54"/>
      <c r="V455" s="54"/>
      <c r="W455" s="51"/>
      <c r="X455" s="51"/>
      <c r="Y455" s="51"/>
    </row>
    <row r="456" spans="1:25" s="17" customFormat="1" x14ac:dyDescent="0.2">
      <c r="A456" s="67" t="s">
        <v>142</v>
      </c>
      <c r="B456" s="68"/>
      <c r="C456" s="67"/>
      <c r="D456" s="69">
        <v>28852493.620000005</v>
      </c>
      <c r="E456" s="69">
        <v>31677680.830000002</v>
      </c>
      <c r="F456" s="69">
        <v>2141341.5000000005</v>
      </c>
      <c r="G456" s="69">
        <v>12964808.510000002</v>
      </c>
      <c r="H456" s="69">
        <v>1998110.17</v>
      </c>
      <c r="I456" s="69">
        <f t="shared" si="56"/>
        <v>14962918.680000002</v>
      </c>
      <c r="J456" s="69">
        <f t="shared" si="57"/>
        <v>16714762.15</v>
      </c>
      <c r="K456" s="70">
        <f t="shared" si="58"/>
        <v>0.52765106889297486</v>
      </c>
      <c r="L456" s="70">
        <f t="shared" si="59"/>
        <v>-0.93240220104837768</v>
      </c>
      <c r="M456" s="70">
        <f t="shared" si="60"/>
        <v>-0.18145469173855538</v>
      </c>
      <c r="O456" s="51"/>
      <c r="P456" s="51"/>
      <c r="Q456" s="51"/>
      <c r="R456" s="54"/>
      <c r="S456" s="54"/>
      <c r="T456" s="54"/>
      <c r="U456" s="54"/>
      <c r="V456" s="54"/>
      <c r="W456" s="51"/>
      <c r="X456" s="51"/>
      <c r="Y456" s="51"/>
    </row>
    <row r="457" spans="1:25" s="17" customFormat="1" x14ac:dyDescent="0.2">
      <c r="A457" s="17" t="s">
        <v>453</v>
      </c>
      <c r="B457" s="43" t="s">
        <v>318</v>
      </c>
      <c r="C457" s="17" t="s">
        <v>319</v>
      </c>
      <c r="D457" s="18"/>
      <c r="E457" s="18"/>
      <c r="F457" s="18">
        <v>0</v>
      </c>
      <c r="G457" s="18">
        <v>0</v>
      </c>
      <c r="H457" s="18">
        <v>0</v>
      </c>
      <c r="I457" s="18">
        <f t="shared" si="56"/>
        <v>0</v>
      </c>
      <c r="J457" s="18">
        <f t="shared" si="57"/>
        <v>0</v>
      </c>
      <c r="K457" s="37" t="str">
        <f t="shared" si="58"/>
        <v>NA</v>
      </c>
      <c r="L457" s="37" t="str">
        <f t="shared" si="59"/>
        <v>NA</v>
      </c>
      <c r="M457" s="37" t="str">
        <f t="shared" si="60"/>
        <v>NA</v>
      </c>
      <c r="O457" s="51"/>
      <c r="P457" s="51"/>
      <c r="Q457" s="51"/>
      <c r="R457" s="54"/>
      <c r="S457" s="54"/>
      <c r="T457" s="54"/>
      <c r="U457" s="54"/>
      <c r="V457" s="54"/>
      <c r="W457" s="51"/>
      <c r="X457" s="51"/>
      <c r="Y457" s="51"/>
    </row>
    <row r="458" spans="1:25" s="17" customFormat="1" x14ac:dyDescent="0.2">
      <c r="B458" s="43" t="s">
        <v>70</v>
      </c>
      <c r="C458" s="17" t="s">
        <v>71</v>
      </c>
      <c r="D458" s="18">
        <v>758056.07</v>
      </c>
      <c r="E458" s="18">
        <v>758056.07</v>
      </c>
      <c r="F458" s="18">
        <v>0</v>
      </c>
      <c r="G458" s="18">
        <v>0</v>
      </c>
      <c r="H458" s="18">
        <v>0</v>
      </c>
      <c r="I458" s="18">
        <f t="shared" si="56"/>
        <v>0</v>
      </c>
      <c r="J458" s="18">
        <f t="shared" si="57"/>
        <v>758056.07</v>
      </c>
      <c r="K458" s="37">
        <f t="shared" si="58"/>
        <v>1</v>
      </c>
      <c r="L458" s="37">
        <f t="shared" si="59"/>
        <v>-1</v>
      </c>
      <c r="M458" s="37">
        <f t="shared" si="60"/>
        <v>-1</v>
      </c>
      <c r="O458" s="51"/>
      <c r="P458" s="51"/>
      <c r="Q458" s="51"/>
      <c r="R458" s="54"/>
      <c r="S458" s="54"/>
      <c r="T458" s="54"/>
      <c r="U458" s="54"/>
      <c r="V458" s="54"/>
      <c r="W458" s="51"/>
      <c r="X458" s="51"/>
      <c r="Y458" s="51"/>
    </row>
    <row r="459" spans="1:25" s="17" customFormat="1" x14ac:dyDescent="0.2">
      <c r="B459" s="43" t="s">
        <v>72</v>
      </c>
      <c r="C459" s="17" t="s">
        <v>73</v>
      </c>
      <c r="D459" s="18">
        <v>33713</v>
      </c>
      <c r="E459" s="18">
        <v>33713</v>
      </c>
      <c r="F459" s="18">
        <v>91313.83</v>
      </c>
      <c r="G459" s="18">
        <v>442867.66000000003</v>
      </c>
      <c r="H459" s="18">
        <v>0</v>
      </c>
      <c r="I459" s="18">
        <f t="shared" si="56"/>
        <v>442867.66000000003</v>
      </c>
      <c r="J459" s="18">
        <f t="shared" si="57"/>
        <v>-409154.66000000003</v>
      </c>
      <c r="K459" s="37">
        <f t="shared" si="58"/>
        <v>-12.136406134132235</v>
      </c>
      <c r="L459" s="37">
        <f t="shared" si="59"/>
        <v>1.7085643520303742</v>
      </c>
      <c r="M459" s="37">
        <f t="shared" si="60"/>
        <v>25.27281226826447</v>
      </c>
      <c r="O459" s="51"/>
      <c r="P459" s="51"/>
      <c r="Q459" s="51"/>
      <c r="R459" s="54"/>
      <c r="S459" s="54"/>
      <c r="T459" s="54"/>
      <c r="U459" s="54"/>
      <c r="V459" s="54"/>
      <c r="W459" s="51"/>
      <c r="X459" s="51"/>
      <c r="Y459" s="51"/>
    </row>
    <row r="460" spans="1:25" s="17" customFormat="1" x14ac:dyDescent="0.2">
      <c r="B460" s="43" t="s">
        <v>74</v>
      </c>
      <c r="C460" s="17" t="s">
        <v>75</v>
      </c>
      <c r="D460" s="18">
        <v>11340</v>
      </c>
      <c r="E460" s="18">
        <v>11340</v>
      </c>
      <c r="F460" s="18">
        <v>945</v>
      </c>
      <c r="G460" s="18">
        <v>5670</v>
      </c>
      <c r="H460" s="18">
        <v>0</v>
      </c>
      <c r="I460" s="18">
        <f t="shared" si="56"/>
        <v>5670</v>
      </c>
      <c r="J460" s="18">
        <f t="shared" si="57"/>
        <v>5670</v>
      </c>
      <c r="K460" s="37">
        <f t="shared" si="58"/>
        <v>0.5</v>
      </c>
      <c r="L460" s="37">
        <f t="shared" si="59"/>
        <v>-0.91666666666666663</v>
      </c>
      <c r="M460" s="37">
        <f t="shared" si="60"/>
        <v>0</v>
      </c>
      <c r="O460" s="51"/>
      <c r="P460" s="51"/>
      <c r="Q460" s="51"/>
      <c r="R460" s="54"/>
      <c r="S460" s="54"/>
      <c r="T460" s="54"/>
      <c r="U460" s="54"/>
      <c r="V460" s="54"/>
      <c r="W460" s="51"/>
      <c r="X460" s="51"/>
      <c r="Y460" s="51"/>
    </row>
    <row r="461" spans="1:25" s="17" customFormat="1" x14ac:dyDescent="0.2">
      <c r="B461" s="43" t="s">
        <v>76</v>
      </c>
      <c r="C461" s="17" t="s">
        <v>77</v>
      </c>
      <c r="D461" s="18">
        <v>6680.72</v>
      </c>
      <c r="E461" s="18">
        <v>6680.72</v>
      </c>
      <c r="F461" s="18">
        <v>607.22</v>
      </c>
      <c r="G461" s="18">
        <v>3615.21</v>
      </c>
      <c r="H461" s="18">
        <v>0</v>
      </c>
      <c r="I461" s="18">
        <f t="shared" si="56"/>
        <v>3615.21</v>
      </c>
      <c r="J461" s="18">
        <f t="shared" si="57"/>
        <v>3065.51</v>
      </c>
      <c r="K461" s="37">
        <f t="shared" si="58"/>
        <v>0.45885922475421814</v>
      </c>
      <c r="L461" s="37">
        <f t="shared" si="59"/>
        <v>-0.90910859907315378</v>
      </c>
      <c r="M461" s="37">
        <f t="shared" si="60"/>
        <v>8.2281550491563757E-2</v>
      </c>
      <c r="O461" s="51"/>
      <c r="P461" s="51"/>
      <c r="Q461" s="51"/>
      <c r="R461" s="54"/>
      <c r="S461" s="54"/>
      <c r="T461" s="54"/>
      <c r="U461" s="54"/>
      <c r="V461" s="54"/>
      <c r="W461" s="51"/>
      <c r="X461" s="51"/>
      <c r="Y461" s="51"/>
    </row>
    <row r="462" spans="1:25" s="17" customFormat="1" x14ac:dyDescent="0.2">
      <c r="B462" s="43" t="s">
        <v>350</v>
      </c>
      <c r="C462" s="17" t="s">
        <v>351</v>
      </c>
      <c r="D462" s="18">
        <v>42000</v>
      </c>
      <c r="E462" s="18">
        <v>42000</v>
      </c>
      <c r="F462" s="18">
        <v>0</v>
      </c>
      <c r="G462" s="18">
        <v>0</v>
      </c>
      <c r="H462" s="18">
        <v>0</v>
      </c>
      <c r="I462" s="18">
        <f t="shared" si="56"/>
        <v>0</v>
      </c>
      <c r="J462" s="18">
        <f t="shared" si="57"/>
        <v>42000</v>
      </c>
      <c r="K462" s="37">
        <f t="shared" si="58"/>
        <v>1</v>
      </c>
      <c r="L462" s="37">
        <f t="shared" si="59"/>
        <v>-1</v>
      </c>
      <c r="M462" s="37">
        <f t="shared" si="60"/>
        <v>-1</v>
      </c>
      <c r="O462" s="51"/>
      <c r="P462" s="51"/>
      <c r="Q462" s="51"/>
      <c r="R462" s="54"/>
      <c r="S462" s="54"/>
      <c r="T462" s="54"/>
      <c r="U462" s="54"/>
      <c r="V462" s="54"/>
      <c r="W462" s="51"/>
      <c r="X462" s="51"/>
      <c r="Y462" s="51"/>
    </row>
    <row r="463" spans="1:25" s="17" customFormat="1" x14ac:dyDescent="0.2">
      <c r="B463" s="43" t="s">
        <v>82</v>
      </c>
      <c r="C463" s="17" t="s">
        <v>83</v>
      </c>
      <c r="D463" s="18">
        <v>20981.95</v>
      </c>
      <c r="E463" s="18">
        <v>20981.95</v>
      </c>
      <c r="F463" s="18">
        <v>6746.86</v>
      </c>
      <c r="G463" s="18">
        <v>32474.01</v>
      </c>
      <c r="H463" s="18">
        <v>0</v>
      </c>
      <c r="I463" s="18">
        <f t="shared" si="56"/>
        <v>32474.01</v>
      </c>
      <c r="J463" s="18">
        <f t="shared" si="57"/>
        <v>-11492.059999999998</v>
      </c>
      <c r="K463" s="37">
        <f t="shared" si="58"/>
        <v>-0.54771172364818321</v>
      </c>
      <c r="L463" s="37">
        <f t="shared" si="59"/>
        <v>-0.67844456783092133</v>
      </c>
      <c r="M463" s="37">
        <f t="shared" si="60"/>
        <v>2.0954234472963664</v>
      </c>
      <c r="O463" s="51"/>
      <c r="P463" s="51"/>
      <c r="Q463" s="51"/>
      <c r="R463" s="54"/>
      <c r="S463" s="54"/>
      <c r="T463" s="54"/>
      <c r="U463" s="54"/>
      <c r="V463" s="54"/>
      <c r="W463" s="51"/>
      <c r="X463" s="51"/>
      <c r="Y463" s="51"/>
    </row>
    <row r="464" spans="1:25" s="17" customFormat="1" x14ac:dyDescent="0.2">
      <c r="B464" s="43" t="s">
        <v>84</v>
      </c>
      <c r="C464" s="17" t="s">
        <v>85</v>
      </c>
      <c r="D464" s="18">
        <v>0</v>
      </c>
      <c r="E464" s="18">
        <v>0</v>
      </c>
      <c r="F464" s="18">
        <v>0</v>
      </c>
      <c r="G464" s="18">
        <v>0</v>
      </c>
      <c r="H464" s="18">
        <v>0</v>
      </c>
      <c r="I464" s="18">
        <f t="shared" si="56"/>
        <v>0</v>
      </c>
      <c r="J464" s="18">
        <f t="shared" si="57"/>
        <v>0</v>
      </c>
      <c r="K464" s="37" t="str">
        <f t="shared" si="58"/>
        <v>NA</v>
      </c>
      <c r="L464" s="37" t="str">
        <f t="shared" si="59"/>
        <v>NA</v>
      </c>
      <c r="M464" s="37" t="str">
        <f t="shared" si="60"/>
        <v>NA</v>
      </c>
      <c r="O464" s="51"/>
      <c r="P464" s="51"/>
      <c r="Q464" s="51"/>
      <c r="R464" s="54"/>
      <c r="S464" s="54"/>
      <c r="T464" s="54"/>
      <c r="U464" s="54"/>
      <c r="V464" s="54"/>
      <c r="W464" s="51"/>
      <c r="X464" s="51"/>
      <c r="Y464" s="51"/>
    </row>
    <row r="465" spans="1:25" s="17" customFormat="1" x14ac:dyDescent="0.2">
      <c r="B465" s="43" t="s">
        <v>98</v>
      </c>
      <c r="C465" s="17" t="s">
        <v>99</v>
      </c>
      <c r="D465" s="18">
        <v>60000</v>
      </c>
      <c r="E465" s="18">
        <v>60000</v>
      </c>
      <c r="F465" s="18">
        <v>0</v>
      </c>
      <c r="G465" s="18">
        <v>0</v>
      </c>
      <c r="H465" s="18">
        <v>0</v>
      </c>
      <c r="I465" s="18">
        <f t="shared" si="56"/>
        <v>0</v>
      </c>
      <c r="J465" s="18">
        <f t="shared" si="57"/>
        <v>60000</v>
      </c>
      <c r="K465" s="37">
        <f t="shared" si="58"/>
        <v>1</v>
      </c>
      <c r="L465" s="37">
        <f t="shared" si="59"/>
        <v>-1</v>
      </c>
      <c r="M465" s="37">
        <f t="shared" si="60"/>
        <v>-1</v>
      </c>
      <c r="O465" s="51"/>
      <c r="P465" s="51"/>
      <c r="Q465" s="51"/>
      <c r="R465" s="54"/>
      <c r="S465" s="54"/>
      <c r="T465" s="54"/>
      <c r="U465" s="54"/>
      <c r="V465" s="54"/>
      <c r="W465" s="51"/>
      <c r="X465" s="51"/>
      <c r="Y465" s="51"/>
    </row>
    <row r="466" spans="1:25" s="17" customFormat="1" x14ac:dyDescent="0.2">
      <c r="B466" s="43" t="s">
        <v>106</v>
      </c>
      <c r="C466" s="17" t="s">
        <v>107</v>
      </c>
      <c r="D466" s="18"/>
      <c r="E466" s="18"/>
      <c r="F466" s="18">
        <v>0</v>
      </c>
      <c r="G466" s="18">
        <v>0</v>
      </c>
      <c r="H466" s="18">
        <v>0</v>
      </c>
      <c r="I466" s="18">
        <f t="shared" si="56"/>
        <v>0</v>
      </c>
      <c r="J466" s="18">
        <f t="shared" si="57"/>
        <v>0</v>
      </c>
      <c r="K466" s="37" t="str">
        <f t="shared" si="58"/>
        <v>NA</v>
      </c>
      <c r="L466" s="37" t="str">
        <f t="shared" si="59"/>
        <v>NA</v>
      </c>
      <c r="M466" s="37" t="str">
        <f t="shared" si="60"/>
        <v>NA</v>
      </c>
      <c r="O466" s="51"/>
      <c r="P466" s="51"/>
      <c r="Q466" s="51"/>
      <c r="R466" s="54"/>
      <c r="S466" s="54"/>
      <c r="T466" s="54"/>
      <c r="U466" s="54"/>
      <c r="V466" s="54"/>
      <c r="W466" s="51"/>
      <c r="X466" s="51"/>
      <c r="Y466" s="51"/>
    </row>
    <row r="467" spans="1:25" s="17" customFormat="1" x14ac:dyDescent="0.2">
      <c r="B467" s="43" t="s">
        <v>108</v>
      </c>
      <c r="C467" s="17" t="s">
        <v>109</v>
      </c>
      <c r="D467" s="18">
        <v>0</v>
      </c>
      <c r="E467" s="18">
        <v>76972</v>
      </c>
      <c r="F467" s="18">
        <v>0</v>
      </c>
      <c r="G467" s="18">
        <v>0</v>
      </c>
      <c r="H467" s="18">
        <v>0</v>
      </c>
      <c r="I467" s="18">
        <f t="shared" si="56"/>
        <v>0</v>
      </c>
      <c r="J467" s="18">
        <f t="shared" si="57"/>
        <v>76972</v>
      </c>
      <c r="K467" s="37">
        <f t="shared" si="58"/>
        <v>1</v>
      </c>
      <c r="L467" s="37">
        <f t="shared" si="59"/>
        <v>-1</v>
      </c>
      <c r="M467" s="37">
        <f t="shared" si="60"/>
        <v>-1</v>
      </c>
      <c r="O467" s="51"/>
      <c r="P467" s="51"/>
      <c r="Q467" s="51"/>
      <c r="R467" s="54"/>
      <c r="S467" s="54"/>
      <c r="T467" s="54"/>
      <c r="U467" s="54"/>
      <c r="V467" s="54"/>
      <c r="W467" s="51"/>
      <c r="X467" s="51"/>
      <c r="Y467" s="51"/>
    </row>
    <row r="468" spans="1:25" s="17" customFormat="1" x14ac:dyDescent="0.2">
      <c r="B468" s="43" t="s">
        <v>116</v>
      </c>
      <c r="C468" s="17" t="s">
        <v>117</v>
      </c>
      <c r="D468" s="18">
        <v>1000000</v>
      </c>
      <c r="E468" s="18">
        <v>887320</v>
      </c>
      <c r="F468" s="18">
        <v>0</v>
      </c>
      <c r="G468" s="18">
        <v>0</v>
      </c>
      <c r="H468" s="18">
        <v>0</v>
      </c>
      <c r="I468" s="18">
        <f t="shared" si="56"/>
        <v>0</v>
      </c>
      <c r="J468" s="18">
        <f t="shared" si="57"/>
        <v>887320</v>
      </c>
      <c r="K468" s="37">
        <f t="shared" si="58"/>
        <v>1</v>
      </c>
      <c r="L468" s="37">
        <f t="shared" si="59"/>
        <v>-1</v>
      </c>
      <c r="M468" s="37">
        <f t="shared" si="60"/>
        <v>-1</v>
      </c>
      <c r="O468" s="51"/>
      <c r="P468" s="51"/>
      <c r="Q468" s="51"/>
      <c r="R468" s="54"/>
      <c r="S468" s="54"/>
      <c r="T468" s="54"/>
      <c r="U468" s="54"/>
      <c r="V468" s="54"/>
      <c r="W468" s="51"/>
      <c r="X468" s="51"/>
      <c r="Y468" s="51"/>
    </row>
    <row r="469" spans="1:25" s="17" customFormat="1" x14ac:dyDescent="0.2">
      <c r="A469" s="67" t="s">
        <v>454</v>
      </c>
      <c r="B469" s="68"/>
      <c r="C469" s="67"/>
      <c r="D469" s="69">
        <v>1932771.7399999998</v>
      </c>
      <c r="E469" s="69">
        <v>1897063.7399999998</v>
      </c>
      <c r="F469" s="69">
        <v>99612.91</v>
      </c>
      <c r="G469" s="69">
        <v>484626.88000000006</v>
      </c>
      <c r="H469" s="69">
        <v>0</v>
      </c>
      <c r="I469" s="69">
        <f t="shared" si="56"/>
        <v>484626.88000000006</v>
      </c>
      <c r="J469" s="69">
        <f t="shared" si="57"/>
        <v>1412436.8599999996</v>
      </c>
      <c r="K469" s="70">
        <f t="shared" si="58"/>
        <v>0.74453843074350246</v>
      </c>
      <c r="L469" s="70">
        <f t="shared" si="59"/>
        <v>-0.94749100523106311</v>
      </c>
      <c r="M469" s="70">
        <f t="shared" si="60"/>
        <v>-0.48907686148700502</v>
      </c>
      <c r="O469" s="51"/>
      <c r="P469" s="51"/>
      <c r="Q469" s="51"/>
      <c r="R469" s="54"/>
      <c r="S469" s="54"/>
      <c r="T469" s="54"/>
      <c r="U469" s="54"/>
      <c r="V469" s="54"/>
      <c r="W469" s="51"/>
      <c r="X469" s="51"/>
      <c r="Y469" s="51"/>
    </row>
    <row r="470" spans="1:25" s="17" customFormat="1" x14ac:dyDescent="0.2">
      <c r="A470" s="17" t="s">
        <v>143</v>
      </c>
      <c r="B470" s="43" t="s">
        <v>72</v>
      </c>
      <c r="C470" s="17" t="s">
        <v>73</v>
      </c>
      <c r="D470" s="18"/>
      <c r="E470" s="18"/>
      <c r="F470" s="18">
        <v>90600</v>
      </c>
      <c r="G470" s="18">
        <v>90600</v>
      </c>
      <c r="H470" s="18">
        <v>0</v>
      </c>
      <c r="I470" s="18">
        <f t="shared" si="56"/>
        <v>90600</v>
      </c>
      <c r="J470" s="18">
        <f t="shared" si="57"/>
        <v>-90600</v>
      </c>
      <c r="K470" s="37" t="str">
        <f t="shared" si="58"/>
        <v>NA</v>
      </c>
      <c r="L470" s="37" t="str">
        <f t="shared" si="59"/>
        <v>NA</v>
      </c>
      <c r="M470" s="37" t="str">
        <f t="shared" si="60"/>
        <v>NA</v>
      </c>
      <c r="O470" s="51"/>
      <c r="P470" s="51"/>
      <c r="Q470" s="51"/>
      <c r="R470" s="54"/>
      <c r="S470" s="54"/>
      <c r="T470" s="54"/>
      <c r="U470" s="54"/>
      <c r="V470" s="54"/>
      <c r="W470" s="51"/>
      <c r="X470" s="51"/>
      <c r="Y470" s="51"/>
    </row>
    <row r="471" spans="1:25" s="17" customFormat="1" x14ac:dyDescent="0.2">
      <c r="B471" s="43" t="s">
        <v>350</v>
      </c>
      <c r="C471" s="17" t="s">
        <v>351</v>
      </c>
      <c r="D471" s="18">
        <v>1005000</v>
      </c>
      <c r="E471" s="18">
        <v>1005000</v>
      </c>
      <c r="F471" s="18">
        <v>0</v>
      </c>
      <c r="G471" s="18">
        <v>0</v>
      </c>
      <c r="H471" s="18">
        <v>0</v>
      </c>
      <c r="I471" s="18">
        <f t="shared" si="56"/>
        <v>0</v>
      </c>
      <c r="J471" s="18">
        <f t="shared" si="57"/>
        <v>1005000</v>
      </c>
      <c r="K471" s="37">
        <f t="shared" si="58"/>
        <v>1</v>
      </c>
      <c r="L471" s="37">
        <f t="shared" si="59"/>
        <v>-1</v>
      </c>
      <c r="M471" s="37">
        <f t="shared" si="60"/>
        <v>-1</v>
      </c>
      <c r="O471" s="51"/>
      <c r="P471" s="51"/>
      <c r="Q471" s="51"/>
      <c r="R471" s="54"/>
      <c r="S471" s="54"/>
      <c r="T471" s="54"/>
      <c r="U471" s="54"/>
      <c r="V471" s="54"/>
      <c r="W471" s="51"/>
      <c r="X471" s="51"/>
      <c r="Y471" s="51"/>
    </row>
    <row r="472" spans="1:25" s="17" customFormat="1" x14ac:dyDescent="0.2">
      <c r="B472" s="43" t="s">
        <v>82</v>
      </c>
      <c r="C472" s="17" t="s">
        <v>83</v>
      </c>
      <c r="D472" s="18"/>
      <c r="E472" s="18"/>
      <c r="F472" s="18">
        <v>6090.8999999999987</v>
      </c>
      <c r="G472" s="18">
        <v>6090.8999999999987</v>
      </c>
      <c r="H472" s="18">
        <v>0</v>
      </c>
      <c r="I472" s="18">
        <f t="shared" si="56"/>
        <v>6090.8999999999987</v>
      </c>
      <c r="J472" s="18">
        <f t="shared" si="57"/>
        <v>-6090.8999999999987</v>
      </c>
      <c r="K472" s="37" t="str">
        <f t="shared" si="58"/>
        <v>NA</v>
      </c>
      <c r="L472" s="37" t="str">
        <f t="shared" si="59"/>
        <v>NA</v>
      </c>
      <c r="M472" s="37" t="str">
        <f t="shared" si="60"/>
        <v>NA</v>
      </c>
      <c r="O472" s="51"/>
      <c r="P472" s="51"/>
      <c r="Q472" s="51"/>
      <c r="R472" s="54"/>
      <c r="S472" s="54"/>
      <c r="T472" s="54"/>
      <c r="U472" s="54"/>
      <c r="V472" s="54"/>
      <c r="W472" s="51"/>
      <c r="X472" s="51"/>
      <c r="Y472" s="51"/>
    </row>
    <row r="473" spans="1:25" s="17" customFormat="1" x14ac:dyDescent="0.2">
      <c r="B473" s="43" t="s">
        <v>110</v>
      </c>
      <c r="C473" s="17" t="s">
        <v>111</v>
      </c>
      <c r="D473" s="18">
        <v>0</v>
      </c>
      <c r="E473" s="18">
        <v>0</v>
      </c>
      <c r="F473" s="18">
        <v>0</v>
      </c>
      <c r="G473" s="18">
        <v>0</v>
      </c>
      <c r="H473" s="18">
        <v>0</v>
      </c>
      <c r="I473" s="18">
        <f t="shared" si="56"/>
        <v>0</v>
      </c>
      <c r="J473" s="18">
        <f t="shared" si="57"/>
        <v>0</v>
      </c>
      <c r="K473" s="37" t="str">
        <f t="shared" si="58"/>
        <v>NA</v>
      </c>
      <c r="L473" s="37" t="str">
        <f t="shared" si="59"/>
        <v>NA</v>
      </c>
      <c r="M473" s="37" t="str">
        <f t="shared" si="60"/>
        <v>NA</v>
      </c>
      <c r="O473" s="51"/>
      <c r="P473" s="51"/>
      <c r="Q473" s="51"/>
      <c r="R473" s="54"/>
      <c r="S473" s="54"/>
      <c r="T473" s="54"/>
      <c r="U473" s="54"/>
      <c r="V473" s="54"/>
      <c r="W473" s="51"/>
      <c r="X473" s="51"/>
      <c r="Y473" s="51"/>
    </row>
    <row r="474" spans="1:25" s="17" customFormat="1" x14ac:dyDescent="0.2">
      <c r="A474" s="67" t="s">
        <v>144</v>
      </c>
      <c r="B474" s="68"/>
      <c r="C474" s="67"/>
      <c r="D474" s="69">
        <v>1005000</v>
      </c>
      <c r="E474" s="69">
        <v>1005000</v>
      </c>
      <c r="F474" s="69">
        <v>96690.9</v>
      </c>
      <c r="G474" s="69">
        <v>96690.9</v>
      </c>
      <c r="H474" s="69">
        <v>0</v>
      </c>
      <c r="I474" s="69">
        <f t="shared" si="56"/>
        <v>96690.9</v>
      </c>
      <c r="J474" s="69">
        <f t="shared" si="57"/>
        <v>908309.1</v>
      </c>
      <c r="K474" s="70">
        <f t="shared" si="58"/>
        <v>0.90379014925373136</v>
      </c>
      <c r="L474" s="70">
        <f t="shared" si="59"/>
        <v>-0.90379014925373136</v>
      </c>
      <c r="M474" s="70">
        <f t="shared" si="60"/>
        <v>-0.8075802985074626</v>
      </c>
      <c r="O474" s="51"/>
      <c r="P474" s="51"/>
      <c r="Q474" s="51"/>
      <c r="R474" s="54"/>
      <c r="S474" s="54"/>
      <c r="T474" s="54"/>
      <c r="U474" s="54"/>
      <c r="V474" s="54"/>
      <c r="W474" s="51"/>
      <c r="X474" s="51"/>
      <c r="Y474" s="51"/>
    </row>
    <row r="475" spans="1:25" s="17" customFormat="1" x14ac:dyDescent="0.2">
      <c r="A475" s="17" t="s">
        <v>455</v>
      </c>
      <c r="B475" s="43" t="s">
        <v>130</v>
      </c>
      <c r="C475" s="17" t="s">
        <v>131</v>
      </c>
      <c r="D475" s="18">
        <v>37764.57</v>
      </c>
      <c r="E475" s="18">
        <v>37764.57</v>
      </c>
      <c r="F475" s="18">
        <v>0</v>
      </c>
      <c r="G475" s="18">
        <v>0</v>
      </c>
      <c r="H475" s="18">
        <v>0</v>
      </c>
      <c r="I475" s="18">
        <f t="shared" si="56"/>
        <v>0</v>
      </c>
      <c r="J475" s="18">
        <f t="shared" si="57"/>
        <v>37764.57</v>
      </c>
      <c r="K475" s="37">
        <f t="shared" si="58"/>
        <v>1</v>
      </c>
      <c r="L475" s="37">
        <f t="shared" si="59"/>
        <v>-1</v>
      </c>
      <c r="M475" s="37">
        <f t="shared" si="60"/>
        <v>-1</v>
      </c>
      <c r="O475" s="51"/>
      <c r="P475" s="51"/>
      <c r="Q475" s="51"/>
      <c r="R475" s="54"/>
      <c r="S475" s="54"/>
      <c r="T475" s="54"/>
      <c r="U475" s="54"/>
      <c r="V475" s="54"/>
      <c r="W475" s="51"/>
      <c r="X475" s="51"/>
      <c r="Y475" s="51"/>
    </row>
    <row r="476" spans="1:25" s="17" customFormat="1" x14ac:dyDescent="0.2">
      <c r="B476" s="43" t="s">
        <v>72</v>
      </c>
      <c r="C476" s="17" t="s">
        <v>73</v>
      </c>
      <c r="D476" s="18">
        <v>1300000</v>
      </c>
      <c r="E476" s="18">
        <v>1295000</v>
      </c>
      <c r="F476" s="18">
        <v>0</v>
      </c>
      <c r="G476" s="18">
        <v>2963.75</v>
      </c>
      <c r="H476" s="18">
        <v>0</v>
      </c>
      <c r="I476" s="18">
        <f t="shared" si="56"/>
        <v>2963.75</v>
      </c>
      <c r="J476" s="18">
        <f t="shared" si="57"/>
        <v>1292036.25</v>
      </c>
      <c r="K476" s="37">
        <f t="shared" si="58"/>
        <v>0.99771138996138997</v>
      </c>
      <c r="L476" s="37">
        <f t="shared" si="59"/>
        <v>-1</v>
      </c>
      <c r="M476" s="37">
        <f t="shared" si="60"/>
        <v>-0.99542277992277994</v>
      </c>
      <c r="O476" s="51"/>
      <c r="P476" s="51"/>
      <c r="Q476" s="51"/>
      <c r="R476" s="54"/>
      <c r="S476" s="54"/>
      <c r="T476" s="54"/>
      <c r="U476" s="54"/>
      <c r="V476" s="54"/>
      <c r="W476" s="51"/>
      <c r="X476" s="51"/>
      <c r="Y476" s="51"/>
    </row>
    <row r="477" spans="1:25" s="17" customFormat="1" x14ac:dyDescent="0.2">
      <c r="B477" s="43" t="s">
        <v>76</v>
      </c>
      <c r="C477" s="17" t="s">
        <v>77</v>
      </c>
      <c r="D477" s="18">
        <v>7481.16</v>
      </c>
      <c r="E477" s="18">
        <v>7481.16</v>
      </c>
      <c r="F477" s="18">
        <v>0</v>
      </c>
      <c r="G477" s="18">
        <v>0</v>
      </c>
      <c r="H477" s="18">
        <v>0</v>
      </c>
      <c r="I477" s="18">
        <f t="shared" si="56"/>
        <v>0</v>
      </c>
      <c r="J477" s="18">
        <f t="shared" si="57"/>
        <v>7481.16</v>
      </c>
      <c r="K477" s="37">
        <f t="shared" si="58"/>
        <v>1</v>
      </c>
      <c r="L477" s="37">
        <f t="shared" si="59"/>
        <v>-1</v>
      </c>
      <c r="M477" s="37">
        <f t="shared" si="60"/>
        <v>-1</v>
      </c>
      <c r="O477" s="51"/>
      <c r="P477" s="51"/>
      <c r="Q477" s="51"/>
      <c r="R477" s="54"/>
      <c r="S477" s="54"/>
      <c r="T477" s="54"/>
      <c r="U477" s="54"/>
      <c r="V477" s="54"/>
      <c r="W477" s="51"/>
      <c r="X477" s="51"/>
      <c r="Y477" s="51"/>
    </row>
    <row r="478" spans="1:25" s="17" customFormat="1" x14ac:dyDescent="0.2">
      <c r="B478" s="43" t="s">
        <v>82</v>
      </c>
      <c r="C478" s="17" t="s">
        <v>83</v>
      </c>
      <c r="D478" s="18">
        <v>1000.76</v>
      </c>
      <c r="E478" s="18">
        <v>1000.76</v>
      </c>
      <c r="F478" s="18">
        <v>0</v>
      </c>
      <c r="G478" s="18">
        <v>0</v>
      </c>
      <c r="H478" s="18">
        <v>0</v>
      </c>
      <c r="I478" s="18">
        <f t="shared" si="56"/>
        <v>0</v>
      </c>
      <c r="J478" s="18">
        <f t="shared" si="57"/>
        <v>1000.76</v>
      </c>
      <c r="K478" s="37">
        <f t="shared" si="58"/>
        <v>1</v>
      </c>
      <c r="L478" s="37">
        <f t="shared" si="59"/>
        <v>-1</v>
      </c>
      <c r="M478" s="37">
        <f t="shared" si="60"/>
        <v>-1</v>
      </c>
      <c r="O478" s="51"/>
      <c r="P478" s="51"/>
      <c r="Q478" s="51"/>
      <c r="R478" s="54"/>
      <c r="S478" s="54"/>
      <c r="T478" s="54"/>
      <c r="U478" s="54"/>
      <c r="V478" s="54"/>
      <c r="W478" s="51"/>
      <c r="X478" s="51"/>
      <c r="Y478" s="51"/>
    </row>
    <row r="479" spans="1:25" s="17" customFormat="1" x14ac:dyDescent="0.2">
      <c r="A479" s="67" t="s">
        <v>456</v>
      </c>
      <c r="B479" s="68"/>
      <c r="C479" s="67"/>
      <c r="D479" s="69">
        <v>1346246.49</v>
      </c>
      <c r="E479" s="69">
        <v>1341246.49</v>
      </c>
      <c r="F479" s="69">
        <v>0</v>
      </c>
      <c r="G479" s="69">
        <v>2963.75</v>
      </c>
      <c r="H479" s="69">
        <v>0</v>
      </c>
      <c r="I479" s="69">
        <f t="shared" si="56"/>
        <v>2963.75</v>
      </c>
      <c r="J479" s="69">
        <f t="shared" si="57"/>
        <v>1338282.74</v>
      </c>
      <c r="K479" s="70">
        <f t="shared" si="58"/>
        <v>0.9977903017662324</v>
      </c>
      <c r="L479" s="70">
        <f t="shared" si="59"/>
        <v>-1</v>
      </c>
      <c r="M479" s="70">
        <f t="shared" si="60"/>
        <v>-0.9955806035324648</v>
      </c>
      <c r="O479" s="51"/>
      <c r="P479" s="51"/>
      <c r="Q479" s="51"/>
      <c r="R479" s="54"/>
      <c r="S479" s="54"/>
      <c r="T479" s="54"/>
      <c r="U479" s="54"/>
      <c r="V479" s="54"/>
      <c r="W479" s="51"/>
      <c r="X479" s="51"/>
      <c r="Y479" s="51"/>
    </row>
    <row r="480" spans="1:25" s="17" customFormat="1" x14ac:dyDescent="0.2">
      <c r="A480" s="17" t="s">
        <v>11</v>
      </c>
      <c r="B480" s="43" t="s">
        <v>116</v>
      </c>
      <c r="C480" s="17" t="s">
        <v>117</v>
      </c>
      <c r="D480" s="18">
        <v>0</v>
      </c>
      <c r="E480" s="18">
        <v>0</v>
      </c>
      <c r="F480" s="18">
        <v>0</v>
      </c>
      <c r="G480" s="18">
        <v>0</v>
      </c>
      <c r="H480" s="18">
        <v>0</v>
      </c>
      <c r="I480" s="18">
        <f t="shared" si="51"/>
        <v>0</v>
      </c>
      <c r="J480" s="18">
        <f t="shared" si="52"/>
        <v>0</v>
      </c>
      <c r="K480" s="37" t="str">
        <f t="shared" si="53"/>
        <v>NA</v>
      </c>
      <c r="L480" s="37" t="str">
        <f t="shared" si="54"/>
        <v>NA</v>
      </c>
      <c r="M480" s="37" t="str">
        <f t="shared" si="55"/>
        <v>NA</v>
      </c>
      <c r="O480" s="51"/>
      <c r="P480" s="51"/>
      <c r="Q480" s="51"/>
      <c r="R480" s="54"/>
      <c r="S480" s="54"/>
      <c r="T480" s="54"/>
      <c r="U480" s="54"/>
      <c r="V480" s="54"/>
      <c r="W480" s="51"/>
      <c r="X480" s="51"/>
      <c r="Y480" s="51"/>
    </row>
    <row r="481" spans="1:25" s="17" customFormat="1" x14ac:dyDescent="0.2">
      <c r="B481" s="43" t="s">
        <v>12</v>
      </c>
      <c r="C481" s="17" t="s">
        <v>13</v>
      </c>
      <c r="D481" s="18">
        <v>7837334</v>
      </c>
      <c r="E481" s="18">
        <v>7837334</v>
      </c>
      <c r="F481" s="18">
        <v>0</v>
      </c>
      <c r="G481" s="18">
        <v>0</v>
      </c>
      <c r="H481" s="18">
        <v>0</v>
      </c>
      <c r="I481" s="18">
        <f t="shared" si="51"/>
        <v>0</v>
      </c>
      <c r="J481" s="18">
        <f t="shared" si="52"/>
        <v>7837334</v>
      </c>
      <c r="K481" s="37">
        <f t="shared" si="53"/>
        <v>1</v>
      </c>
      <c r="L481" s="37">
        <f t="shared" si="54"/>
        <v>-1</v>
      </c>
      <c r="M481" s="37">
        <f t="shared" si="55"/>
        <v>-1</v>
      </c>
      <c r="O481" s="51"/>
      <c r="P481" s="51"/>
      <c r="Q481" s="51"/>
      <c r="R481" s="54"/>
      <c r="S481" s="54"/>
      <c r="T481" s="54"/>
      <c r="U481" s="54"/>
      <c r="V481" s="54"/>
      <c r="W481" s="51"/>
      <c r="X481" s="51"/>
      <c r="Y481" s="51"/>
    </row>
    <row r="482" spans="1:25" s="17" customFormat="1" x14ac:dyDescent="0.2">
      <c r="B482" s="43" t="s">
        <v>447</v>
      </c>
      <c r="C482" s="17" t="s">
        <v>448</v>
      </c>
      <c r="D482" s="18">
        <v>0</v>
      </c>
      <c r="E482" s="18">
        <v>0</v>
      </c>
      <c r="F482" s="18">
        <v>0</v>
      </c>
      <c r="G482" s="18">
        <v>0</v>
      </c>
      <c r="H482" s="18">
        <v>0</v>
      </c>
      <c r="I482" s="18">
        <f t="shared" si="51"/>
        <v>0</v>
      </c>
      <c r="J482" s="18">
        <f t="shared" si="52"/>
        <v>0</v>
      </c>
      <c r="K482" s="37" t="str">
        <f t="shared" si="53"/>
        <v>NA</v>
      </c>
      <c r="L482" s="37" t="str">
        <f t="shared" si="54"/>
        <v>NA</v>
      </c>
      <c r="M482" s="37" t="str">
        <f t="shared" si="55"/>
        <v>NA</v>
      </c>
      <c r="O482" s="51"/>
      <c r="P482" s="51"/>
      <c r="Q482" s="51"/>
      <c r="R482" s="54"/>
      <c r="S482" s="54"/>
      <c r="T482" s="54"/>
      <c r="U482" s="54"/>
      <c r="V482" s="54"/>
      <c r="W482" s="51"/>
      <c r="X482" s="51"/>
      <c r="Y482" s="51"/>
    </row>
    <row r="483" spans="1:25" s="17" customFormat="1" x14ac:dyDescent="0.2">
      <c r="A483" s="67" t="s">
        <v>14</v>
      </c>
      <c r="B483" s="68"/>
      <c r="C483" s="67"/>
      <c r="D483" s="69">
        <v>7837334</v>
      </c>
      <c r="E483" s="69">
        <v>7837334</v>
      </c>
      <c r="F483" s="69">
        <v>0</v>
      </c>
      <c r="G483" s="69">
        <v>0</v>
      </c>
      <c r="H483" s="69">
        <v>0</v>
      </c>
      <c r="I483" s="69">
        <f t="shared" si="51"/>
        <v>0</v>
      </c>
      <c r="J483" s="69">
        <f t="shared" si="52"/>
        <v>7837334</v>
      </c>
      <c r="K483" s="70">
        <f t="shared" si="53"/>
        <v>1</v>
      </c>
      <c r="L483" s="70">
        <f t="shared" si="54"/>
        <v>-1</v>
      </c>
      <c r="M483" s="70">
        <f t="shared" si="55"/>
        <v>-1</v>
      </c>
      <c r="O483" s="51"/>
      <c r="P483" s="51"/>
      <c r="Q483" s="51"/>
      <c r="R483" s="54"/>
      <c r="S483" s="54"/>
      <c r="T483" s="54"/>
      <c r="U483" s="54"/>
      <c r="V483" s="54"/>
      <c r="W483" s="51"/>
      <c r="X483" s="51"/>
      <c r="Y483" s="51"/>
    </row>
    <row r="484" spans="1:25" s="17" customFormat="1" x14ac:dyDescent="0.2">
      <c r="A484" s="17" t="s">
        <v>15</v>
      </c>
      <c r="B484" s="43" t="s">
        <v>16</v>
      </c>
      <c r="C484" s="17" t="s">
        <v>17</v>
      </c>
      <c r="D484" s="18">
        <v>0</v>
      </c>
      <c r="E484" s="18">
        <v>0</v>
      </c>
      <c r="F484" s="18">
        <v>0</v>
      </c>
      <c r="G484" s="18">
        <v>0</v>
      </c>
      <c r="H484" s="18">
        <v>0</v>
      </c>
      <c r="I484" s="18">
        <f t="shared" si="51"/>
        <v>0</v>
      </c>
      <c r="J484" s="18">
        <f t="shared" si="52"/>
        <v>0</v>
      </c>
      <c r="K484" s="37" t="str">
        <f t="shared" si="53"/>
        <v>NA</v>
      </c>
      <c r="L484" s="37" t="str">
        <f t="shared" si="54"/>
        <v>NA</v>
      </c>
      <c r="M484" s="37" t="str">
        <f t="shared" si="55"/>
        <v>NA</v>
      </c>
      <c r="O484" s="51"/>
      <c r="P484" s="51"/>
      <c r="Q484" s="51"/>
      <c r="R484" s="54"/>
      <c r="S484" s="54"/>
      <c r="T484" s="54"/>
      <c r="U484" s="54"/>
      <c r="V484" s="54"/>
      <c r="W484" s="51"/>
      <c r="X484" s="51"/>
      <c r="Y484" s="51"/>
    </row>
    <row r="485" spans="1:25" s="17" customFormat="1" x14ac:dyDescent="0.2">
      <c r="B485" s="43" t="s">
        <v>29</v>
      </c>
      <c r="C485" s="17" t="s">
        <v>30</v>
      </c>
      <c r="D485" s="18">
        <v>0</v>
      </c>
      <c r="E485" s="18">
        <v>0</v>
      </c>
      <c r="F485" s="18">
        <v>0</v>
      </c>
      <c r="G485" s="18">
        <v>0</v>
      </c>
      <c r="H485" s="18">
        <v>0</v>
      </c>
      <c r="I485" s="18">
        <f t="shared" si="51"/>
        <v>0</v>
      </c>
      <c r="J485" s="18">
        <f t="shared" si="52"/>
        <v>0</v>
      </c>
      <c r="K485" s="37" t="str">
        <f t="shared" si="53"/>
        <v>NA</v>
      </c>
      <c r="L485" s="37" t="str">
        <f t="shared" si="54"/>
        <v>NA</v>
      </c>
      <c r="M485" s="37" t="str">
        <f t="shared" si="55"/>
        <v>NA</v>
      </c>
      <c r="O485" s="51"/>
      <c r="P485" s="51"/>
      <c r="Q485" s="51"/>
      <c r="R485" s="54"/>
      <c r="S485" s="54"/>
      <c r="T485" s="54"/>
      <c r="U485" s="54"/>
      <c r="V485" s="54"/>
      <c r="W485" s="51"/>
      <c r="X485" s="51"/>
      <c r="Y485" s="51"/>
    </row>
    <row r="486" spans="1:25" s="17" customFormat="1" x14ac:dyDescent="0.2">
      <c r="A486" s="67" t="s">
        <v>18</v>
      </c>
      <c r="B486" s="68"/>
      <c r="C486" s="67"/>
      <c r="D486" s="69">
        <v>0</v>
      </c>
      <c r="E486" s="69">
        <v>0</v>
      </c>
      <c r="F486" s="69">
        <v>0</v>
      </c>
      <c r="G486" s="69">
        <v>0</v>
      </c>
      <c r="H486" s="69">
        <v>0</v>
      </c>
      <c r="I486" s="69">
        <f t="shared" si="51"/>
        <v>0</v>
      </c>
      <c r="J486" s="69">
        <f t="shared" si="52"/>
        <v>0</v>
      </c>
      <c r="K486" s="70" t="str">
        <f t="shared" si="53"/>
        <v>NA</v>
      </c>
      <c r="L486" s="70" t="str">
        <f t="shared" si="54"/>
        <v>NA</v>
      </c>
      <c r="M486" s="70" t="str">
        <f t="shared" si="55"/>
        <v>NA</v>
      </c>
      <c r="O486" s="51"/>
      <c r="P486" s="51"/>
      <c r="Q486" s="51"/>
      <c r="R486" s="54"/>
      <c r="S486" s="54"/>
      <c r="T486" s="54"/>
      <c r="U486" s="54"/>
      <c r="V486" s="54"/>
      <c r="W486" s="51"/>
      <c r="X486" s="51"/>
      <c r="Y486" s="51"/>
    </row>
    <row r="487" spans="1:25" s="17" customFormat="1" x14ac:dyDescent="0.2">
      <c r="A487" s="23"/>
      <c r="B487" s="31"/>
      <c r="C487" s="23"/>
      <c r="D487" s="18"/>
      <c r="E487" s="18"/>
      <c r="F487" s="18"/>
      <c r="G487" s="18"/>
      <c r="H487" s="18"/>
      <c r="I487" s="18"/>
      <c r="J487" s="18"/>
      <c r="K487" s="37"/>
      <c r="L487" s="37"/>
      <c r="M487" s="37"/>
      <c r="O487" s="51"/>
      <c r="P487" s="51"/>
      <c r="Q487" s="51"/>
      <c r="R487" s="51"/>
      <c r="S487" s="51"/>
      <c r="T487" s="51"/>
      <c r="U487" s="51"/>
      <c r="V487" s="51"/>
      <c r="W487" s="51"/>
      <c r="X487" s="51"/>
      <c r="Y487" s="51"/>
    </row>
    <row r="488" spans="1:25" ht="15.75" x14ac:dyDescent="0.25">
      <c r="A488" s="25" t="s">
        <v>27</v>
      </c>
      <c r="B488" s="32"/>
      <c r="C488" s="25"/>
      <c r="D488" s="6">
        <f>+D100+D148+D185+D198+D222+D265+D285+D317+D384+D421+D456+D469+D474+D479+D483+D486</f>
        <v>1326477446.9000001</v>
      </c>
      <c r="E488" s="6">
        <f t="shared" ref="E488:J488" si="61">+E100+E148+E185+E198+E222+E265+E285+E317+E384+E421+E456+E469+E474+E479+E483+E486</f>
        <v>1325424953.22</v>
      </c>
      <c r="F488" s="6">
        <f t="shared" si="61"/>
        <v>111182848.12999998</v>
      </c>
      <c r="G488" s="6">
        <f t="shared" si="61"/>
        <v>524126679.48000002</v>
      </c>
      <c r="H488" s="6">
        <f t="shared" si="61"/>
        <v>37406310.080000006</v>
      </c>
      <c r="I488" s="6">
        <f t="shared" si="61"/>
        <v>561532989.56000006</v>
      </c>
      <c r="J488" s="6">
        <f t="shared" si="61"/>
        <v>763891963.66000009</v>
      </c>
      <c r="K488" s="38">
        <f>IF(E488=0,"NA",J488/E488)</f>
        <v>0.57633739413475926</v>
      </c>
      <c r="L488" s="38">
        <f>IF(E488=0,"NA",(  ( F488 - (E488/$L$6)) / (E488/$L$6)))</f>
        <v>-0.9161153199508647</v>
      </c>
      <c r="M488" s="38">
        <f>IF(E488=0,"NA",(  ( G488 - ($M$6*(E488/12))) / ($M$6*(E488/12))))</f>
        <v>-0.2091190403399579</v>
      </c>
    </row>
    <row r="490" spans="1:25" x14ac:dyDescent="0.2">
      <c r="B490" s="52" t="s">
        <v>43</v>
      </c>
      <c r="C490" s="53" t="s">
        <v>44</v>
      </c>
    </row>
    <row r="491" spans="1:25" x14ac:dyDescent="0.2">
      <c r="K491" s="14"/>
    </row>
    <row r="492" spans="1:25" x14ac:dyDescent="0.2">
      <c r="K492" s="14"/>
    </row>
    <row r="493" spans="1:25" x14ac:dyDescent="0.2">
      <c r="K493" s="10"/>
      <c r="L493" s="10"/>
      <c r="M493" s="10"/>
    </row>
    <row r="494" spans="1:25" x14ac:dyDescent="0.2">
      <c r="K494" s="14"/>
    </row>
    <row r="496" spans="1:25" x14ac:dyDescent="0.2">
      <c r="K496" s="14"/>
    </row>
    <row r="497" spans="2:27" x14ac:dyDescent="0.2">
      <c r="K497" s="14"/>
    </row>
    <row r="498" spans="2:27" x14ac:dyDescent="0.2">
      <c r="B498" s="24"/>
      <c r="C498" s="24"/>
      <c r="D498" s="33"/>
      <c r="E498" s="19"/>
      <c r="K498" s="14"/>
      <c r="L498" s="14"/>
      <c r="M498" s="14"/>
      <c r="N498" s="39"/>
      <c r="O498" s="39"/>
      <c r="P498" s="10"/>
      <c r="W498" s="51"/>
      <c r="X498" s="51"/>
      <c r="Z498" s="50"/>
      <c r="AA498" s="50"/>
    </row>
    <row r="499" spans="2:27" x14ac:dyDescent="0.2">
      <c r="B499" s="24"/>
      <c r="C499" s="24"/>
      <c r="D499" s="33"/>
      <c r="E499" s="19"/>
      <c r="K499" s="14"/>
      <c r="L499" s="14"/>
      <c r="M499" s="14"/>
      <c r="N499" s="39"/>
      <c r="O499" s="39"/>
      <c r="P499" s="10"/>
      <c r="W499" s="51"/>
      <c r="X499" s="51"/>
      <c r="Z499" s="50"/>
      <c r="AA499" s="50"/>
    </row>
    <row r="500" spans="2:27" x14ac:dyDescent="0.2">
      <c r="K500" s="14"/>
    </row>
    <row r="501" spans="2:27" x14ac:dyDescent="0.2">
      <c r="K501" s="14"/>
    </row>
    <row r="502" spans="2:27" x14ac:dyDescent="0.2">
      <c r="K502" s="14"/>
    </row>
  </sheetData>
  <autoFilter ref="A7:M488"/>
  <sortState ref="D191:P229">
    <sortCondition ref="D190"/>
  </sortState>
  <mergeCells count="5">
    <mergeCell ref="A1:M1"/>
    <mergeCell ref="A3:M3"/>
    <mergeCell ref="A2:M2"/>
    <mergeCell ref="A4:M4"/>
    <mergeCell ref="A5:M5"/>
  </mergeCells>
  <printOptions horizontalCentered="1"/>
  <pageMargins left="0.25" right="0.25" top="0.25" bottom="0.5" header="0" footer="0"/>
  <pageSetup scale="62" fitToHeight="0" orientation="landscape" horizontalDpi="4294967293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475"/>
  <sheetViews>
    <sheetView workbookViewId="0">
      <pane ySplit="7" topLeftCell="A8" activePane="bottomLeft" state="frozen"/>
      <selection activeCell="A8" sqref="A8"/>
      <selection pane="bottomLeft" activeCell="A8" sqref="A8"/>
    </sheetView>
  </sheetViews>
  <sheetFormatPr defaultRowHeight="12.75" x14ac:dyDescent="0.2"/>
  <cols>
    <col min="1" max="1" width="50.42578125" style="23" bestFit="1" customWidth="1"/>
    <col min="2" max="2" width="8" style="31" customWidth="1"/>
    <col min="3" max="3" width="29.42578125" style="23" bestFit="1" customWidth="1"/>
    <col min="4" max="4" width="16.28515625" style="18" bestFit="1" customWidth="1"/>
    <col min="5" max="5" width="18" style="18" bestFit="1" customWidth="1"/>
    <col min="6" max="7" width="15.42578125" style="18" customWidth="1"/>
    <col min="8" max="8" width="15.85546875" style="18" customWidth="1"/>
    <col min="9" max="9" width="16.28515625" style="18" bestFit="1" customWidth="1"/>
    <col min="10" max="10" width="18" style="18" bestFit="1" customWidth="1"/>
    <col min="11" max="11" width="14" style="47" customWidth="1"/>
    <col min="12" max="12" width="10.85546875" style="37" customWidth="1"/>
    <col min="13" max="13" width="14.42578125" style="37" bestFit="1" customWidth="1"/>
    <col min="14" max="14" width="9.140625" style="17"/>
    <col min="15" max="15" width="31.140625" style="17" bestFit="1" customWidth="1"/>
    <col min="16" max="16" width="7" style="17" bestFit="1" customWidth="1"/>
    <col min="17" max="17" width="29.42578125" style="17" bestFit="1" customWidth="1"/>
    <col min="18" max="19" width="14" style="17" bestFit="1" customWidth="1"/>
    <col min="20" max="21" width="12.85546875" style="17" bestFit="1" customWidth="1"/>
    <col min="22" max="22" width="5" style="17" bestFit="1" customWidth="1"/>
    <col min="23" max="16384" width="9.140625" style="17"/>
  </cols>
  <sheetData>
    <row r="1" spans="1:22" s="1" customFormat="1" ht="15" x14ac:dyDescent="0.25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O1" s="11"/>
      <c r="P1" s="11"/>
      <c r="Q1" s="11"/>
      <c r="R1" s="11"/>
      <c r="S1" s="11"/>
      <c r="T1" s="11"/>
      <c r="U1" s="11"/>
      <c r="V1" s="11"/>
    </row>
    <row r="2" spans="1:22" s="1" customFormat="1" ht="18.75" x14ac:dyDescent="0.3">
      <c r="A2" s="77" t="s">
        <v>39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O2" s="11"/>
      <c r="P2" s="11"/>
      <c r="Q2" s="11"/>
      <c r="R2" s="11"/>
      <c r="S2" s="11"/>
      <c r="T2" s="11"/>
      <c r="U2" s="11"/>
      <c r="V2" s="11"/>
    </row>
    <row r="3" spans="1:22" s="1" customFormat="1" ht="15" x14ac:dyDescent="0.25">
      <c r="A3" s="76" t="s">
        <v>1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O3" s="11"/>
      <c r="P3" s="11"/>
      <c r="Q3" s="11"/>
      <c r="R3" s="11"/>
      <c r="S3" s="11"/>
      <c r="T3" s="11"/>
      <c r="U3" s="11"/>
      <c r="V3" s="11"/>
    </row>
    <row r="4" spans="1:22" s="1" customFormat="1" ht="15" x14ac:dyDescent="0.25">
      <c r="A4" s="78">
        <v>44926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O4" s="11"/>
      <c r="P4" s="11"/>
      <c r="Q4" s="11"/>
      <c r="R4" s="11"/>
      <c r="S4" s="11"/>
      <c r="T4" s="11"/>
      <c r="U4" s="11"/>
      <c r="V4" s="11"/>
    </row>
    <row r="5" spans="1:22" s="1" customFormat="1" ht="15" x14ac:dyDescent="0.25">
      <c r="A5" s="76" t="s">
        <v>2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O5" s="11"/>
      <c r="P5" s="11"/>
      <c r="Q5" s="11"/>
      <c r="R5" s="11"/>
      <c r="S5" s="11"/>
      <c r="T5" s="11"/>
      <c r="U5" s="11"/>
      <c r="V5" s="11"/>
    </row>
    <row r="6" spans="1:22" s="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f>'GENERAL FUND'!L6</f>
        <v>1</v>
      </c>
      <c r="M6" s="42">
        <f>'GENERAL FUND'!M6</f>
        <v>6</v>
      </c>
      <c r="O6" s="11"/>
      <c r="P6" s="11"/>
      <c r="Q6" s="11"/>
      <c r="R6" s="11"/>
      <c r="S6" s="11"/>
      <c r="T6" s="11"/>
      <c r="U6" s="11"/>
      <c r="V6" s="11"/>
    </row>
    <row r="7" spans="1:22" s="2" customFormat="1" ht="45.75" thickBot="1" x14ac:dyDescent="0.25">
      <c r="A7" s="28" t="s">
        <v>33</v>
      </c>
      <c r="B7" s="29" t="s">
        <v>9</v>
      </c>
      <c r="C7" s="29" t="s">
        <v>10</v>
      </c>
      <c r="D7" s="4" t="s">
        <v>34</v>
      </c>
      <c r="E7" s="4" t="s">
        <v>35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31</v>
      </c>
      <c r="M7" s="36" t="s">
        <v>32</v>
      </c>
      <c r="O7" s="12"/>
      <c r="P7" s="12"/>
      <c r="Q7" s="12"/>
      <c r="R7" s="12"/>
      <c r="S7" s="12"/>
      <c r="T7" s="12"/>
      <c r="U7" s="12"/>
      <c r="V7" s="12"/>
    </row>
    <row r="8" spans="1:22" x14ac:dyDescent="0.2">
      <c r="A8" s="17" t="s">
        <v>45</v>
      </c>
      <c r="B8" s="43" t="s">
        <v>46</v>
      </c>
      <c r="C8" s="17" t="s">
        <v>47</v>
      </c>
      <c r="D8" s="18">
        <v>65500</v>
      </c>
      <c r="E8" s="18">
        <v>50500</v>
      </c>
      <c r="F8" s="18">
        <v>0</v>
      </c>
      <c r="G8" s="18">
        <v>0</v>
      </c>
      <c r="H8" s="18">
        <v>0</v>
      </c>
      <c r="I8" s="18">
        <f t="shared" ref="I8" si="0">SUM(G8:H8)</f>
        <v>0</v>
      </c>
      <c r="J8" s="18">
        <f t="shared" ref="J8" si="1">E8-I8</f>
        <v>50500</v>
      </c>
      <c r="K8" s="37">
        <f>IF(E8=0,"NA",J8/E8)</f>
        <v>1</v>
      </c>
      <c r="L8" s="37">
        <f>IF(E8=0,"NA",(  ( F8 - (E8/$L$6)) / (E8/$L$6)))</f>
        <v>-1</v>
      </c>
      <c r="M8" s="37">
        <f>IF(E8=0,"NA",(  ( G8 - ($M$6*(E8/12))) / ($M$6*(E8/12))))</f>
        <v>-1</v>
      </c>
      <c r="R8" s="23"/>
      <c r="S8" s="23"/>
      <c r="T8" s="23"/>
      <c r="U8" s="23"/>
      <c r="V8" s="23"/>
    </row>
    <row r="9" spans="1:22" x14ac:dyDescent="0.2">
      <c r="A9" s="17"/>
      <c r="B9" s="43" t="s">
        <v>219</v>
      </c>
      <c r="C9" s="17" t="s">
        <v>220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f t="shared" ref="I9:I11" si="2">SUM(G9:H9)</f>
        <v>0</v>
      </c>
      <c r="J9" s="18">
        <f t="shared" ref="J9:J11" si="3">E9-I9</f>
        <v>0</v>
      </c>
      <c r="K9" s="37" t="str">
        <f t="shared" ref="K9:K11" si="4">IF(E9=0,"NA",J9/E9)</f>
        <v>NA</v>
      </c>
      <c r="L9" s="37" t="str">
        <f t="shared" ref="L9:L11" si="5">IF(E9=0,"NA",(  ( F9 - (E9/$L$6)) / (E9/$L$6)))</f>
        <v>NA</v>
      </c>
      <c r="M9" s="37" t="str">
        <f t="shared" ref="M9:M11" si="6">IF(E9=0,"NA",(  ( G9 - ($M$6*(E9/12))) / ($M$6*(E9/12))))</f>
        <v>NA</v>
      </c>
      <c r="R9" s="23"/>
      <c r="S9" s="23"/>
      <c r="T9" s="23"/>
      <c r="U9" s="23"/>
      <c r="V9" s="23"/>
    </row>
    <row r="10" spans="1:22" x14ac:dyDescent="0.2">
      <c r="A10" s="17"/>
      <c r="B10" s="43" t="s">
        <v>221</v>
      </c>
      <c r="C10" s="17" t="s">
        <v>222</v>
      </c>
      <c r="D10" s="18">
        <v>5650</v>
      </c>
      <c r="E10" s="18">
        <v>5650</v>
      </c>
      <c r="F10" s="18">
        <v>0</v>
      </c>
      <c r="G10" s="18">
        <v>0</v>
      </c>
      <c r="H10" s="18">
        <v>0</v>
      </c>
      <c r="I10" s="18">
        <f t="shared" si="2"/>
        <v>0</v>
      </c>
      <c r="J10" s="18">
        <f t="shared" si="3"/>
        <v>5650</v>
      </c>
      <c r="K10" s="37">
        <f t="shared" si="4"/>
        <v>1</v>
      </c>
      <c r="L10" s="37">
        <f t="shared" si="5"/>
        <v>-1</v>
      </c>
      <c r="M10" s="37">
        <f t="shared" si="6"/>
        <v>-1</v>
      </c>
      <c r="R10" s="23"/>
      <c r="S10" s="23"/>
      <c r="T10" s="23"/>
      <c r="U10" s="23"/>
      <c r="V10" s="23"/>
    </row>
    <row r="11" spans="1:22" x14ac:dyDescent="0.2">
      <c r="A11" s="17"/>
      <c r="B11" s="43" t="s">
        <v>223</v>
      </c>
      <c r="C11" s="17" t="s">
        <v>224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f t="shared" si="2"/>
        <v>0</v>
      </c>
      <c r="J11" s="18">
        <f t="shared" si="3"/>
        <v>0</v>
      </c>
      <c r="K11" s="37" t="str">
        <f t="shared" si="4"/>
        <v>NA</v>
      </c>
      <c r="L11" s="37" t="str">
        <f t="shared" si="5"/>
        <v>NA</v>
      </c>
      <c r="M11" s="37" t="str">
        <f t="shared" si="6"/>
        <v>NA</v>
      </c>
      <c r="R11" s="23"/>
      <c r="S11" s="23"/>
      <c r="T11" s="23"/>
      <c r="U11" s="23"/>
      <c r="V11" s="23"/>
    </row>
    <row r="12" spans="1:22" x14ac:dyDescent="0.2">
      <c r="A12" s="17"/>
      <c r="B12" s="43" t="s">
        <v>225</v>
      </c>
      <c r="C12" s="17" t="s">
        <v>226</v>
      </c>
      <c r="D12" s="18">
        <v>1800</v>
      </c>
      <c r="E12" s="18">
        <v>1800</v>
      </c>
      <c r="F12" s="18">
        <v>0</v>
      </c>
      <c r="G12" s="18">
        <v>0</v>
      </c>
      <c r="H12" s="18">
        <v>0</v>
      </c>
      <c r="I12" s="18">
        <f t="shared" ref="I12:I41" si="7">SUM(G12:H12)</f>
        <v>0</v>
      </c>
      <c r="J12" s="18">
        <f t="shared" ref="J12:J41" si="8">E12-I12</f>
        <v>1800</v>
      </c>
      <c r="K12" s="37">
        <f t="shared" ref="K12:K41" si="9">IF(E12=0,"NA",J12/E12)</f>
        <v>1</v>
      </c>
      <c r="L12" s="37">
        <f t="shared" ref="L12:L41" si="10">IF(E12=0,"NA",(  ( F12 - (E12/$L$6)) / (E12/$L$6)))</f>
        <v>-1</v>
      </c>
      <c r="M12" s="37">
        <f t="shared" ref="M12:M41" si="11">IF(E12=0,"NA",(  ( G12 - ($M$6*(E12/12))) / ($M$6*(E12/12))))</f>
        <v>-1</v>
      </c>
      <c r="R12" s="23"/>
      <c r="S12" s="23"/>
      <c r="T12" s="23"/>
      <c r="U12" s="23"/>
      <c r="V12" s="23"/>
    </row>
    <row r="13" spans="1:22" x14ac:dyDescent="0.2">
      <c r="A13" s="17"/>
      <c r="B13" s="43" t="s">
        <v>48</v>
      </c>
      <c r="C13" s="17" t="s">
        <v>49</v>
      </c>
      <c r="D13" s="18">
        <v>31230744.549999997</v>
      </c>
      <c r="E13" s="18">
        <v>31583344.549999997</v>
      </c>
      <c r="F13" s="18">
        <v>2954913.22</v>
      </c>
      <c r="G13" s="18">
        <v>15205985.23</v>
      </c>
      <c r="H13" s="18">
        <v>0</v>
      </c>
      <c r="I13" s="18">
        <f t="shared" si="7"/>
        <v>15205985.23</v>
      </c>
      <c r="J13" s="18">
        <f t="shared" si="8"/>
        <v>16377359.319999997</v>
      </c>
      <c r="K13" s="37">
        <f t="shared" si="9"/>
        <v>0.51854417425845412</v>
      </c>
      <c r="L13" s="37">
        <f t="shared" si="10"/>
        <v>-0.90644077560177205</v>
      </c>
      <c r="M13" s="37">
        <f t="shared" si="11"/>
        <v>-3.7088348516908294E-2</v>
      </c>
      <c r="R13" s="23"/>
      <c r="S13" s="23"/>
      <c r="T13" s="23"/>
      <c r="U13" s="23"/>
      <c r="V13" s="23"/>
    </row>
    <row r="14" spans="1:22" x14ac:dyDescent="0.2">
      <c r="A14" s="17"/>
      <c r="B14" s="43" t="s">
        <v>458</v>
      </c>
      <c r="C14" s="17" t="s">
        <v>459</v>
      </c>
      <c r="D14" s="18">
        <v>-309752</v>
      </c>
      <c r="E14" s="18">
        <v>-277352</v>
      </c>
      <c r="F14" s="18">
        <v>85155.050000000032</v>
      </c>
      <c r="G14" s="18">
        <v>228890.48</v>
      </c>
      <c r="H14" s="18">
        <v>0</v>
      </c>
      <c r="I14" s="18">
        <f t="shared" si="7"/>
        <v>228890.48</v>
      </c>
      <c r="J14" s="18">
        <f t="shared" si="8"/>
        <v>-506242.48</v>
      </c>
      <c r="K14" s="37">
        <f t="shared" si="9"/>
        <v>1.8252707029334563</v>
      </c>
      <c r="L14" s="37">
        <f t="shared" si="10"/>
        <v>-1.3070287937350373</v>
      </c>
      <c r="M14" s="37">
        <f t="shared" si="11"/>
        <v>-2.6505414058669126</v>
      </c>
      <c r="R14" s="23"/>
      <c r="S14" s="23"/>
      <c r="T14" s="23"/>
      <c r="U14" s="23"/>
      <c r="V14" s="23"/>
    </row>
    <row r="15" spans="1:22" x14ac:dyDescent="0.2">
      <c r="A15" s="17"/>
      <c r="B15" s="43" t="s">
        <v>460</v>
      </c>
      <c r="C15" s="17" t="s">
        <v>461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f t="shared" si="7"/>
        <v>0</v>
      </c>
      <c r="J15" s="18">
        <f t="shared" si="8"/>
        <v>0</v>
      </c>
      <c r="K15" s="37" t="str">
        <f t="shared" si="9"/>
        <v>NA</v>
      </c>
      <c r="L15" s="37" t="str">
        <f t="shared" si="10"/>
        <v>NA</v>
      </c>
      <c r="M15" s="37" t="str">
        <f t="shared" si="11"/>
        <v>NA</v>
      </c>
      <c r="R15" s="23"/>
      <c r="S15" s="23"/>
      <c r="T15" s="23"/>
      <c r="U15" s="23"/>
      <c r="V15" s="23"/>
    </row>
    <row r="16" spans="1:22" x14ac:dyDescent="0.2">
      <c r="A16" s="17"/>
      <c r="B16" s="43" t="s">
        <v>462</v>
      </c>
      <c r="C16" s="17" t="s">
        <v>463</v>
      </c>
      <c r="F16" s="18">
        <v>0</v>
      </c>
      <c r="G16" s="18">
        <v>0</v>
      </c>
      <c r="H16" s="18">
        <v>0</v>
      </c>
      <c r="I16" s="18">
        <f t="shared" ref="I16:I35" si="12">SUM(G16:H16)</f>
        <v>0</v>
      </c>
      <c r="J16" s="18">
        <f t="shared" ref="J16:J35" si="13">E16-I16</f>
        <v>0</v>
      </c>
      <c r="K16" s="37" t="str">
        <f t="shared" ref="K16:K35" si="14">IF(E16=0,"NA",J16/E16)</f>
        <v>NA</v>
      </c>
      <c r="L16" s="37" t="str">
        <f t="shared" ref="L16:L35" si="15">IF(E16=0,"NA",(  ( F16 - (E16/$L$6)) / (E16/$L$6)))</f>
        <v>NA</v>
      </c>
      <c r="M16" s="37" t="str">
        <f t="shared" ref="M16:M35" si="16">IF(E16=0,"NA",(  ( G16 - ($M$6*(E16/12))) / ($M$6*(E16/12))))</f>
        <v>NA</v>
      </c>
      <c r="R16" s="23"/>
      <c r="S16" s="23"/>
      <c r="T16" s="23"/>
      <c r="U16" s="23"/>
      <c r="V16" s="23"/>
    </row>
    <row r="17" spans="1:22" x14ac:dyDescent="0.2">
      <c r="A17" s="17"/>
      <c r="B17" s="43" t="s">
        <v>464</v>
      </c>
      <c r="C17" s="17" t="s">
        <v>465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f t="shared" si="12"/>
        <v>0</v>
      </c>
      <c r="J17" s="18">
        <f t="shared" si="13"/>
        <v>0</v>
      </c>
      <c r="K17" s="37" t="str">
        <f t="shared" si="14"/>
        <v>NA</v>
      </c>
      <c r="L17" s="37" t="str">
        <f t="shared" si="15"/>
        <v>NA</v>
      </c>
      <c r="M17" s="37" t="str">
        <f t="shared" si="16"/>
        <v>NA</v>
      </c>
      <c r="R17" s="23"/>
      <c r="S17" s="23"/>
      <c r="T17" s="23"/>
      <c r="U17" s="23"/>
      <c r="V17" s="23"/>
    </row>
    <row r="18" spans="1:22" x14ac:dyDescent="0.2">
      <c r="A18" s="17"/>
      <c r="B18" s="43" t="s">
        <v>159</v>
      </c>
      <c r="C18" s="17" t="s">
        <v>160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f t="shared" si="12"/>
        <v>0</v>
      </c>
      <c r="J18" s="18">
        <f t="shared" si="13"/>
        <v>0</v>
      </c>
      <c r="K18" s="37" t="str">
        <f t="shared" si="14"/>
        <v>NA</v>
      </c>
      <c r="L18" s="37" t="str">
        <f t="shared" si="15"/>
        <v>NA</v>
      </c>
      <c r="M18" s="37" t="str">
        <f t="shared" si="16"/>
        <v>NA</v>
      </c>
      <c r="R18" s="23"/>
      <c r="S18" s="23"/>
      <c r="T18" s="23"/>
      <c r="U18" s="23"/>
      <c r="V18" s="23"/>
    </row>
    <row r="19" spans="1:22" x14ac:dyDescent="0.2">
      <c r="A19" s="17"/>
      <c r="B19" s="43" t="s">
        <v>161</v>
      </c>
      <c r="C19" s="17" t="s">
        <v>162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f t="shared" si="12"/>
        <v>0</v>
      </c>
      <c r="J19" s="18">
        <f t="shared" si="13"/>
        <v>0</v>
      </c>
      <c r="K19" s="37" t="str">
        <f t="shared" si="14"/>
        <v>NA</v>
      </c>
      <c r="L19" s="37" t="str">
        <f t="shared" si="15"/>
        <v>NA</v>
      </c>
      <c r="M19" s="37" t="str">
        <f t="shared" si="16"/>
        <v>NA</v>
      </c>
      <c r="R19" s="23"/>
      <c r="S19" s="23"/>
      <c r="T19" s="23"/>
      <c r="U19" s="23"/>
      <c r="V19" s="23"/>
    </row>
    <row r="20" spans="1:22" x14ac:dyDescent="0.2">
      <c r="A20" s="17"/>
      <c r="B20" s="43" t="s">
        <v>466</v>
      </c>
      <c r="C20" s="17" t="s">
        <v>467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f t="shared" si="12"/>
        <v>0</v>
      </c>
      <c r="J20" s="18">
        <f t="shared" si="13"/>
        <v>0</v>
      </c>
      <c r="K20" s="37" t="str">
        <f t="shared" si="14"/>
        <v>NA</v>
      </c>
      <c r="L20" s="37" t="str">
        <f t="shared" si="15"/>
        <v>NA</v>
      </c>
      <c r="M20" s="37" t="str">
        <f t="shared" si="16"/>
        <v>NA</v>
      </c>
      <c r="R20" s="23"/>
      <c r="S20" s="23"/>
      <c r="T20" s="23"/>
      <c r="U20" s="23"/>
      <c r="V20" s="23"/>
    </row>
    <row r="21" spans="1:22" x14ac:dyDescent="0.2">
      <c r="A21" s="17"/>
      <c r="B21" s="43" t="s">
        <v>468</v>
      </c>
      <c r="C21" s="17" t="s">
        <v>469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f t="shared" si="12"/>
        <v>0</v>
      </c>
      <c r="J21" s="18">
        <f t="shared" si="13"/>
        <v>0</v>
      </c>
      <c r="K21" s="37" t="str">
        <f t="shared" si="14"/>
        <v>NA</v>
      </c>
      <c r="L21" s="37" t="str">
        <f t="shared" si="15"/>
        <v>NA</v>
      </c>
      <c r="M21" s="37" t="str">
        <f t="shared" si="16"/>
        <v>NA</v>
      </c>
      <c r="R21" s="23"/>
      <c r="S21" s="23"/>
      <c r="T21" s="23"/>
      <c r="U21" s="23"/>
      <c r="V21" s="23"/>
    </row>
    <row r="22" spans="1:22" x14ac:dyDescent="0.2">
      <c r="A22" s="17"/>
      <c r="B22" s="43" t="s">
        <v>470</v>
      </c>
      <c r="C22" s="17" t="s">
        <v>471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f t="shared" si="12"/>
        <v>0</v>
      </c>
      <c r="J22" s="18">
        <f t="shared" si="13"/>
        <v>0</v>
      </c>
      <c r="K22" s="37" t="str">
        <f t="shared" si="14"/>
        <v>NA</v>
      </c>
      <c r="L22" s="37" t="str">
        <f t="shared" si="15"/>
        <v>NA</v>
      </c>
      <c r="M22" s="37" t="str">
        <f t="shared" si="16"/>
        <v>NA</v>
      </c>
      <c r="R22" s="23"/>
      <c r="S22" s="23"/>
      <c r="T22" s="23"/>
      <c r="U22" s="23"/>
      <c r="V22" s="23"/>
    </row>
    <row r="23" spans="1:22" x14ac:dyDescent="0.2">
      <c r="A23" s="17"/>
      <c r="B23" s="43" t="s">
        <v>472</v>
      </c>
      <c r="C23" s="17" t="s">
        <v>473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f t="shared" si="12"/>
        <v>0</v>
      </c>
      <c r="J23" s="18">
        <f t="shared" si="13"/>
        <v>0</v>
      </c>
      <c r="K23" s="37" t="str">
        <f t="shared" si="14"/>
        <v>NA</v>
      </c>
      <c r="L23" s="37" t="str">
        <f t="shared" si="15"/>
        <v>NA</v>
      </c>
      <c r="M23" s="37" t="str">
        <f t="shared" si="16"/>
        <v>NA</v>
      </c>
      <c r="R23" s="23"/>
      <c r="S23" s="23"/>
      <c r="T23" s="23"/>
      <c r="U23" s="23"/>
      <c r="V23" s="23"/>
    </row>
    <row r="24" spans="1:22" x14ac:dyDescent="0.2">
      <c r="A24" s="17"/>
      <c r="B24" s="43" t="s">
        <v>474</v>
      </c>
      <c r="C24" s="17" t="s">
        <v>475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f t="shared" si="12"/>
        <v>0</v>
      </c>
      <c r="J24" s="18">
        <f t="shared" si="13"/>
        <v>0</v>
      </c>
      <c r="K24" s="37" t="str">
        <f t="shared" si="14"/>
        <v>NA</v>
      </c>
      <c r="L24" s="37" t="str">
        <f t="shared" si="15"/>
        <v>NA</v>
      </c>
      <c r="M24" s="37" t="str">
        <f t="shared" si="16"/>
        <v>NA</v>
      </c>
      <c r="R24" s="23"/>
      <c r="S24" s="23"/>
      <c r="T24" s="23"/>
      <c r="U24" s="23"/>
      <c r="V24" s="23"/>
    </row>
    <row r="25" spans="1:22" x14ac:dyDescent="0.2">
      <c r="A25" s="67" t="s">
        <v>50</v>
      </c>
      <c r="B25" s="68"/>
      <c r="C25" s="67"/>
      <c r="D25" s="69">
        <v>30993942.549999997</v>
      </c>
      <c r="E25" s="69">
        <v>31363942.549999997</v>
      </c>
      <c r="F25" s="69">
        <v>3040068.27</v>
      </c>
      <c r="G25" s="69">
        <v>15434875.710000001</v>
      </c>
      <c r="H25" s="69">
        <v>0</v>
      </c>
      <c r="I25" s="69">
        <f t="shared" si="12"/>
        <v>15434875.710000001</v>
      </c>
      <c r="J25" s="69">
        <f t="shared" si="13"/>
        <v>15929066.839999996</v>
      </c>
      <c r="K25" s="70">
        <f t="shared" si="14"/>
        <v>0.50787833240690583</v>
      </c>
      <c r="L25" s="70">
        <f t="shared" si="15"/>
        <v>-0.90307123330705119</v>
      </c>
      <c r="M25" s="70">
        <f t="shared" si="16"/>
        <v>-1.5756664813811657E-2</v>
      </c>
      <c r="R25" s="23"/>
      <c r="S25" s="23"/>
      <c r="T25" s="23"/>
      <c r="U25" s="23"/>
      <c r="V25" s="23"/>
    </row>
    <row r="26" spans="1:22" x14ac:dyDescent="0.2">
      <c r="A26" s="17" t="s">
        <v>19</v>
      </c>
      <c r="B26" s="43" t="s">
        <v>20</v>
      </c>
      <c r="C26" s="17" t="s">
        <v>21</v>
      </c>
      <c r="D26" s="18">
        <v>0</v>
      </c>
      <c r="E26" s="18">
        <v>0</v>
      </c>
      <c r="F26" s="18">
        <v>955.22</v>
      </c>
      <c r="G26" s="18">
        <v>3942.6</v>
      </c>
      <c r="H26" s="18">
        <v>0</v>
      </c>
      <c r="I26" s="18">
        <f t="shared" si="12"/>
        <v>3942.6</v>
      </c>
      <c r="J26" s="18">
        <f t="shared" si="13"/>
        <v>-3942.6</v>
      </c>
      <c r="K26" s="37" t="str">
        <f t="shared" si="14"/>
        <v>NA</v>
      </c>
      <c r="L26" s="37" t="str">
        <f t="shared" si="15"/>
        <v>NA</v>
      </c>
      <c r="M26" s="37" t="str">
        <f t="shared" si="16"/>
        <v>NA</v>
      </c>
      <c r="R26" s="23"/>
      <c r="S26" s="23"/>
      <c r="T26" s="23"/>
      <c r="U26" s="23"/>
      <c r="V26" s="23"/>
    </row>
    <row r="27" spans="1:22" x14ac:dyDescent="0.2">
      <c r="A27" s="67" t="s">
        <v>22</v>
      </c>
      <c r="B27" s="68"/>
      <c r="C27" s="67"/>
      <c r="D27" s="69">
        <v>0</v>
      </c>
      <c r="E27" s="69">
        <v>0</v>
      </c>
      <c r="F27" s="69">
        <v>955.22</v>
      </c>
      <c r="G27" s="69">
        <v>3942.6</v>
      </c>
      <c r="H27" s="69">
        <v>0</v>
      </c>
      <c r="I27" s="69">
        <f t="shared" si="12"/>
        <v>3942.6</v>
      </c>
      <c r="J27" s="69">
        <f t="shared" si="13"/>
        <v>-3942.6</v>
      </c>
      <c r="K27" s="70" t="str">
        <f t="shared" si="14"/>
        <v>NA</v>
      </c>
      <c r="L27" s="70" t="str">
        <f t="shared" si="15"/>
        <v>NA</v>
      </c>
      <c r="M27" s="70" t="str">
        <f t="shared" si="16"/>
        <v>NA</v>
      </c>
      <c r="R27" s="23"/>
      <c r="S27" s="23"/>
      <c r="T27" s="23"/>
      <c r="U27" s="23"/>
      <c r="V27" s="23"/>
    </row>
    <row r="28" spans="1:22" x14ac:dyDescent="0.2">
      <c r="A28" s="17" t="s">
        <v>51</v>
      </c>
      <c r="B28" s="43" t="s">
        <v>476</v>
      </c>
      <c r="C28" s="17" t="s">
        <v>477</v>
      </c>
      <c r="D28" s="18">
        <v>12946251.710000001</v>
      </c>
      <c r="E28" s="18">
        <v>12946251.710000001</v>
      </c>
      <c r="F28" s="18">
        <v>1270784.82</v>
      </c>
      <c r="G28" s="18">
        <v>6819215.7699999996</v>
      </c>
      <c r="H28" s="18">
        <v>0</v>
      </c>
      <c r="I28" s="18">
        <f t="shared" si="12"/>
        <v>6819215.7699999996</v>
      </c>
      <c r="J28" s="18">
        <f t="shared" si="13"/>
        <v>6127035.9400000013</v>
      </c>
      <c r="K28" s="37">
        <f t="shared" si="14"/>
        <v>0.47326717240228916</v>
      </c>
      <c r="L28" s="37">
        <f t="shared" si="15"/>
        <v>-0.90184148675107134</v>
      </c>
      <c r="M28" s="37">
        <f t="shared" si="16"/>
        <v>5.3465655195421666E-2</v>
      </c>
      <c r="R28" s="23"/>
      <c r="S28" s="23"/>
      <c r="T28" s="23"/>
      <c r="U28" s="23"/>
      <c r="V28" s="23"/>
    </row>
    <row r="29" spans="1:22" x14ac:dyDescent="0.2">
      <c r="A29" s="17"/>
      <c r="B29" s="43" t="s">
        <v>54</v>
      </c>
      <c r="C29" s="17" t="s">
        <v>55</v>
      </c>
      <c r="D29" s="18">
        <v>2544589</v>
      </c>
      <c r="E29" s="18">
        <v>2304655</v>
      </c>
      <c r="F29" s="18">
        <v>0</v>
      </c>
      <c r="G29" s="18">
        <v>363714.23</v>
      </c>
      <c r="H29" s="18">
        <v>0</v>
      </c>
      <c r="I29" s="18">
        <f t="shared" si="12"/>
        <v>363714.23</v>
      </c>
      <c r="J29" s="18">
        <f t="shared" si="13"/>
        <v>1940940.77</v>
      </c>
      <c r="K29" s="37">
        <f t="shared" si="14"/>
        <v>0.8421827865776006</v>
      </c>
      <c r="L29" s="37">
        <f t="shared" si="15"/>
        <v>-1</v>
      </c>
      <c r="M29" s="37">
        <f t="shared" si="16"/>
        <v>-0.68436557315520108</v>
      </c>
      <c r="R29" s="23"/>
      <c r="S29" s="23"/>
      <c r="T29" s="23"/>
      <c r="U29" s="23"/>
      <c r="V29" s="23"/>
    </row>
    <row r="30" spans="1:22" x14ac:dyDescent="0.2">
      <c r="A30" s="17"/>
      <c r="B30" s="43" t="s">
        <v>245</v>
      </c>
      <c r="C30" s="17" t="s">
        <v>246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f t="shared" si="12"/>
        <v>0</v>
      </c>
      <c r="J30" s="18">
        <f t="shared" si="13"/>
        <v>0</v>
      </c>
      <c r="K30" s="37" t="str">
        <f t="shared" si="14"/>
        <v>NA</v>
      </c>
      <c r="L30" s="37" t="str">
        <f t="shared" si="15"/>
        <v>NA</v>
      </c>
      <c r="M30" s="37" t="str">
        <f t="shared" si="16"/>
        <v>NA</v>
      </c>
      <c r="R30" s="23"/>
      <c r="S30" s="23"/>
      <c r="T30" s="23"/>
      <c r="U30" s="23"/>
      <c r="V30" s="23"/>
    </row>
    <row r="31" spans="1:22" x14ac:dyDescent="0.2">
      <c r="A31" s="67" t="s">
        <v>56</v>
      </c>
      <c r="B31" s="68"/>
      <c r="C31" s="67"/>
      <c r="D31" s="69">
        <v>15490840.710000001</v>
      </c>
      <c r="E31" s="69">
        <v>15250906.710000001</v>
      </c>
      <c r="F31" s="69">
        <v>1270784.82</v>
      </c>
      <c r="G31" s="69">
        <v>7182930</v>
      </c>
      <c r="H31" s="69">
        <v>0</v>
      </c>
      <c r="I31" s="69">
        <f t="shared" si="12"/>
        <v>7182930</v>
      </c>
      <c r="J31" s="69">
        <f t="shared" si="13"/>
        <v>8067976.7100000009</v>
      </c>
      <c r="K31" s="70">
        <f t="shared" si="14"/>
        <v>0.52901619971944613</v>
      </c>
      <c r="L31" s="70">
        <f t="shared" si="15"/>
        <v>-0.91667480208460339</v>
      </c>
      <c r="M31" s="70">
        <f t="shared" si="16"/>
        <v>-5.8032399438892171E-2</v>
      </c>
      <c r="R31" s="23"/>
      <c r="S31" s="23"/>
      <c r="T31" s="23"/>
      <c r="U31" s="23"/>
      <c r="V31" s="23"/>
    </row>
    <row r="32" spans="1:22" x14ac:dyDescent="0.2">
      <c r="A32" s="17" t="s">
        <v>163</v>
      </c>
      <c r="B32" s="43" t="s">
        <v>164</v>
      </c>
      <c r="C32" s="17" t="s">
        <v>165</v>
      </c>
      <c r="D32" s="18">
        <v>73880840.069999993</v>
      </c>
      <c r="E32" s="18">
        <v>76957825.650000006</v>
      </c>
      <c r="F32" s="18">
        <v>0</v>
      </c>
      <c r="G32" s="18">
        <v>32262885.980000004</v>
      </c>
      <c r="H32" s="18">
        <v>0</v>
      </c>
      <c r="I32" s="18">
        <f t="shared" si="12"/>
        <v>32262885.980000004</v>
      </c>
      <c r="J32" s="18">
        <f t="shared" si="13"/>
        <v>44694939.670000002</v>
      </c>
      <c r="K32" s="37">
        <f t="shared" si="14"/>
        <v>0.58077186163328143</v>
      </c>
      <c r="L32" s="37">
        <f t="shared" si="15"/>
        <v>-1</v>
      </c>
      <c r="M32" s="37">
        <f t="shared" si="16"/>
        <v>-0.16154372326656291</v>
      </c>
      <c r="R32" s="23"/>
      <c r="S32" s="23"/>
      <c r="T32" s="23"/>
      <c r="U32" s="23"/>
      <c r="V32" s="23"/>
    </row>
    <row r="33" spans="1:22" x14ac:dyDescent="0.2">
      <c r="A33" s="17"/>
      <c r="B33" s="43" t="s">
        <v>478</v>
      </c>
      <c r="C33" s="17" t="s">
        <v>479</v>
      </c>
      <c r="D33" s="18">
        <v>2555268.77</v>
      </c>
      <c r="E33" s="18">
        <v>3615158.8399999994</v>
      </c>
      <c r="F33" s="18">
        <v>95638.54</v>
      </c>
      <c r="G33" s="18">
        <v>1302230.5900000001</v>
      </c>
      <c r="H33" s="18">
        <v>0</v>
      </c>
      <c r="I33" s="18">
        <f t="shared" si="12"/>
        <v>1302230.5900000001</v>
      </c>
      <c r="J33" s="18">
        <f t="shared" si="13"/>
        <v>2312928.2499999991</v>
      </c>
      <c r="K33" s="37">
        <f t="shared" si="14"/>
        <v>0.63978606538903815</v>
      </c>
      <c r="L33" s="37">
        <f t="shared" si="15"/>
        <v>-0.97354513474157611</v>
      </c>
      <c r="M33" s="37">
        <f t="shared" si="16"/>
        <v>-0.27957213077807663</v>
      </c>
      <c r="R33" s="23"/>
      <c r="S33" s="23"/>
      <c r="T33" s="23"/>
      <c r="U33" s="23"/>
      <c r="V33" s="23"/>
    </row>
    <row r="34" spans="1:22" x14ac:dyDescent="0.2">
      <c r="A34" s="17"/>
      <c r="B34" s="43" t="s">
        <v>166</v>
      </c>
      <c r="C34" s="17" t="s">
        <v>167</v>
      </c>
      <c r="D34" s="18">
        <v>351475415</v>
      </c>
      <c r="E34" s="18">
        <v>499378530.30000001</v>
      </c>
      <c r="F34" s="18">
        <v>13101657.01</v>
      </c>
      <c r="G34" s="18">
        <v>52741034.879999995</v>
      </c>
      <c r="H34" s="18">
        <v>0</v>
      </c>
      <c r="I34" s="18">
        <f t="shared" si="12"/>
        <v>52741034.879999995</v>
      </c>
      <c r="J34" s="18">
        <f t="shared" si="13"/>
        <v>446637495.42000002</v>
      </c>
      <c r="K34" s="37">
        <f t="shared" si="14"/>
        <v>0.89438665925762573</v>
      </c>
      <c r="L34" s="37">
        <f t="shared" si="15"/>
        <v>-0.97376407631675876</v>
      </c>
      <c r="M34" s="37">
        <f t="shared" si="16"/>
        <v>-0.78877331851525134</v>
      </c>
      <c r="R34" s="23"/>
      <c r="S34" s="23"/>
      <c r="T34" s="23"/>
      <c r="U34" s="23"/>
      <c r="V34" s="23"/>
    </row>
    <row r="35" spans="1:22" x14ac:dyDescent="0.2">
      <c r="A35" s="17"/>
      <c r="B35" s="43" t="s">
        <v>480</v>
      </c>
      <c r="C35" s="17" t="s">
        <v>481</v>
      </c>
      <c r="D35" s="18">
        <v>321087.62</v>
      </c>
      <c r="E35" s="18">
        <v>1107150.6200000001</v>
      </c>
      <c r="F35" s="18">
        <v>0</v>
      </c>
      <c r="G35" s="18">
        <v>0</v>
      </c>
      <c r="H35" s="18">
        <v>0</v>
      </c>
      <c r="I35" s="18">
        <f t="shared" si="12"/>
        <v>0</v>
      </c>
      <c r="J35" s="18">
        <f t="shared" si="13"/>
        <v>1107150.6200000001</v>
      </c>
      <c r="K35" s="37">
        <f t="shared" si="14"/>
        <v>1</v>
      </c>
      <c r="L35" s="37">
        <f t="shared" si="15"/>
        <v>-1</v>
      </c>
      <c r="M35" s="37">
        <f t="shared" si="16"/>
        <v>-1</v>
      </c>
      <c r="R35" s="23"/>
      <c r="S35" s="23"/>
      <c r="T35" s="23"/>
      <c r="U35" s="23"/>
      <c r="V35" s="23"/>
    </row>
    <row r="36" spans="1:22" x14ac:dyDescent="0.2">
      <c r="A36" s="17"/>
      <c r="B36" s="43" t="s">
        <v>482</v>
      </c>
      <c r="C36" s="17" t="s">
        <v>483</v>
      </c>
      <c r="D36" s="18">
        <v>0</v>
      </c>
      <c r="E36" s="18">
        <v>0</v>
      </c>
      <c r="F36" s="18">
        <v>0</v>
      </c>
      <c r="G36" s="18">
        <v>0</v>
      </c>
      <c r="H36" s="18">
        <v>0</v>
      </c>
      <c r="I36" s="18">
        <f t="shared" si="7"/>
        <v>0</v>
      </c>
      <c r="J36" s="18">
        <f t="shared" si="8"/>
        <v>0</v>
      </c>
      <c r="K36" s="37" t="str">
        <f t="shared" si="9"/>
        <v>NA</v>
      </c>
      <c r="L36" s="37" t="str">
        <f t="shared" si="10"/>
        <v>NA</v>
      </c>
      <c r="M36" s="37" t="str">
        <f t="shared" si="11"/>
        <v>NA</v>
      </c>
      <c r="R36" s="23"/>
      <c r="S36" s="23"/>
      <c r="T36" s="23"/>
      <c r="U36" s="23"/>
      <c r="V36" s="23"/>
    </row>
    <row r="37" spans="1:22" x14ac:dyDescent="0.2">
      <c r="A37" s="17"/>
      <c r="B37" s="43" t="s">
        <v>484</v>
      </c>
      <c r="C37" s="17" t="s">
        <v>485</v>
      </c>
      <c r="F37" s="18">
        <v>0</v>
      </c>
      <c r="G37" s="18">
        <v>0</v>
      </c>
      <c r="H37" s="18">
        <v>0</v>
      </c>
      <c r="I37" s="18">
        <f t="shared" si="7"/>
        <v>0</v>
      </c>
      <c r="J37" s="18">
        <f t="shared" si="8"/>
        <v>0</v>
      </c>
      <c r="K37" s="37" t="str">
        <f t="shared" si="9"/>
        <v>NA</v>
      </c>
      <c r="L37" s="37" t="str">
        <f t="shared" si="10"/>
        <v>NA</v>
      </c>
      <c r="M37" s="37" t="str">
        <f t="shared" si="11"/>
        <v>NA</v>
      </c>
      <c r="R37" s="23"/>
      <c r="S37" s="23"/>
      <c r="T37" s="23"/>
      <c r="U37" s="23"/>
      <c r="V37" s="23"/>
    </row>
    <row r="38" spans="1:22" x14ac:dyDescent="0.2">
      <c r="A38" s="67" t="s">
        <v>168</v>
      </c>
      <c r="B38" s="68"/>
      <c r="C38" s="67"/>
      <c r="D38" s="69">
        <v>428232611.45999998</v>
      </c>
      <c r="E38" s="69">
        <v>581058665.40999997</v>
      </c>
      <c r="F38" s="69">
        <v>13197295.549999999</v>
      </c>
      <c r="G38" s="69">
        <v>86306151.450000003</v>
      </c>
      <c r="H38" s="69">
        <v>0</v>
      </c>
      <c r="I38" s="69">
        <f t="shared" si="7"/>
        <v>86306151.450000003</v>
      </c>
      <c r="J38" s="69">
        <f t="shared" si="8"/>
        <v>494752513.95999998</v>
      </c>
      <c r="K38" s="70">
        <f t="shared" si="9"/>
        <v>0.85146740494937523</v>
      </c>
      <c r="L38" s="70">
        <f t="shared" si="10"/>
        <v>-0.97728749894696465</v>
      </c>
      <c r="M38" s="70">
        <f t="shared" si="11"/>
        <v>-0.70293480989875046</v>
      </c>
      <c r="R38" s="23"/>
      <c r="S38" s="23"/>
      <c r="T38" s="23"/>
      <c r="U38" s="23"/>
      <c r="V38" s="23"/>
    </row>
    <row r="39" spans="1:22" x14ac:dyDescent="0.2">
      <c r="A39" s="17" t="s">
        <v>23</v>
      </c>
      <c r="B39" s="43" t="s">
        <v>24</v>
      </c>
      <c r="C39" s="17" t="s">
        <v>25</v>
      </c>
      <c r="D39" s="18">
        <v>4445423</v>
      </c>
      <c r="E39" s="18">
        <v>4445423</v>
      </c>
      <c r="F39" s="18">
        <v>85155.15</v>
      </c>
      <c r="G39" s="18">
        <v>228890.58</v>
      </c>
      <c r="H39" s="18">
        <v>0</v>
      </c>
      <c r="I39" s="18">
        <f t="shared" si="7"/>
        <v>228890.58</v>
      </c>
      <c r="J39" s="18">
        <f t="shared" si="8"/>
        <v>4216532.42</v>
      </c>
      <c r="K39" s="37">
        <f t="shared" si="9"/>
        <v>0.94851095610024061</v>
      </c>
      <c r="L39" s="37">
        <f t="shared" si="10"/>
        <v>-0.98084430885429796</v>
      </c>
      <c r="M39" s="37">
        <f t="shared" si="11"/>
        <v>-0.89702191220048122</v>
      </c>
      <c r="R39" s="23"/>
      <c r="S39" s="23"/>
      <c r="T39" s="23"/>
      <c r="U39" s="23"/>
      <c r="V39" s="23"/>
    </row>
    <row r="40" spans="1:22" x14ac:dyDescent="0.2">
      <c r="A40" s="17"/>
      <c r="B40" s="43" t="s">
        <v>255</v>
      </c>
      <c r="C40" s="17" t="s">
        <v>256</v>
      </c>
      <c r="D40" s="18">
        <v>0</v>
      </c>
      <c r="E40" s="18">
        <v>705</v>
      </c>
      <c r="F40" s="18">
        <v>0</v>
      </c>
      <c r="G40" s="18">
        <v>1410</v>
      </c>
      <c r="H40" s="18">
        <v>0</v>
      </c>
      <c r="I40" s="18">
        <f t="shared" si="7"/>
        <v>1410</v>
      </c>
      <c r="J40" s="18">
        <f t="shared" si="8"/>
        <v>-705</v>
      </c>
      <c r="K40" s="37">
        <f t="shared" si="9"/>
        <v>-1</v>
      </c>
      <c r="L40" s="37">
        <f t="shared" si="10"/>
        <v>-1</v>
      </c>
      <c r="M40" s="37">
        <f t="shared" si="11"/>
        <v>3</v>
      </c>
      <c r="R40" s="23"/>
      <c r="S40" s="23"/>
      <c r="T40" s="23"/>
      <c r="U40" s="23"/>
      <c r="V40" s="23"/>
    </row>
    <row r="41" spans="1:22" x14ac:dyDescent="0.2">
      <c r="A41" s="67" t="s">
        <v>26</v>
      </c>
      <c r="B41" s="68"/>
      <c r="C41" s="67"/>
      <c r="D41" s="69">
        <v>4445423</v>
      </c>
      <c r="E41" s="69">
        <v>4446128</v>
      </c>
      <c r="F41" s="69">
        <v>85155.15</v>
      </c>
      <c r="G41" s="69">
        <v>230300.58</v>
      </c>
      <c r="H41" s="69">
        <v>0</v>
      </c>
      <c r="I41" s="69">
        <f t="shared" si="7"/>
        <v>230300.58</v>
      </c>
      <c r="J41" s="69">
        <f t="shared" si="8"/>
        <v>4215827.42</v>
      </c>
      <c r="K41" s="70">
        <f t="shared" si="9"/>
        <v>0.94820199058596599</v>
      </c>
      <c r="L41" s="70">
        <f t="shared" si="10"/>
        <v>-0.98084734627523085</v>
      </c>
      <c r="M41" s="70">
        <f t="shared" si="11"/>
        <v>-0.89640398117193199</v>
      </c>
      <c r="R41" s="23"/>
      <c r="S41" s="23"/>
      <c r="T41" s="23"/>
      <c r="U41" s="23"/>
      <c r="V41" s="23"/>
    </row>
    <row r="42" spans="1:22" s="13" customFormat="1" ht="15.75" x14ac:dyDescent="0.25">
      <c r="A42" s="23"/>
      <c r="B42" s="31"/>
      <c r="C42" s="23"/>
      <c r="D42" s="18"/>
      <c r="E42" s="18"/>
      <c r="F42" s="18"/>
      <c r="G42" s="18"/>
      <c r="H42" s="18"/>
      <c r="I42" s="18"/>
      <c r="J42" s="18"/>
      <c r="K42" s="37"/>
      <c r="L42" s="37"/>
      <c r="M42" s="37"/>
      <c r="N42" s="17"/>
    </row>
    <row r="43" spans="1:22" customFormat="1" ht="15.75" x14ac:dyDescent="0.25">
      <c r="A43" s="25" t="s">
        <v>28</v>
      </c>
      <c r="B43" s="32"/>
      <c r="C43" s="25"/>
      <c r="D43" s="6">
        <f>+D25+D27+D31+D38+D41</f>
        <v>479162817.71999997</v>
      </c>
      <c r="E43" s="6">
        <f t="shared" ref="E43:J43" si="17">+E25+E27+E31+E38+E41</f>
        <v>632119642.66999996</v>
      </c>
      <c r="F43" s="6">
        <f t="shared" si="17"/>
        <v>17594259.009999998</v>
      </c>
      <c r="G43" s="6">
        <f t="shared" si="17"/>
        <v>109158200.34</v>
      </c>
      <c r="H43" s="6">
        <f t="shared" si="17"/>
        <v>0</v>
      </c>
      <c r="I43" s="6">
        <f t="shared" si="17"/>
        <v>109158200.34</v>
      </c>
      <c r="J43" s="6">
        <f t="shared" si="17"/>
        <v>522961442.32999998</v>
      </c>
      <c r="K43" s="38">
        <f t="shared" ref="K43" si="18">IF(E43=0,"NA",J43/E43)</f>
        <v>0.8273140194173868</v>
      </c>
      <c r="L43" s="38">
        <f t="shared" ref="L43" si="19">IF(E43=0,"NA",(  ( F43 - (E43/$L$6)) / (E43/$L$6)))</f>
        <v>-0.97216625173094784</v>
      </c>
      <c r="M43" s="38">
        <f t="shared" ref="M43" si="20">IF(E43=0,"NA",(  ( G43 - ($M$6*(E43/12))) / ($M$6*(E43/12))))</f>
        <v>-0.65462803883477361</v>
      </c>
      <c r="N43" s="13"/>
      <c r="O43" s="17"/>
      <c r="P43" s="17"/>
      <c r="Q43" s="17"/>
      <c r="R43" s="17"/>
      <c r="S43" s="17"/>
      <c r="T43" s="17"/>
      <c r="U43" s="17"/>
      <c r="V43" s="17"/>
    </row>
    <row r="44" spans="1:22" x14ac:dyDescent="0.2">
      <c r="A44" s="21"/>
      <c r="B44" s="34"/>
      <c r="C44" s="21"/>
      <c r="D44" s="5"/>
      <c r="E44" s="5"/>
      <c r="F44" s="5"/>
      <c r="G44" s="5"/>
      <c r="H44" s="5"/>
      <c r="I44" s="5"/>
      <c r="J44" s="5"/>
      <c r="K44" s="40"/>
      <c r="L44" s="40"/>
      <c r="M44" s="40"/>
      <c r="N44"/>
    </row>
    <row r="45" spans="1:22" x14ac:dyDescent="0.2">
      <c r="A45" s="17" t="s">
        <v>63</v>
      </c>
      <c r="B45" s="43" t="s">
        <v>64</v>
      </c>
      <c r="C45" s="17" t="s">
        <v>65</v>
      </c>
      <c r="D45" s="18">
        <v>14500556.390000004</v>
      </c>
      <c r="E45" s="18">
        <v>50407658.539999969</v>
      </c>
      <c r="F45" s="18">
        <v>1679750.9799999995</v>
      </c>
      <c r="G45" s="18">
        <v>7497106.7600000035</v>
      </c>
      <c r="H45" s="18">
        <v>149.32</v>
      </c>
      <c r="I45" s="18">
        <f t="shared" ref="I45" si="21">SUM(G45:H45)</f>
        <v>7497256.0800000038</v>
      </c>
      <c r="J45" s="18">
        <f t="shared" ref="J45" si="22">E45-I45</f>
        <v>42910402.459999964</v>
      </c>
      <c r="K45" s="37">
        <f t="shared" ref="K45" si="23">IF(E45=0,"NA",J45/E45)</f>
        <v>0.85126751971526882</v>
      </c>
      <c r="L45" s="37">
        <f t="shared" ref="L45" si="24">IF(E45=0,"NA",(  ( F45 - (E45/$L$6)) / (E45/$L$6)))</f>
        <v>-0.9666766711914011</v>
      </c>
      <c r="M45" s="37">
        <f t="shared" ref="M45" si="25">IF(E45=0,"NA",(  ( G45 - ($M$6*(E45/12))) / ($M$6*(E45/12))))</f>
        <v>-0.70254096392710541</v>
      </c>
    </row>
    <row r="46" spans="1:22" x14ac:dyDescent="0.2">
      <c r="A46" s="17"/>
      <c r="B46" s="43" t="s">
        <v>486</v>
      </c>
      <c r="C46" s="17" t="s">
        <v>487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f t="shared" ref="I46:I75" si="26">SUM(G46:H46)</f>
        <v>0</v>
      </c>
      <c r="J46" s="18">
        <f t="shared" ref="J46:J75" si="27">E46-I46</f>
        <v>0</v>
      </c>
      <c r="K46" s="37" t="str">
        <f t="shared" ref="K46:K75" si="28">IF(E46=0,"NA",J46/E46)</f>
        <v>NA</v>
      </c>
      <c r="L46" s="37" t="str">
        <f t="shared" ref="L46:L75" si="29">IF(E46=0,"NA",(  ( F46 - (E46/$L$6)) / (E46/$L$6)))</f>
        <v>NA</v>
      </c>
      <c r="M46" s="37" t="str">
        <f t="shared" ref="M46:M75" si="30">IF(E46=0,"NA",(  ( G46 - ($M$6*(E46/12))) / ($M$6*(E46/12))))</f>
        <v>NA</v>
      </c>
    </row>
    <row r="47" spans="1:22" x14ac:dyDescent="0.2">
      <c r="A47" s="17"/>
      <c r="B47" s="43" t="s">
        <v>257</v>
      </c>
      <c r="C47" s="17" t="s">
        <v>66</v>
      </c>
      <c r="D47" s="18">
        <v>76000</v>
      </c>
      <c r="E47" s="18">
        <v>13380</v>
      </c>
      <c r="F47" s="18">
        <v>793.13</v>
      </c>
      <c r="G47" s="18">
        <v>11856.89</v>
      </c>
      <c r="H47" s="18">
        <v>0</v>
      </c>
      <c r="I47" s="18">
        <f t="shared" si="26"/>
        <v>11856.89</v>
      </c>
      <c r="J47" s="18">
        <f t="shared" si="27"/>
        <v>1523.1100000000006</v>
      </c>
      <c r="K47" s="37">
        <f t="shared" si="28"/>
        <v>0.11383482810164429</v>
      </c>
      <c r="L47" s="37">
        <f t="shared" si="29"/>
        <v>-0.94072272047832595</v>
      </c>
      <c r="M47" s="37">
        <f t="shared" si="30"/>
        <v>0.77233034379671139</v>
      </c>
    </row>
    <row r="48" spans="1:22" x14ac:dyDescent="0.2">
      <c r="A48" s="17"/>
      <c r="B48" s="43" t="s">
        <v>67</v>
      </c>
      <c r="C48" s="17" t="s">
        <v>66</v>
      </c>
      <c r="D48" s="18">
        <v>0</v>
      </c>
      <c r="E48" s="18">
        <v>0</v>
      </c>
      <c r="F48" s="18">
        <v>0</v>
      </c>
      <c r="G48" s="18">
        <v>0</v>
      </c>
      <c r="H48" s="18">
        <v>0</v>
      </c>
      <c r="I48" s="18">
        <f t="shared" si="26"/>
        <v>0</v>
      </c>
      <c r="J48" s="18">
        <f t="shared" si="27"/>
        <v>0</v>
      </c>
      <c r="K48" s="37" t="str">
        <f t="shared" si="28"/>
        <v>NA</v>
      </c>
      <c r="L48" s="37" t="str">
        <f t="shared" si="29"/>
        <v>NA</v>
      </c>
      <c r="M48" s="37" t="str">
        <f t="shared" si="30"/>
        <v>NA</v>
      </c>
    </row>
    <row r="49" spans="1:13" x14ac:dyDescent="0.2">
      <c r="A49" s="17"/>
      <c r="B49" s="43" t="s">
        <v>258</v>
      </c>
      <c r="C49" s="17" t="s">
        <v>259</v>
      </c>
      <c r="D49" s="18">
        <v>0</v>
      </c>
      <c r="E49" s="18">
        <v>33322</v>
      </c>
      <c r="F49" s="18">
        <v>21940.84</v>
      </c>
      <c r="G49" s="18">
        <v>186435.48</v>
      </c>
      <c r="H49" s="18">
        <v>0</v>
      </c>
      <c r="I49" s="18">
        <f t="shared" si="26"/>
        <v>186435.48</v>
      </c>
      <c r="J49" s="18">
        <f t="shared" si="27"/>
        <v>-153113.48000000001</v>
      </c>
      <c r="K49" s="37">
        <f t="shared" si="28"/>
        <v>-4.5949666886741491</v>
      </c>
      <c r="L49" s="37">
        <f t="shared" si="29"/>
        <v>-0.34155092731528719</v>
      </c>
      <c r="M49" s="37">
        <f t="shared" si="30"/>
        <v>10.189933377348298</v>
      </c>
    </row>
    <row r="50" spans="1:13" x14ac:dyDescent="0.2">
      <c r="A50" s="17"/>
      <c r="B50" s="43" t="s">
        <v>260</v>
      </c>
      <c r="C50" s="17" t="s">
        <v>261</v>
      </c>
      <c r="D50" s="18">
        <v>153500</v>
      </c>
      <c r="E50" s="18">
        <v>100000</v>
      </c>
      <c r="F50" s="18">
        <v>0</v>
      </c>
      <c r="G50" s="18">
        <v>0</v>
      </c>
      <c r="H50" s="18">
        <v>0</v>
      </c>
      <c r="I50" s="18">
        <f t="shared" si="26"/>
        <v>0</v>
      </c>
      <c r="J50" s="18">
        <f t="shared" si="27"/>
        <v>100000</v>
      </c>
      <c r="K50" s="37">
        <f t="shared" si="28"/>
        <v>1</v>
      </c>
      <c r="L50" s="37">
        <f t="shared" si="29"/>
        <v>-1</v>
      </c>
      <c r="M50" s="37">
        <f t="shared" si="30"/>
        <v>-1</v>
      </c>
    </row>
    <row r="51" spans="1:13" x14ac:dyDescent="0.2">
      <c r="A51" s="17"/>
      <c r="B51" s="43" t="s">
        <v>262</v>
      </c>
      <c r="C51" s="17" t="s">
        <v>263</v>
      </c>
      <c r="D51" s="18">
        <v>0</v>
      </c>
      <c r="E51" s="18">
        <v>451081</v>
      </c>
      <c r="F51" s="18">
        <v>493</v>
      </c>
      <c r="G51" s="18">
        <v>28110.25</v>
      </c>
      <c r="H51" s="18">
        <v>0</v>
      </c>
      <c r="I51" s="18">
        <f t="shared" si="26"/>
        <v>28110.25</v>
      </c>
      <c r="J51" s="18">
        <f t="shared" si="27"/>
        <v>422970.75</v>
      </c>
      <c r="K51" s="37">
        <f t="shared" si="28"/>
        <v>0.93768247831320761</v>
      </c>
      <c r="L51" s="37">
        <f t="shared" si="29"/>
        <v>-0.99890706990540501</v>
      </c>
      <c r="M51" s="37">
        <f t="shared" si="30"/>
        <v>-0.87536495662641522</v>
      </c>
    </row>
    <row r="52" spans="1:13" x14ac:dyDescent="0.2">
      <c r="A52" s="17"/>
      <c r="B52" s="43" t="s">
        <v>264</v>
      </c>
      <c r="C52" s="17" t="s">
        <v>265</v>
      </c>
      <c r="D52" s="18">
        <v>30090.06</v>
      </c>
      <c r="E52" s="18">
        <v>65652</v>
      </c>
      <c r="F52" s="18">
        <v>2907.12</v>
      </c>
      <c r="G52" s="18">
        <v>11628.48</v>
      </c>
      <c r="H52" s="18">
        <v>0</v>
      </c>
      <c r="I52" s="18">
        <f t="shared" si="26"/>
        <v>11628.48</v>
      </c>
      <c r="J52" s="18">
        <f t="shared" si="27"/>
        <v>54023.520000000004</v>
      </c>
      <c r="K52" s="37">
        <f t="shared" si="28"/>
        <v>0.82287698775360996</v>
      </c>
      <c r="L52" s="37">
        <f t="shared" si="29"/>
        <v>-0.95571924693840249</v>
      </c>
      <c r="M52" s="37">
        <f t="shared" si="30"/>
        <v>-0.64575397550721991</v>
      </c>
    </row>
    <row r="53" spans="1:13" x14ac:dyDescent="0.2">
      <c r="A53" s="17"/>
      <c r="B53" s="43" t="s">
        <v>266</v>
      </c>
      <c r="C53" s="17" t="s">
        <v>267</v>
      </c>
      <c r="D53" s="18">
        <v>0</v>
      </c>
      <c r="E53" s="18">
        <v>0</v>
      </c>
      <c r="F53" s="18">
        <v>0</v>
      </c>
      <c r="G53" s="18">
        <v>0</v>
      </c>
      <c r="H53" s="18">
        <v>0</v>
      </c>
      <c r="I53" s="18">
        <f t="shared" si="26"/>
        <v>0</v>
      </c>
      <c r="J53" s="18">
        <f t="shared" si="27"/>
        <v>0</v>
      </c>
      <c r="K53" s="37" t="str">
        <f t="shared" si="28"/>
        <v>NA</v>
      </c>
      <c r="L53" s="37" t="str">
        <f t="shared" si="29"/>
        <v>NA</v>
      </c>
      <c r="M53" s="37" t="str">
        <f t="shared" si="30"/>
        <v>NA</v>
      </c>
    </row>
    <row r="54" spans="1:13" x14ac:dyDescent="0.2">
      <c r="A54" s="17"/>
      <c r="B54" s="43" t="s">
        <v>268</v>
      </c>
      <c r="C54" s="17" t="s">
        <v>269</v>
      </c>
      <c r="D54" s="18">
        <v>5025452.0299999863</v>
      </c>
      <c r="E54" s="18">
        <v>6608752.2499999823</v>
      </c>
      <c r="F54" s="18">
        <v>392297.04999999993</v>
      </c>
      <c r="G54" s="18">
        <v>1726995.87</v>
      </c>
      <c r="H54" s="18">
        <v>0</v>
      </c>
      <c r="I54" s="18">
        <f t="shared" si="26"/>
        <v>1726995.87</v>
      </c>
      <c r="J54" s="18">
        <f t="shared" si="27"/>
        <v>4881756.3799999822</v>
      </c>
      <c r="K54" s="37">
        <f t="shared" si="28"/>
        <v>0.73868049449122497</v>
      </c>
      <c r="L54" s="37">
        <f t="shared" si="29"/>
        <v>-0.94063977054064918</v>
      </c>
      <c r="M54" s="37">
        <f t="shared" si="30"/>
        <v>-0.47736098898244989</v>
      </c>
    </row>
    <row r="55" spans="1:13" x14ac:dyDescent="0.2">
      <c r="A55" s="17"/>
      <c r="B55" s="43" t="s">
        <v>270</v>
      </c>
      <c r="C55" s="17" t="s">
        <v>271</v>
      </c>
      <c r="D55" s="18">
        <v>330351</v>
      </c>
      <c r="E55" s="18">
        <v>311069</v>
      </c>
      <c r="F55" s="18">
        <v>21971.18</v>
      </c>
      <c r="G55" s="18">
        <v>89896.8</v>
      </c>
      <c r="H55" s="18">
        <v>0</v>
      </c>
      <c r="I55" s="18">
        <f t="shared" si="26"/>
        <v>89896.8</v>
      </c>
      <c r="J55" s="18">
        <f t="shared" si="27"/>
        <v>221172.2</v>
      </c>
      <c r="K55" s="37">
        <f t="shared" si="28"/>
        <v>0.71100688271733925</v>
      </c>
      <c r="L55" s="37">
        <f t="shared" si="29"/>
        <v>-0.92936878956115843</v>
      </c>
      <c r="M55" s="37">
        <f t="shared" si="30"/>
        <v>-0.42201376543467845</v>
      </c>
    </row>
    <row r="56" spans="1:13" x14ac:dyDescent="0.2">
      <c r="A56" s="17"/>
      <c r="B56" s="43" t="s">
        <v>272</v>
      </c>
      <c r="C56" s="17" t="s">
        <v>273</v>
      </c>
      <c r="D56" s="18">
        <v>161581.45000000001</v>
      </c>
      <c r="E56" s="18">
        <v>171245</v>
      </c>
      <c r="F56" s="18">
        <v>14270.4</v>
      </c>
      <c r="G56" s="18">
        <v>57081.630000000005</v>
      </c>
      <c r="H56" s="18">
        <v>0</v>
      </c>
      <c r="I56" s="18">
        <f t="shared" si="26"/>
        <v>57081.630000000005</v>
      </c>
      <c r="J56" s="18">
        <f t="shared" si="27"/>
        <v>114163.37</v>
      </c>
      <c r="K56" s="37">
        <f t="shared" si="28"/>
        <v>0.66666688078484038</v>
      </c>
      <c r="L56" s="37">
        <f t="shared" si="29"/>
        <v>-0.91666676399310931</v>
      </c>
      <c r="M56" s="37">
        <f t="shared" si="30"/>
        <v>-0.33333376156968081</v>
      </c>
    </row>
    <row r="57" spans="1:13" x14ac:dyDescent="0.2">
      <c r="A57" s="17"/>
      <c r="B57" s="43" t="s">
        <v>310</v>
      </c>
      <c r="C57" s="17" t="s">
        <v>311</v>
      </c>
      <c r="D57" s="18">
        <v>0</v>
      </c>
      <c r="E57" s="18">
        <v>0</v>
      </c>
      <c r="F57" s="18">
        <v>0</v>
      </c>
      <c r="G57" s="18">
        <v>0</v>
      </c>
      <c r="H57" s="18">
        <v>0</v>
      </c>
      <c r="I57" s="18">
        <f t="shared" si="26"/>
        <v>0</v>
      </c>
      <c r="J57" s="18">
        <f t="shared" si="27"/>
        <v>0</v>
      </c>
      <c r="K57" s="37" t="str">
        <f t="shared" si="28"/>
        <v>NA</v>
      </c>
      <c r="L57" s="37" t="str">
        <f t="shared" si="29"/>
        <v>NA</v>
      </c>
      <c r="M57" s="37" t="str">
        <f t="shared" si="30"/>
        <v>NA</v>
      </c>
    </row>
    <row r="58" spans="1:13" x14ac:dyDescent="0.2">
      <c r="A58" s="17"/>
      <c r="B58" s="43" t="s">
        <v>274</v>
      </c>
      <c r="C58" s="17" t="s">
        <v>275</v>
      </c>
      <c r="D58" s="18">
        <v>0</v>
      </c>
      <c r="E58" s="18">
        <v>119539</v>
      </c>
      <c r="F58" s="18">
        <v>0</v>
      </c>
      <c r="G58" s="18">
        <v>0</v>
      </c>
      <c r="H58" s="18">
        <v>0</v>
      </c>
      <c r="I58" s="18">
        <f t="shared" si="26"/>
        <v>0</v>
      </c>
      <c r="J58" s="18">
        <f t="shared" si="27"/>
        <v>119539</v>
      </c>
      <c r="K58" s="37">
        <f t="shared" si="28"/>
        <v>1</v>
      </c>
      <c r="L58" s="37">
        <f t="shared" si="29"/>
        <v>-1</v>
      </c>
      <c r="M58" s="37">
        <f t="shared" si="30"/>
        <v>-1</v>
      </c>
    </row>
    <row r="59" spans="1:13" x14ac:dyDescent="0.2">
      <c r="A59" s="17"/>
      <c r="B59" s="43" t="s">
        <v>276</v>
      </c>
      <c r="C59" s="17" t="s">
        <v>277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8">
        <f t="shared" si="26"/>
        <v>0</v>
      </c>
      <c r="J59" s="18">
        <f t="shared" si="27"/>
        <v>0</v>
      </c>
      <c r="K59" s="37" t="str">
        <f t="shared" si="28"/>
        <v>NA</v>
      </c>
      <c r="L59" s="37" t="str">
        <f t="shared" si="29"/>
        <v>NA</v>
      </c>
      <c r="M59" s="37" t="str">
        <f t="shared" si="30"/>
        <v>NA</v>
      </c>
    </row>
    <row r="60" spans="1:13" x14ac:dyDescent="0.2">
      <c r="A60" s="17"/>
      <c r="B60" s="43" t="s">
        <v>120</v>
      </c>
      <c r="C60" s="17" t="s">
        <v>121</v>
      </c>
      <c r="D60" s="18">
        <v>3942269</v>
      </c>
      <c r="E60" s="18">
        <v>4088069</v>
      </c>
      <c r="F60" s="18">
        <v>0</v>
      </c>
      <c r="G60" s="18">
        <v>15555</v>
      </c>
      <c r="H60" s="18">
        <v>0</v>
      </c>
      <c r="I60" s="18">
        <f t="shared" si="26"/>
        <v>15555</v>
      </c>
      <c r="J60" s="18">
        <f t="shared" si="27"/>
        <v>4072514</v>
      </c>
      <c r="K60" s="37">
        <f t="shared" si="28"/>
        <v>0.99619502508396995</v>
      </c>
      <c r="L60" s="37">
        <f t="shared" si="29"/>
        <v>-1</v>
      </c>
      <c r="M60" s="37">
        <f t="shared" si="30"/>
        <v>-0.99239005016793991</v>
      </c>
    </row>
    <row r="61" spans="1:13" x14ac:dyDescent="0.2">
      <c r="A61" s="17"/>
      <c r="B61" s="43" t="s">
        <v>72</v>
      </c>
      <c r="C61" s="17" t="s">
        <v>73</v>
      </c>
      <c r="D61" s="18">
        <v>21510000</v>
      </c>
      <c r="E61" s="18">
        <v>35770461</v>
      </c>
      <c r="F61" s="18">
        <v>113857.07</v>
      </c>
      <c r="G61" s="18">
        <v>3794655.38</v>
      </c>
      <c r="H61" s="18">
        <v>0</v>
      </c>
      <c r="I61" s="18">
        <f t="shared" si="26"/>
        <v>3794655.38</v>
      </c>
      <c r="J61" s="18">
        <f t="shared" si="27"/>
        <v>31975805.620000001</v>
      </c>
      <c r="K61" s="37">
        <f t="shared" si="28"/>
        <v>0.89391650893176922</v>
      </c>
      <c r="L61" s="37">
        <f t="shared" si="29"/>
        <v>-0.99681700859264855</v>
      </c>
      <c r="M61" s="37">
        <f t="shared" si="30"/>
        <v>-0.78783301786353832</v>
      </c>
    </row>
    <row r="62" spans="1:13" x14ac:dyDescent="0.2">
      <c r="A62" s="17"/>
      <c r="B62" s="43" t="s">
        <v>284</v>
      </c>
      <c r="C62" s="17" t="s">
        <v>285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f t="shared" si="26"/>
        <v>0</v>
      </c>
      <c r="J62" s="18">
        <f t="shared" si="27"/>
        <v>0</v>
      </c>
      <c r="K62" s="37" t="str">
        <f t="shared" si="28"/>
        <v>NA</v>
      </c>
      <c r="L62" s="37" t="str">
        <f t="shared" si="29"/>
        <v>NA</v>
      </c>
      <c r="M62" s="37" t="str">
        <f t="shared" si="30"/>
        <v>NA</v>
      </c>
    </row>
    <row r="63" spans="1:13" x14ac:dyDescent="0.2">
      <c r="A63" s="17"/>
      <c r="B63" s="43" t="s">
        <v>74</v>
      </c>
      <c r="C63" s="17" t="s">
        <v>75</v>
      </c>
      <c r="D63" s="18">
        <v>4014833.06</v>
      </c>
      <c r="E63" s="18">
        <v>10557340</v>
      </c>
      <c r="F63" s="18">
        <v>292171.40999999997</v>
      </c>
      <c r="G63" s="18">
        <v>1113571.6299999999</v>
      </c>
      <c r="H63" s="18">
        <v>0</v>
      </c>
      <c r="I63" s="18">
        <f t="shared" si="26"/>
        <v>1113571.6299999999</v>
      </c>
      <c r="J63" s="18">
        <f t="shared" si="27"/>
        <v>9443768.370000001</v>
      </c>
      <c r="K63" s="37">
        <f t="shared" si="28"/>
        <v>0.8945215717216648</v>
      </c>
      <c r="L63" s="37">
        <f t="shared" si="29"/>
        <v>-0.97232528174710675</v>
      </c>
      <c r="M63" s="37">
        <f t="shared" si="30"/>
        <v>-0.78904314344332949</v>
      </c>
    </row>
    <row r="64" spans="1:13" x14ac:dyDescent="0.2">
      <c r="A64" s="17"/>
      <c r="B64" s="43" t="s">
        <v>76</v>
      </c>
      <c r="C64" s="17" t="s">
        <v>77</v>
      </c>
      <c r="D64" s="18">
        <v>3945245.27</v>
      </c>
      <c r="E64" s="18">
        <v>15042217.089999996</v>
      </c>
      <c r="F64" s="18">
        <v>325909.12000000029</v>
      </c>
      <c r="G64" s="18">
        <v>1821408.4599999988</v>
      </c>
      <c r="H64" s="18">
        <v>0</v>
      </c>
      <c r="I64" s="18">
        <f t="shared" si="26"/>
        <v>1821408.4599999988</v>
      </c>
      <c r="J64" s="18">
        <f t="shared" si="27"/>
        <v>13220808.629999997</v>
      </c>
      <c r="K64" s="37">
        <f t="shared" si="28"/>
        <v>0.87891356379832708</v>
      </c>
      <c r="L64" s="37">
        <f t="shared" si="29"/>
        <v>-0.97833370452972224</v>
      </c>
      <c r="M64" s="37">
        <f t="shared" si="30"/>
        <v>-0.75782712759665416</v>
      </c>
    </row>
    <row r="65" spans="1:13" x14ac:dyDescent="0.2">
      <c r="A65" s="17"/>
      <c r="B65" s="43" t="s">
        <v>82</v>
      </c>
      <c r="C65" s="17" t="s">
        <v>83</v>
      </c>
      <c r="D65" s="18">
        <v>1226271.8600000001</v>
      </c>
      <c r="E65" s="18">
        <v>3032999.4799999986</v>
      </c>
      <c r="F65" s="18">
        <v>77993.349999999875</v>
      </c>
      <c r="G65" s="18">
        <v>441197.71999999939</v>
      </c>
      <c r="H65" s="18">
        <v>0</v>
      </c>
      <c r="I65" s="18">
        <f t="shared" si="26"/>
        <v>441197.71999999939</v>
      </c>
      <c r="J65" s="18">
        <f t="shared" si="27"/>
        <v>2591801.7599999993</v>
      </c>
      <c r="K65" s="37">
        <f t="shared" si="28"/>
        <v>0.85453419200718117</v>
      </c>
      <c r="L65" s="37">
        <f t="shared" si="29"/>
        <v>-0.97428507636935036</v>
      </c>
      <c r="M65" s="37">
        <f t="shared" si="30"/>
        <v>-0.70906838401436223</v>
      </c>
    </row>
    <row r="66" spans="1:13" x14ac:dyDescent="0.2">
      <c r="A66" s="17"/>
      <c r="B66" s="43" t="s">
        <v>84</v>
      </c>
      <c r="C66" s="17" t="s">
        <v>85</v>
      </c>
      <c r="D66" s="18">
        <v>37534677.050000004</v>
      </c>
      <c r="E66" s="18">
        <v>6505840.9299999997</v>
      </c>
      <c r="F66" s="18">
        <v>188891.08000000002</v>
      </c>
      <c r="G66" s="18">
        <v>512781.77</v>
      </c>
      <c r="H66" s="18">
        <v>433008.62</v>
      </c>
      <c r="I66" s="18">
        <f t="shared" si="26"/>
        <v>945790.39</v>
      </c>
      <c r="J66" s="18">
        <f t="shared" si="27"/>
        <v>5560050.54</v>
      </c>
      <c r="K66" s="37">
        <f t="shared" si="28"/>
        <v>0.85462442131981242</v>
      </c>
      <c r="L66" s="37">
        <f t="shared" si="29"/>
        <v>-0.97096592400085013</v>
      </c>
      <c r="M66" s="37">
        <f t="shared" si="30"/>
        <v>-0.84236264749866852</v>
      </c>
    </row>
    <row r="67" spans="1:13" x14ac:dyDescent="0.2">
      <c r="A67" s="17"/>
      <c r="B67" s="43" t="s">
        <v>296</v>
      </c>
      <c r="C67" s="17" t="s">
        <v>297</v>
      </c>
      <c r="D67" s="18">
        <v>1998053</v>
      </c>
      <c r="E67" s="18">
        <v>8360112.4100000001</v>
      </c>
      <c r="F67" s="18">
        <v>32148.050000000003</v>
      </c>
      <c r="G67" s="18">
        <v>1012941.4000000001</v>
      </c>
      <c r="H67" s="18">
        <v>150528.54999999999</v>
      </c>
      <c r="I67" s="18">
        <f t="shared" si="26"/>
        <v>1163469.9500000002</v>
      </c>
      <c r="J67" s="18">
        <f t="shared" si="27"/>
        <v>7196642.46</v>
      </c>
      <c r="K67" s="37">
        <f t="shared" si="28"/>
        <v>0.8608308246419859</v>
      </c>
      <c r="L67" s="37">
        <f t="shared" si="29"/>
        <v>-0.99615459117971361</v>
      </c>
      <c r="M67" s="37">
        <f t="shared" si="30"/>
        <v>-0.75767277990464232</v>
      </c>
    </row>
    <row r="68" spans="1:13" x14ac:dyDescent="0.2">
      <c r="A68" s="17"/>
      <c r="B68" s="43" t="s">
        <v>488</v>
      </c>
      <c r="C68" s="17" t="s">
        <v>489</v>
      </c>
      <c r="D68" s="18">
        <v>0</v>
      </c>
      <c r="E68" s="18">
        <v>0</v>
      </c>
      <c r="F68" s="18">
        <v>0</v>
      </c>
      <c r="G68" s="18">
        <v>0</v>
      </c>
      <c r="H68" s="18">
        <v>0</v>
      </c>
      <c r="I68" s="18">
        <f t="shared" si="26"/>
        <v>0</v>
      </c>
      <c r="J68" s="18">
        <f t="shared" si="27"/>
        <v>0</v>
      </c>
      <c r="K68" s="37" t="str">
        <f t="shared" si="28"/>
        <v>NA</v>
      </c>
      <c r="L68" s="37" t="str">
        <f t="shared" si="29"/>
        <v>NA</v>
      </c>
      <c r="M68" s="37" t="str">
        <f t="shared" si="30"/>
        <v>NA</v>
      </c>
    </row>
    <row r="69" spans="1:13" x14ac:dyDescent="0.2">
      <c r="A69" s="17"/>
      <c r="B69" s="43" t="s">
        <v>353</v>
      </c>
      <c r="C69" s="17" t="s">
        <v>354</v>
      </c>
      <c r="D69" s="18">
        <v>0</v>
      </c>
      <c r="E69" s="18">
        <v>0</v>
      </c>
      <c r="F69" s="18">
        <v>0</v>
      </c>
      <c r="G69" s="18">
        <v>0</v>
      </c>
      <c r="H69" s="18">
        <v>0</v>
      </c>
      <c r="I69" s="18">
        <f t="shared" si="26"/>
        <v>0</v>
      </c>
      <c r="J69" s="18">
        <f t="shared" si="27"/>
        <v>0</v>
      </c>
      <c r="K69" s="37" t="str">
        <f t="shared" si="28"/>
        <v>NA</v>
      </c>
      <c r="L69" s="37" t="str">
        <f t="shared" si="29"/>
        <v>NA</v>
      </c>
      <c r="M69" s="37" t="str">
        <f t="shared" si="30"/>
        <v>NA</v>
      </c>
    </row>
    <row r="70" spans="1:13" x14ac:dyDescent="0.2">
      <c r="A70" s="17"/>
      <c r="B70" s="43" t="s">
        <v>391</v>
      </c>
      <c r="C70" s="17" t="s">
        <v>392</v>
      </c>
      <c r="D70" s="18">
        <v>0</v>
      </c>
      <c r="E70" s="18">
        <v>0</v>
      </c>
      <c r="F70" s="18">
        <v>0</v>
      </c>
      <c r="G70" s="18">
        <v>0</v>
      </c>
      <c r="H70" s="18">
        <v>0</v>
      </c>
      <c r="I70" s="18">
        <f t="shared" si="26"/>
        <v>0</v>
      </c>
      <c r="J70" s="18">
        <f t="shared" si="27"/>
        <v>0</v>
      </c>
      <c r="K70" s="37" t="str">
        <f t="shared" si="28"/>
        <v>NA</v>
      </c>
      <c r="L70" s="37" t="str">
        <f t="shared" si="29"/>
        <v>NA</v>
      </c>
      <c r="M70" s="37" t="str">
        <f t="shared" si="30"/>
        <v>NA</v>
      </c>
    </row>
    <row r="71" spans="1:13" x14ac:dyDescent="0.2">
      <c r="A71" s="17"/>
      <c r="B71" s="43" t="s">
        <v>86</v>
      </c>
      <c r="C71" s="17" t="s">
        <v>87</v>
      </c>
      <c r="D71" s="18">
        <v>15080</v>
      </c>
      <c r="E71" s="18">
        <v>0</v>
      </c>
      <c r="F71" s="18">
        <v>0</v>
      </c>
      <c r="G71" s="18">
        <v>0</v>
      </c>
      <c r="H71" s="18">
        <v>0</v>
      </c>
      <c r="I71" s="18">
        <f t="shared" si="26"/>
        <v>0</v>
      </c>
      <c r="J71" s="18">
        <f t="shared" si="27"/>
        <v>0</v>
      </c>
      <c r="K71" s="37" t="str">
        <f t="shared" si="28"/>
        <v>NA</v>
      </c>
      <c r="L71" s="37" t="str">
        <f t="shared" si="29"/>
        <v>NA</v>
      </c>
      <c r="M71" s="37" t="str">
        <f t="shared" si="30"/>
        <v>NA</v>
      </c>
    </row>
    <row r="72" spans="1:13" x14ac:dyDescent="0.2">
      <c r="A72" s="17"/>
      <c r="B72" s="43" t="s">
        <v>122</v>
      </c>
      <c r="C72" s="17" t="s">
        <v>123</v>
      </c>
      <c r="D72" s="18">
        <v>450000</v>
      </c>
      <c r="E72" s="18">
        <v>450000</v>
      </c>
      <c r="F72" s="18">
        <v>0</v>
      </c>
      <c r="G72" s="18">
        <v>0</v>
      </c>
      <c r="H72" s="18">
        <v>0</v>
      </c>
      <c r="I72" s="18">
        <f t="shared" si="26"/>
        <v>0</v>
      </c>
      <c r="J72" s="18">
        <f t="shared" si="27"/>
        <v>450000</v>
      </c>
      <c r="K72" s="37">
        <f t="shared" si="28"/>
        <v>1</v>
      </c>
      <c r="L72" s="37">
        <f t="shared" si="29"/>
        <v>-1</v>
      </c>
      <c r="M72" s="37">
        <f t="shared" si="30"/>
        <v>-1</v>
      </c>
    </row>
    <row r="73" spans="1:13" x14ac:dyDescent="0.2">
      <c r="A73" s="17"/>
      <c r="B73" s="43" t="s">
        <v>88</v>
      </c>
      <c r="C73" s="17" t="s">
        <v>89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f t="shared" si="26"/>
        <v>0</v>
      </c>
      <c r="J73" s="18">
        <f t="shared" si="27"/>
        <v>0</v>
      </c>
      <c r="K73" s="37" t="str">
        <f t="shared" si="28"/>
        <v>NA</v>
      </c>
      <c r="L73" s="37" t="str">
        <f t="shared" si="29"/>
        <v>NA</v>
      </c>
      <c r="M73" s="37" t="str">
        <f t="shared" si="30"/>
        <v>NA</v>
      </c>
    </row>
    <row r="74" spans="1:13" x14ac:dyDescent="0.2">
      <c r="A74" s="17"/>
      <c r="B74" s="43" t="s">
        <v>90</v>
      </c>
      <c r="C74" s="17" t="s">
        <v>91</v>
      </c>
      <c r="D74" s="18">
        <v>0</v>
      </c>
      <c r="E74" s="18">
        <v>0</v>
      </c>
      <c r="F74" s="18">
        <v>0</v>
      </c>
      <c r="G74" s="18">
        <v>0</v>
      </c>
      <c r="H74" s="18">
        <v>0</v>
      </c>
      <c r="I74" s="18">
        <f t="shared" si="26"/>
        <v>0</v>
      </c>
      <c r="J74" s="18">
        <f t="shared" si="27"/>
        <v>0</v>
      </c>
      <c r="K74" s="37" t="str">
        <f t="shared" si="28"/>
        <v>NA</v>
      </c>
      <c r="L74" s="37" t="str">
        <f t="shared" si="29"/>
        <v>NA</v>
      </c>
      <c r="M74" s="37" t="str">
        <f t="shared" si="30"/>
        <v>NA</v>
      </c>
    </row>
    <row r="75" spans="1:13" x14ac:dyDescent="0.2">
      <c r="A75" s="17"/>
      <c r="B75" s="43" t="s">
        <v>490</v>
      </c>
      <c r="C75" s="17" t="s">
        <v>491</v>
      </c>
      <c r="D75" s="18">
        <v>0</v>
      </c>
      <c r="E75" s="18">
        <v>0</v>
      </c>
      <c r="F75" s="18">
        <v>0</v>
      </c>
      <c r="G75" s="18">
        <v>0</v>
      </c>
      <c r="H75" s="18">
        <v>0</v>
      </c>
      <c r="I75" s="18">
        <f t="shared" si="26"/>
        <v>0</v>
      </c>
      <c r="J75" s="18">
        <f t="shared" si="27"/>
        <v>0</v>
      </c>
      <c r="K75" s="37" t="str">
        <f t="shared" si="28"/>
        <v>NA</v>
      </c>
      <c r="L75" s="37" t="str">
        <f t="shared" si="29"/>
        <v>NA</v>
      </c>
      <c r="M75" s="37" t="str">
        <f t="shared" si="30"/>
        <v>NA</v>
      </c>
    </row>
    <row r="76" spans="1:13" x14ac:dyDescent="0.2">
      <c r="A76" s="17"/>
      <c r="B76" s="43" t="s">
        <v>326</v>
      </c>
      <c r="C76" s="17" t="s">
        <v>327</v>
      </c>
      <c r="D76" s="18">
        <v>0</v>
      </c>
      <c r="E76" s="18">
        <v>0</v>
      </c>
      <c r="F76" s="18">
        <v>0</v>
      </c>
      <c r="G76" s="18">
        <v>0</v>
      </c>
      <c r="H76" s="18">
        <v>0</v>
      </c>
      <c r="I76" s="18">
        <f t="shared" ref="I76:I181" si="31">SUM(G76:H76)</f>
        <v>0</v>
      </c>
      <c r="J76" s="18">
        <f t="shared" ref="J76:J181" si="32">E76-I76</f>
        <v>0</v>
      </c>
      <c r="K76" s="37" t="str">
        <f t="shared" ref="K76:K181" si="33">IF(E76=0,"NA",J76/E76)</f>
        <v>NA</v>
      </c>
      <c r="L76" s="37" t="str">
        <f t="shared" ref="L76:L181" si="34">IF(E76=0,"NA",(  ( F76 - (E76/$L$6)) / (E76/$L$6)))</f>
        <v>NA</v>
      </c>
      <c r="M76" s="37" t="str">
        <f t="shared" ref="M76:M181" si="35">IF(E76=0,"NA",(  ( G76 - ($M$6*(E76/12))) / ($M$6*(E76/12))))</f>
        <v>NA</v>
      </c>
    </row>
    <row r="77" spans="1:13" x14ac:dyDescent="0.2">
      <c r="A77" s="17"/>
      <c r="B77" s="43" t="s">
        <v>298</v>
      </c>
      <c r="C77" s="17" t="s">
        <v>299</v>
      </c>
      <c r="D77" s="18">
        <v>500000</v>
      </c>
      <c r="E77" s="18">
        <v>3002600</v>
      </c>
      <c r="F77" s="18">
        <v>0</v>
      </c>
      <c r="G77" s="18">
        <v>0</v>
      </c>
      <c r="H77" s="18">
        <v>1865.29</v>
      </c>
      <c r="I77" s="18">
        <f t="shared" si="31"/>
        <v>1865.29</v>
      </c>
      <c r="J77" s="18">
        <f t="shared" si="32"/>
        <v>3000734.71</v>
      </c>
      <c r="K77" s="37">
        <f t="shared" si="33"/>
        <v>0.99937877506161321</v>
      </c>
      <c r="L77" s="37">
        <f t="shared" si="34"/>
        <v>-1</v>
      </c>
      <c r="M77" s="37">
        <f t="shared" si="35"/>
        <v>-1</v>
      </c>
    </row>
    <row r="78" spans="1:13" x14ac:dyDescent="0.2">
      <c r="A78" s="17"/>
      <c r="B78" s="43" t="s">
        <v>92</v>
      </c>
      <c r="C78" s="17" t="s">
        <v>93</v>
      </c>
      <c r="D78" s="18">
        <v>5887936.2199999997</v>
      </c>
      <c r="E78" s="18">
        <v>8076704.5500000007</v>
      </c>
      <c r="F78" s="18">
        <v>932397.8</v>
      </c>
      <c r="G78" s="18">
        <v>2003764.54</v>
      </c>
      <c r="H78" s="18">
        <v>1009318.95</v>
      </c>
      <c r="I78" s="18">
        <f t="shared" si="31"/>
        <v>3013083.49</v>
      </c>
      <c r="J78" s="18">
        <f t="shared" si="32"/>
        <v>5063621.0600000005</v>
      </c>
      <c r="K78" s="37">
        <f t="shared" si="33"/>
        <v>0.62694147453988525</v>
      </c>
      <c r="L78" s="37">
        <f t="shared" si="34"/>
        <v>-0.8845571489921592</v>
      </c>
      <c r="M78" s="37">
        <f t="shared" si="35"/>
        <v>-0.50381630834818647</v>
      </c>
    </row>
    <row r="79" spans="1:13" x14ac:dyDescent="0.2">
      <c r="A79" s="17"/>
      <c r="B79" s="43" t="s">
        <v>492</v>
      </c>
      <c r="C79" s="17" t="s">
        <v>493</v>
      </c>
      <c r="D79" s="18">
        <v>0</v>
      </c>
      <c r="E79" s="18">
        <v>0</v>
      </c>
      <c r="F79" s="18">
        <v>0</v>
      </c>
      <c r="G79" s="18">
        <v>0</v>
      </c>
      <c r="H79" s="18">
        <v>0</v>
      </c>
      <c r="I79" s="18">
        <f t="shared" si="31"/>
        <v>0</v>
      </c>
      <c r="J79" s="18">
        <f t="shared" si="32"/>
        <v>0</v>
      </c>
      <c r="K79" s="37" t="str">
        <f t="shared" si="33"/>
        <v>NA</v>
      </c>
      <c r="L79" s="37" t="str">
        <f t="shared" si="34"/>
        <v>NA</v>
      </c>
      <c r="M79" s="37" t="str">
        <f t="shared" si="35"/>
        <v>NA</v>
      </c>
    </row>
    <row r="80" spans="1:13" x14ac:dyDescent="0.2">
      <c r="A80" s="17"/>
      <c r="B80" s="43" t="s">
        <v>494</v>
      </c>
      <c r="C80" s="17" t="s">
        <v>495</v>
      </c>
      <c r="D80" s="18">
        <v>0</v>
      </c>
      <c r="E80" s="18">
        <v>0</v>
      </c>
      <c r="F80" s="18">
        <v>0</v>
      </c>
      <c r="G80" s="18">
        <v>0</v>
      </c>
      <c r="H80" s="18">
        <v>0</v>
      </c>
      <c r="I80" s="18">
        <f t="shared" si="31"/>
        <v>0</v>
      </c>
      <c r="J80" s="18">
        <f t="shared" si="32"/>
        <v>0</v>
      </c>
      <c r="K80" s="37" t="str">
        <f t="shared" si="33"/>
        <v>NA</v>
      </c>
      <c r="L80" s="37" t="str">
        <f t="shared" si="34"/>
        <v>NA</v>
      </c>
      <c r="M80" s="37" t="str">
        <f t="shared" si="35"/>
        <v>NA</v>
      </c>
    </row>
    <row r="81" spans="1:13" x14ac:dyDescent="0.2">
      <c r="A81" s="17"/>
      <c r="B81" s="43" t="s">
        <v>379</v>
      </c>
      <c r="C81" s="17" t="s">
        <v>380</v>
      </c>
      <c r="D81" s="18">
        <v>0</v>
      </c>
      <c r="E81" s="18">
        <v>1000</v>
      </c>
      <c r="F81" s="18">
        <v>0</v>
      </c>
      <c r="G81" s="18">
        <v>0</v>
      </c>
      <c r="H81" s="18">
        <v>0</v>
      </c>
      <c r="I81" s="18">
        <f t="shared" si="31"/>
        <v>0</v>
      </c>
      <c r="J81" s="18">
        <f t="shared" si="32"/>
        <v>1000</v>
      </c>
      <c r="K81" s="37">
        <f t="shared" si="33"/>
        <v>1</v>
      </c>
      <c r="L81" s="37">
        <f t="shared" si="34"/>
        <v>-1</v>
      </c>
      <c r="M81" s="37">
        <f t="shared" si="35"/>
        <v>-1</v>
      </c>
    </row>
    <row r="82" spans="1:13" x14ac:dyDescent="0.2">
      <c r="A82" s="17"/>
      <c r="B82" s="43" t="s">
        <v>94</v>
      </c>
      <c r="C82" s="17" t="s">
        <v>95</v>
      </c>
      <c r="D82" s="18">
        <v>370359</v>
      </c>
      <c r="E82" s="18">
        <v>48267</v>
      </c>
      <c r="F82" s="18">
        <v>375.01</v>
      </c>
      <c r="G82" s="18">
        <v>-237.12000000000012</v>
      </c>
      <c r="H82" s="18">
        <v>11200</v>
      </c>
      <c r="I82" s="18">
        <f t="shared" si="31"/>
        <v>10962.88</v>
      </c>
      <c r="J82" s="18">
        <f t="shared" si="32"/>
        <v>37304.120000000003</v>
      </c>
      <c r="K82" s="37">
        <f t="shared" si="33"/>
        <v>0.77287007686411013</v>
      </c>
      <c r="L82" s="37">
        <f t="shared" si="34"/>
        <v>-0.99223050945780755</v>
      </c>
      <c r="M82" s="37">
        <f t="shared" si="35"/>
        <v>-1.009825346510038</v>
      </c>
    </row>
    <row r="83" spans="1:13" x14ac:dyDescent="0.2">
      <c r="A83" s="17"/>
      <c r="B83" s="43" t="s">
        <v>96</v>
      </c>
      <c r="C83" s="17" t="s">
        <v>97</v>
      </c>
      <c r="D83" s="18">
        <v>28000</v>
      </c>
      <c r="E83" s="18">
        <v>0</v>
      </c>
      <c r="F83" s="18">
        <v>0</v>
      </c>
      <c r="G83" s="18">
        <v>579.04</v>
      </c>
      <c r="H83" s="18">
        <v>0</v>
      </c>
      <c r="I83" s="18">
        <f t="shared" si="31"/>
        <v>579.04</v>
      </c>
      <c r="J83" s="18">
        <f t="shared" si="32"/>
        <v>-579.04</v>
      </c>
      <c r="K83" s="37" t="str">
        <f t="shared" si="33"/>
        <v>NA</v>
      </c>
      <c r="L83" s="37" t="str">
        <f t="shared" si="34"/>
        <v>NA</v>
      </c>
      <c r="M83" s="37" t="str">
        <f t="shared" si="35"/>
        <v>NA</v>
      </c>
    </row>
    <row r="84" spans="1:13" x14ac:dyDescent="0.2">
      <c r="A84" s="17"/>
      <c r="B84" s="43" t="s">
        <v>98</v>
      </c>
      <c r="C84" s="17" t="s">
        <v>99</v>
      </c>
      <c r="D84" s="18">
        <v>4507061.71</v>
      </c>
      <c r="E84" s="18">
        <v>5708689.9699999997</v>
      </c>
      <c r="F84" s="18">
        <v>125903.59999999998</v>
      </c>
      <c r="G84" s="18">
        <v>980921.1799999997</v>
      </c>
      <c r="H84" s="18">
        <v>336059.89999999997</v>
      </c>
      <c r="I84" s="18">
        <f t="shared" si="31"/>
        <v>1316981.0799999996</v>
      </c>
      <c r="J84" s="18">
        <f t="shared" si="32"/>
        <v>4391708.8900000006</v>
      </c>
      <c r="K84" s="37">
        <f t="shared" si="33"/>
        <v>0.7693023991632183</v>
      </c>
      <c r="L84" s="37">
        <f t="shared" si="34"/>
        <v>-0.97794527279259491</v>
      </c>
      <c r="M84" s="37">
        <f t="shared" si="35"/>
        <v>-0.65634105717603031</v>
      </c>
    </row>
    <row r="85" spans="1:13" x14ac:dyDescent="0.2">
      <c r="A85" s="17"/>
      <c r="B85" s="43" t="s">
        <v>496</v>
      </c>
      <c r="C85" s="17" t="s">
        <v>497</v>
      </c>
      <c r="D85" s="18">
        <v>0.31</v>
      </c>
      <c r="E85" s="18">
        <v>4020993.1999999997</v>
      </c>
      <c r="F85" s="18">
        <v>10000</v>
      </c>
      <c r="G85" s="18">
        <v>102500</v>
      </c>
      <c r="H85" s="18">
        <v>0</v>
      </c>
      <c r="I85" s="18">
        <f t="shared" si="31"/>
        <v>102500</v>
      </c>
      <c r="J85" s="18">
        <f t="shared" si="32"/>
        <v>3918493.1999999997</v>
      </c>
      <c r="K85" s="37">
        <f t="shared" si="33"/>
        <v>0.97450878554084597</v>
      </c>
      <c r="L85" s="37">
        <f t="shared" si="34"/>
        <v>-0.99751305224788744</v>
      </c>
      <c r="M85" s="37">
        <f t="shared" si="35"/>
        <v>-0.94901757108169194</v>
      </c>
    </row>
    <row r="86" spans="1:13" x14ac:dyDescent="0.2">
      <c r="A86" s="17"/>
      <c r="B86" s="43" t="s">
        <v>302</v>
      </c>
      <c r="C86" s="17" t="s">
        <v>303</v>
      </c>
      <c r="D86" s="18">
        <v>279552.90000000002</v>
      </c>
      <c r="E86" s="18">
        <v>259559.9</v>
      </c>
      <c r="F86" s="18">
        <v>4115.24</v>
      </c>
      <c r="G86" s="18">
        <v>38513.17</v>
      </c>
      <c r="H86" s="18">
        <v>11204.9</v>
      </c>
      <c r="I86" s="18">
        <f t="shared" si="31"/>
        <v>49718.07</v>
      </c>
      <c r="J86" s="18">
        <f t="shared" si="32"/>
        <v>209841.83</v>
      </c>
      <c r="K86" s="37">
        <f t="shared" si="33"/>
        <v>0.80845242273556117</v>
      </c>
      <c r="L86" s="37">
        <f t="shared" si="34"/>
        <v>-0.98414531674576855</v>
      </c>
      <c r="M86" s="37">
        <f t="shared" si="35"/>
        <v>-0.70324252706215407</v>
      </c>
    </row>
    <row r="87" spans="1:13" x14ac:dyDescent="0.2">
      <c r="A87" s="17"/>
      <c r="B87" s="43" t="s">
        <v>100</v>
      </c>
      <c r="C87" s="17" t="s">
        <v>101</v>
      </c>
      <c r="D87" s="18">
        <v>717408</v>
      </c>
      <c r="E87" s="18">
        <v>294851</v>
      </c>
      <c r="F87" s="18">
        <v>39338</v>
      </c>
      <c r="G87" s="18">
        <v>58136.759999999995</v>
      </c>
      <c r="H87" s="18">
        <v>19225.64</v>
      </c>
      <c r="I87" s="18">
        <f t="shared" si="31"/>
        <v>77362.399999999994</v>
      </c>
      <c r="J87" s="18">
        <f t="shared" si="32"/>
        <v>217488.6</v>
      </c>
      <c r="K87" s="37">
        <f t="shared" si="33"/>
        <v>0.73762205317261942</v>
      </c>
      <c r="L87" s="37">
        <f t="shared" si="34"/>
        <v>-0.86658346079884419</v>
      </c>
      <c r="M87" s="37">
        <f t="shared" si="35"/>
        <v>-0.60565329607157514</v>
      </c>
    </row>
    <row r="88" spans="1:13" x14ac:dyDescent="0.2">
      <c r="A88" s="17"/>
      <c r="B88" s="43" t="s">
        <v>102</v>
      </c>
      <c r="C88" s="17" t="s">
        <v>103</v>
      </c>
      <c r="D88" s="18">
        <v>1138575.02</v>
      </c>
      <c r="E88" s="18">
        <v>4286951.17</v>
      </c>
      <c r="F88" s="18">
        <v>39695.06</v>
      </c>
      <c r="G88" s="18">
        <v>322609.63</v>
      </c>
      <c r="H88" s="18">
        <v>257804.08000000005</v>
      </c>
      <c r="I88" s="18">
        <f t="shared" si="31"/>
        <v>580413.71000000008</v>
      </c>
      <c r="J88" s="18">
        <f t="shared" si="32"/>
        <v>3706537.46</v>
      </c>
      <c r="K88" s="37">
        <f t="shared" si="33"/>
        <v>0.86460920897309868</v>
      </c>
      <c r="L88" s="37">
        <f t="shared" si="34"/>
        <v>-0.99074049168607636</v>
      </c>
      <c r="M88" s="37">
        <f t="shared" si="35"/>
        <v>-0.84949227681546002</v>
      </c>
    </row>
    <row r="89" spans="1:13" x14ac:dyDescent="0.2">
      <c r="A89" s="17"/>
      <c r="B89" s="43" t="s">
        <v>104</v>
      </c>
      <c r="C89" s="17" t="s">
        <v>105</v>
      </c>
      <c r="D89" s="18">
        <v>1308791.48</v>
      </c>
      <c r="E89" s="18">
        <v>53541026.920000009</v>
      </c>
      <c r="F89" s="18">
        <v>415441.87000000005</v>
      </c>
      <c r="G89" s="18">
        <v>1726880.0899999996</v>
      </c>
      <c r="H89" s="18">
        <v>3622144.92</v>
      </c>
      <c r="I89" s="18">
        <f t="shared" si="31"/>
        <v>5349025.01</v>
      </c>
      <c r="J89" s="18">
        <f t="shared" si="32"/>
        <v>48192001.910000011</v>
      </c>
      <c r="K89" s="37">
        <f t="shared" si="33"/>
        <v>0.90009483721721639</v>
      </c>
      <c r="L89" s="37">
        <f t="shared" si="34"/>
        <v>-0.99224068169964796</v>
      </c>
      <c r="M89" s="37">
        <f t="shared" si="35"/>
        <v>-0.93549320252746471</v>
      </c>
    </row>
    <row r="90" spans="1:13" x14ac:dyDescent="0.2">
      <c r="A90" s="17"/>
      <c r="B90" s="43" t="s">
        <v>304</v>
      </c>
      <c r="C90" s="17" t="s">
        <v>305</v>
      </c>
      <c r="D90" s="18">
        <v>0</v>
      </c>
      <c r="E90" s="18">
        <v>934970</v>
      </c>
      <c r="F90" s="18">
        <v>0</v>
      </c>
      <c r="G90" s="18">
        <v>5814.15</v>
      </c>
      <c r="H90" s="18">
        <v>0</v>
      </c>
      <c r="I90" s="18">
        <f t="shared" si="31"/>
        <v>5814.15</v>
      </c>
      <c r="J90" s="18">
        <f t="shared" si="32"/>
        <v>929155.85</v>
      </c>
      <c r="K90" s="37">
        <f t="shared" si="33"/>
        <v>0.9937814582286062</v>
      </c>
      <c r="L90" s="37">
        <f t="shared" si="34"/>
        <v>-1</v>
      </c>
      <c r="M90" s="37">
        <f t="shared" si="35"/>
        <v>-0.9875629164572125</v>
      </c>
    </row>
    <row r="91" spans="1:13" x14ac:dyDescent="0.2">
      <c r="A91" s="17"/>
      <c r="B91" s="43" t="s">
        <v>306</v>
      </c>
      <c r="C91" s="17" t="s">
        <v>307</v>
      </c>
      <c r="D91" s="18">
        <v>11348722.809999999</v>
      </c>
      <c r="E91" s="18">
        <v>11372493.93</v>
      </c>
      <c r="F91" s="18">
        <v>0</v>
      </c>
      <c r="G91" s="18">
        <v>4061.64</v>
      </c>
      <c r="H91" s="18">
        <v>2678.4</v>
      </c>
      <c r="I91" s="18">
        <f t="shared" si="31"/>
        <v>6740.04</v>
      </c>
      <c r="J91" s="18">
        <f t="shared" si="32"/>
        <v>11365753.890000001</v>
      </c>
      <c r="K91" s="37">
        <f t="shared" si="33"/>
        <v>0.99940733843944118</v>
      </c>
      <c r="L91" s="37">
        <f t="shared" si="34"/>
        <v>-1</v>
      </c>
      <c r="M91" s="37">
        <f t="shared" si="35"/>
        <v>-0.9992857081261155</v>
      </c>
    </row>
    <row r="92" spans="1:13" x14ac:dyDescent="0.2">
      <c r="A92" s="17"/>
      <c r="B92" s="43" t="s">
        <v>106</v>
      </c>
      <c r="C92" s="17" t="s">
        <v>107</v>
      </c>
      <c r="D92" s="18">
        <v>511190.23</v>
      </c>
      <c r="E92" s="18">
        <v>2540721.73</v>
      </c>
      <c r="F92" s="18">
        <v>-4787.6400000000003</v>
      </c>
      <c r="G92" s="18">
        <v>183297.28999999998</v>
      </c>
      <c r="H92" s="18">
        <v>47338.84</v>
      </c>
      <c r="I92" s="18">
        <f t="shared" si="31"/>
        <v>230636.12999999998</v>
      </c>
      <c r="J92" s="18">
        <f t="shared" si="32"/>
        <v>2310085.6</v>
      </c>
      <c r="K92" s="37">
        <f t="shared" si="33"/>
        <v>0.9092241675754078</v>
      </c>
      <c r="L92" s="37">
        <f t="shared" si="34"/>
        <v>-1.0018843622044356</v>
      </c>
      <c r="M92" s="37">
        <f t="shared" si="35"/>
        <v>-0.85571242388673552</v>
      </c>
    </row>
    <row r="93" spans="1:13" x14ac:dyDescent="0.2">
      <c r="A93" s="17"/>
      <c r="B93" s="43" t="s">
        <v>110</v>
      </c>
      <c r="C93" s="17" t="s">
        <v>111</v>
      </c>
      <c r="D93" s="18">
        <v>498098</v>
      </c>
      <c r="E93" s="18">
        <v>517453</v>
      </c>
      <c r="F93" s="18">
        <v>0</v>
      </c>
      <c r="G93" s="18">
        <v>0</v>
      </c>
      <c r="H93" s="18">
        <v>85511.5</v>
      </c>
      <c r="I93" s="18">
        <f t="shared" si="31"/>
        <v>85511.5</v>
      </c>
      <c r="J93" s="18">
        <f t="shared" si="32"/>
        <v>431941.5</v>
      </c>
      <c r="K93" s="37">
        <f t="shared" si="33"/>
        <v>0.83474537784107927</v>
      </c>
      <c r="L93" s="37">
        <f t="shared" si="34"/>
        <v>-1</v>
      </c>
      <c r="M93" s="37">
        <f t="shared" si="35"/>
        <v>-1</v>
      </c>
    </row>
    <row r="94" spans="1:13" x14ac:dyDescent="0.2">
      <c r="A94" s="17"/>
      <c r="B94" s="43" t="s">
        <v>112</v>
      </c>
      <c r="C94" s="17" t="s">
        <v>113</v>
      </c>
      <c r="D94" s="18">
        <v>42282</v>
      </c>
      <c r="E94" s="18">
        <v>0</v>
      </c>
      <c r="F94" s="18">
        <v>0</v>
      </c>
      <c r="G94" s="18">
        <v>104995</v>
      </c>
      <c r="H94" s="18">
        <v>451.82</v>
      </c>
      <c r="I94" s="18">
        <f t="shared" si="31"/>
        <v>105446.82</v>
      </c>
      <c r="J94" s="18">
        <f t="shared" si="32"/>
        <v>-105446.82</v>
      </c>
      <c r="K94" s="37" t="str">
        <f t="shared" si="33"/>
        <v>NA</v>
      </c>
      <c r="L94" s="37" t="str">
        <f t="shared" si="34"/>
        <v>NA</v>
      </c>
      <c r="M94" s="37" t="str">
        <f t="shared" si="35"/>
        <v>NA</v>
      </c>
    </row>
    <row r="95" spans="1:13" x14ac:dyDescent="0.2">
      <c r="A95" s="17"/>
      <c r="B95" s="43" t="s">
        <v>114</v>
      </c>
      <c r="C95" s="17" t="s">
        <v>115</v>
      </c>
      <c r="D95" s="18">
        <v>85434</v>
      </c>
      <c r="E95" s="18">
        <v>1000</v>
      </c>
      <c r="F95" s="18">
        <v>0</v>
      </c>
      <c r="G95" s="18">
        <v>3439.85</v>
      </c>
      <c r="H95" s="18">
        <v>2400</v>
      </c>
      <c r="I95" s="18">
        <f t="shared" si="31"/>
        <v>5839.85</v>
      </c>
      <c r="J95" s="18">
        <f t="shared" si="32"/>
        <v>-4839.8500000000004</v>
      </c>
      <c r="K95" s="37">
        <f t="shared" si="33"/>
        <v>-4.8398500000000002</v>
      </c>
      <c r="L95" s="37">
        <f t="shared" si="34"/>
        <v>-1</v>
      </c>
      <c r="M95" s="37">
        <f t="shared" si="35"/>
        <v>5.8796999999999997</v>
      </c>
    </row>
    <row r="96" spans="1:13" x14ac:dyDescent="0.2">
      <c r="A96" s="17"/>
      <c r="B96" s="43" t="s">
        <v>116</v>
      </c>
      <c r="C96" s="17" t="s">
        <v>117</v>
      </c>
      <c r="D96" s="18">
        <v>0</v>
      </c>
      <c r="E96" s="18">
        <v>0</v>
      </c>
      <c r="F96" s="18">
        <v>0</v>
      </c>
      <c r="G96" s="18">
        <v>0</v>
      </c>
      <c r="H96" s="18">
        <v>0</v>
      </c>
      <c r="I96" s="18">
        <f t="shared" si="31"/>
        <v>0</v>
      </c>
      <c r="J96" s="18">
        <f t="shared" si="32"/>
        <v>0</v>
      </c>
      <c r="K96" s="37" t="str">
        <f t="shared" si="33"/>
        <v>NA</v>
      </c>
      <c r="L96" s="37" t="str">
        <f t="shared" si="34"/>
        <v>NA</v>
      </c>
      <c r="M96" s="37" t="str">
        <f t="shared" si="35"/>
        <v>NA</v>
      </c>
    </row>
    <row r="97" spans="1:13" x14ac:dyDescent="0.2">
      <c r="A97" s="67" t="s">
        <v>118</v>
      </c>
      <c r="B97" s="68"/>
      <c r="C97" s="67"/>
      <c r="D97" s="69">
        <v>122137371.85000001</v>
      </c>
      <c r="E97" s="69">
        <v>236696021.06999996</v>
      </c>
      <c r="F97" s="69">
        <v>4727872.72</v>
      </c>
      <c r="G97" s="69">
        <v>23856498.740000002</v>
      </c>
      <c r="H97" s="69">
        <v>5990890.7300000004</v>
      </c>
      <c r="I97" s="69">
        <f t="shared" si="31"/>
        <v>29847389.470000003</v>
      </c>
      <c r="J97" s="69">
        <f t="shared" si="32"/>
        <v>206848631.59999996</v>
      </c>
      <c r="K97" s="70">
        <f t="shared" si="33"/>
        <v>0.87389991037841319</v>
      </c>
      <c r="L97" s="70">
        <f t="shared" si="34"/>
        <v>-0.98002555049879025</v>
      </c>
      <c r="M97" s="70">
        <f t="shared" si="35"/>
        <v>-0.7984207877077516</v>
      </c>
    </row>
    <row r="98" spans="1:13" x14ac:dyDescent="0.2">
      <c r="A98" s="17" t="s">
        <v>119</v>
      </c>
      <c r="B98" s="43" t="s">
        <v>64</v>
      </c>
      <c r="C98" s="17" t="s">
        <v>65</v>
      </c>
      <c r="F98" s="18">
        <v>0</v>
      </c>
      <c r="G98" s="18">
        <v>0</v>
      </c>
      <c r="H98" s="18">
        <v>0</v>
      </c>
      <c r="I98" s="18">
        <f t="shared" si="31"/>
        <v>0</v>
      </c>
      <c r="J98" s="18">
        <f t="shared" si="32"/>
        <v>0</v>
      </c>
      <c r="K98" s="37" t="str">
        <f t="shared" si="33"/>
        <v>NA</v>
      </c>
      <c r="L98" s="37" t="str">
        <f t="shared" si="34"/>
        <v>NA</v>
      </c>
      <c r="M98" s="37" t="str">
        <f t="shared" si="35"/>
        <v>NA</v>
      </c>
    </row>
    <row r="99" spans="1:13" x14ac:dyDescent="0.2">
      <c r="A99" s="17"/>
      <c r="B99" s="43" t="s">
        <v>257</v>
      </c>
      <c r="C99" s="17" t="s">
        <v>66</v>
      </c>
      <c r="D99" s="18">
        <v>0</v>
      </c>
      <c r="E99" s="18">
        <v>0</v>
      </c>
      <c r="F99" s="18">
        <v>0</v>
      </c>
      <c r="G99" s="18">
        <v>0</v>
      </c>
      <c r="H99" s="18">
        <v>0</v>
      </c>
      <c r="I99" s="18">
        <f t="shared" si="31"/>
        <v>0</v>
      </c>
      <c r="J99" s="18">
        <f t="shared" si="32"/>
        <v>0</v>
      </c>
      <c r="K99" s="37" t="str">
        <f t="shared" si="33"/>
        <v>NA</v>
      </c>
      <c r="L99" s="37" t="str">
        <f t="shared" si="34"/>
        <v>NA</v>
      </c>
      <c r="M99" s="37" t="str">
        <f t="shared" si="35"/>
        <v>NA</v>
      </c>
    </row>
    <row r="100" spans="1:13" x14ac:dyDescent="0.2">
      <c r="A100" s="17"/>
      <c r="B100" s="43" t="s">
        <v>67</v>
      </c>
      <c r="C100" s="17" t="s">
        <v>66</v>
      </c>
      <c r="D100" s="18">
        <v>0</v>
      </c>
      <c r="E100" s="18">
        <v>0</v>
      </c>
      <c r="F100" s="18">
        <v>180</v>
      </c>
      <c r="G100" s="18">
        <v>1642.5</v>
      </c>
      <c r="H100" s="18">
        <v>0</v>
      </c>
      <c r="I100" s="18">
        <f t="shared" si="31"/>
        <v>1642.5</v>
      </c>
      <c r="J100" s="18">
        <f t="shared" si="32"/>
        <v>-1642.5</v>
      </c>
      <c r="K100" s="37" t="str">
        <f t="shared" si="33"/>
        <v>NA</v>
      </c>
      <c r="L100" s="37" t="str">
        <f t="shared" si="34"/>
        <v>NA</v>
      </c>
      <c r="M100" s="37" t="str">
        <f t="shared" si="35"/>
        <v>NA</v>
      </c>
    </row>
    <row r="101" spans="1:13" x14ac:dyDescent="0.2">
      <c r="A101" s="17"/>
      <c r="B101" s="43" t="s">
        <v>260</v>
      </c>
      <c r="C101" s="17" t="s">
        <v>261</v>
      </c>
      <c r="D101" s="18">
        <v>0</v>
      </c>
      <c r="E101" s="18">
        <v>1960</v>
      </c>
      <c r="F101" s="18">
        <v>0</v>
      </c>
      <c r="G101" s="18">
        <v>0</v>
      </c>
      <c r="H101" s="18">
        <v>0</v>
      </c>
      <c r="I101" s="18">
        <f t="shared" si="31"/>
        <v>0</v>
      </c>
      <c r="J101" s="18">
        <f t="shared" si="32"/>
        <v>1960</v>
      </c>
      <c r="K101" s="37">
        <f t="shared" si="33"/>
        <v>1</v>
      </c>
      <c r="L101" s="37">
        <f t="shared" si="34"/>
        <v>-1</v>
      </c>
      <c r="M101" s="37">
        <f t="shared" si="35"/>
        <v>-1</v>
      </c>
    </row>
    <row r="102" spans="1:13" x14ac:dyDescent="0.2">
      <c r="A102" s="17"/>
      <c r="B102" s="43" t="s">
        <v>268</v>
      </c>
      <c r="C102" s="17" t="s">
        <v>269</v>
      </c>
      <c r="D102" s="18">
        <v>73571.930000000008</v>
      </c>
      <c r="E102" s="18">
        <v>73571.930000000008</v>
      </c>
      <c r="F102" s="18">
        <v>0</v>
      </c>
      <c r="G102" s="18">
        <v>0</v>
      </c>
      <c r="H102" s="18">
        <v>0</v>
      </c>
      <c r="I102" s="18">
        <f t="shared" si="31"/>
        <v>0</v>
      </c>
      <c r="J102" s="18">
        <f t="shared" si="32"/>
        <v>73571.930000000008</v>
      </c>
      <c r="K102" s="37">
        <f t="shared" si="33"/>
        <v>1</v>
      </c>
      <c r="L102" s="37">
        <f t="shared" si="34"/>
        <v>-1</v>
      </c>
      <c r="M102" s="37">
        <f t="shared" si="35"/>
        <v>-1</v>
      </c>
    </row>
    <row r="103" spans="1:13" x14ac:dyDescent="0.2">
      <c r="A103" s="17"/>
      <c r="B103" s="43" t="s">
        <v>68</v>
      </c>
      <c r="C103" s="17" t="s">
        <v>69</v>
      </c>
      <c r="D103" s="18">
        <v>0</v>
      </c>
      <c r="E103" s="18">
        <v>0</v>
      </c>
      <c r="F103" s="18">
        <v>0</v>
      </c>
      <c r="G103" s="18">
        <v>0</v>
      </c>
      <c r="H103" s="18">
        <v>0</v>
      </c>
      <c r="I103" s="18">
        <f t="shared" si="31"/>
        <v>0</v>
      </c>
      <c r="J103" s="18">
        <f t="shared" si="32"/>
        <v>0</v>
      </c>
      <c r="K103" s="37" t="str">
        <f t="shared" si="33"/>
        <v>NA</v>
      </c>
      <c r="L103" s="37" t="str">
        <f t="shared" si="34"/>
        <v>NA</v>
      </c>
      <c r="M103" s="37" t="str">
        <f t="shared" si="35"/>
        <v>NA</v>
      </c>
    </row>
    <row r="104" spans="1:13" x14ac:dyDescent="0.2">
      <c r="A104" s="17"/>
      <c r="B104" s="43" t="s">
        <v>270</v>
      </c>
      <c r="C104" s="17" t="s">
        <v>271</v>
      </c>
      <c r="D104" s="18">
        <v>0</v>
      </c>
      <c r="E104" s="18">
        <v>0</v>
      </c>
      <c r="F104" s="18">
        <v>0</v>
      </c>
      <c r="G104" s="18">
        <v>910</v>
      </c>
      <c r="H104" s="18">
        <v>0</v>
      </c>
      <c r="I104" s="18">
        <f t="shared" si="31"/>
        <v>910</v>
      </c>
      <c r="J104" s="18">
        <f t="shared" si="32"/>
        <v>-910</v>
      </c>
      <c r="K104" s="37" t="str">
        <f t="shared" si="33"/>
        <v>NA</v>
      </c>
      <c r="L104" s="37" t="str">
        <f t="shared" si="34"/>
        <v>NA</v>
      </c>
      <c r="M104" s="37" t="str">
        <f t="shared" si="35"/>
        <v>NA</v>
      </c>
    </row>
    <row r="105" spans="1:13" x14ac:dyDescent="0.2">
      <c r="A105" s="17"/>
      <c r="B105" s="43" t="s">
        <v>308</v>
      </c>
      <c r="C105" s="17" t="s">
        <v>309</v>
      </c>
      <c r="D105" s="18">
        <v>0</v>
      </c>
      <c r="E105" s="18">
        <v>0</v>
      </c>
      <c r="F105" s="18">
        <v>0</v>
      </c>
      <c r="G105" s="18">
        <v>0</v>
      </c>
      <c r="H105" s="18">
        <v>0</v>
      </c>
      <c r="I105" s="18">
        <f t="shared" si="31"/>
        <v>0</v>
      </c>
      <c r="J105" s="18">
        <f t="shared" si="32"/>
        <v>0</v>
      </c>
      <c r="K105" s="37" t="str">
        <f t="shared" si="33"/>
        <v>NA</v>
      </c>
      <c r="L105" s="37" t="str">
        <f t="shared" si="34"/>
        <v>NA</v>
      </c>
      <c r="M105" s="37" t="str">
        <f t="shared" si="35"/>
        <v>NA</v>
      </c>
    </row>
    <row r="106" spans="1:13" x14ac:dyDescent="0.2">
      <c r="A106" s="17"/>
      <c r="B106" s="43" t="s">
        <v>310</v>
      </c>
      <c r="C106" s="17" t="s">
        <v>311</v>
      </c>
      <c r="D106" s="18">
        <v>68006</v>
      </c>
      <c r="E106" s="18">
        <v>73174</v>
      </c>
      <c r="F106" s="18">
        <v>6014.5</v>
      </c>
      <c r="G106" s="18">
        <v>24058</v>
      </c>
      <c r="H106" s="18">
        <v>0</v>
      </c>
      <c r="I106" s="18">
        <f t="shared" si="31"/>
        <v>24058</v>
      </c>
      <c r="J106" s="18">
        <f t="shared" si="32"/>
        <v>49116</v>
      </c>
      <c r="K106" s="37">
        <f t="shared" si="33"/>
        <v>0.67122201874982912</v>
      </c>
      <c r="L106" s="37">
        <f t="shared" si="34"/>
        <v>-0.91780550468745725</v>
      </c>
      <c r="M106" s="37">
        <f t="shared" si="35"/>
        <v>-0.34244403749965835</v>
      </c>
    </row>
    <row r="107" spans="1:13" x14ac:dyDescent="0.2">
      <c r="A107" s="17"/>
      <c r="B107" s="43" t="s">
        <v>274</v>
      </c>
      <c r="C107" s="17" t="s">
        <v>275</v>
      </c>
      <c r="D107" s="18">
        <v>0</v>
      </c>
      <c r="E107" s="18">
        <v>0</v>
      </c>
      <c r="F107" s="18">
        <v>0</v>
      </c>
      <c r="G107" s="18">
        <v>0</v>
      </c>
      <c r="H107" s="18">
        <v>0</v>
      </c>
      <c r="I107" s="18">
        <f t="shared" si="31"/>
        <v>0</v>
      </c>
      <c r="J107" s="18">
        <f t="shared" si="32"/>
        <v>0</v>
      </c>
      <c r="K107" s="37" t="str">
        <f t="shared" si="33"/>
        <v>NA</v>
      </c>
      <c r="L107" s="37" t="str">
        <f t="shared" si="34"/>
        <v>NA</v>
      </c>
      <c r="M107" s="37" t="str">
        <f t="shared" si="35"/>
        <v>NA</v>
      </c>
    </row>
    <row r="108" spans="1:13" x14ac:dyDescent="0.2">
      <c r="A108" s="17"/>
      <c r="B108" s="43" t="s">
        <v>312</v>
      </c>
      <c r="C108" s="17" t="s">
        <v>313</v>
      </c>
      <c r="D108" s="18">
        <v>1253849.07</v>
      </c>
      <c r="E108" s="18">
        <v>979311</v>
      </c>
      <c r="F108" s="18">
        <v>90689.57</v>
      </c>
      <c r="G108" s="18">
        <v>383808.27</v>
      </c>
      <c r="H108" s="18">
        <v>0</v>
      </c>
      <c r="I108" s="18">
        <f t="shared" si="31"/>
        <v>383808.27</v>
      </c>
      <c r="J108" s="18">
        <f t="shared" si="32"/>
        <v>595502.73</v>
      </c>
      <c r="K108" s="37">
        <f t="shared" si="33"/>
        <v>0.60808336677521235</v>
      </c>
      <c r="L108" s="37">
        <f t="shared" si="34"/>
        <v>-0.90739451512338776</v>
      </c>
      <c r="M108" s="37">
        <f t="shared" si="35"/>
        <v>-0.21616673355042471</v>
      </c>
    </row>
    <row r="109" spans="1:13" x14ac:dyDescent="0.2">
      <c r="A109" s="17"/>
      <c r="B109" s="43" t="s">
        <v>276</v>
      </c>
      <c r="C109" s="17" t="s">
        <v>277</v>
      </c>
      <c r="D109" s="18">
        <v>0</v>
      </c>
      <c r="E109" s="18">
        <v>0</v>
      </c>
      <c r="F109" s="18">
        <v>0</v>
      </c>
      <c r="G109" s="18">
        <v>0</v>
      </c>
      <c r="H109" s="18">
        <v>0</v>
      </c>
      <c r="I109" s="18">
        <f t="shared" si="31"/>
        <v>0</v>
      </c>
      <c r="J109" s="18">
        <f t="shared" si="32"/>
        <v>0</v>
      </c>
      <c r="K109" s="37" t="str">
        <f t="shared" si="33"/>
        <v>NA</v>
      </c>
      <c r="L109" s="37" t="str">
        <f t="shared" si="34"/>
        <v>NA</v>
      </c>
      <c r="M109" s="37" t="str">
        <f t="shared" si="35"/>
        <v>NA</v>
      </c>
    </row>
    <row r="110" spans="1:13" x14ac:dyDescent="0.2">
      <c r="A110" s="17"/>
      <c r="B110" s="43" t="s">
        <v>278</v>
      </c>
      <c r="C110" s="17" t="s">
        <v>279</v>
      </c>
      <c r="D110" s="18">
        <v>0</v>
      </c>
      <c r="E110" s="18">
        <v>0</v>
      </c>
      <c r="F110" s="18">
        <v>0</v>
      </c>
      <c r="G110" s="18">
        <v>0</v>
      </c>
      <c r="H110" s="18">
        <v>0</v>
      </c>
      <c r="I110" s="18">
        <f t="shared" si="31"/>
        <v>0</v>
      </c>
      <c r="J110" s="18">
        <f t="shared" si="32"/>
        <v>0</v>
      </c>
      <c r="K110" s="37" t="str">
        <f t="shared" si="33"/>
        <v>NA</v>
      </c>
      <c r="L110" s="37" t="str">
        <f t="shared" si="34"/>
        <v>NA</v>
      </c>
      <c r="M110" s="37" t="str">
        <f t="shared" si="35"/>
        <v>NA</v>
      </c>
    </row>
    <row r="111" spans="1:13" x14ac:dyDescent="0.2">
      <c r="A111" s="17"/>
      <c r="B111" s="43" t="s">
        <v>314</v>
      </c>
      <c r="C111" s="17" t="s">
        <v>315</v>
      </c>
      <c r="D111" s="18">
        <v>0</v>
      </c>
      <c r="E111" s="18">
        <v>71748</v>
      </c>
      <c r="F111" s="18">
        <v>0</v>
      </c>
      <c r="G111" s="18">
        <v>0</v>
      </c>
      <c r="H111" s="18">
        <v>0</v>
      </c>
      <c r="I111" s="18">
        <f t="shared" si="31"/>
        <v>0</v>
      </c>
      <c r="J111" s="18">
        <f t="shared" si="32"/>
        <v>71748</v>
      </c>
      <c r="K111" s="37">
        <f t="shared" si="33"/>
        <v>1</v>
      </c>
      <c r="L111" s="37">
        <f t="shared" si="34"/>
        <v>-1</v>
      </c>
      <c r="M111" s="37">
        <f t="shared" si="35"/>
        <v>-1</v>
      </c>
    </row>
    <row r="112" spans="1:13" x14ac:dyDescent="0.2">
      <c r="A112" s="17"/>
      <c r="B112" s="43" t="s">
        <v>316</v>
      </c>
      <c r="C112" s="17" t="s">
        <v>317</v>
      </c>
      <c r="D112" s="18">
        <v>369497.04</v>
      </c>
      <c r="E112" s="18">
        <v>381719.44</v>
      </c>
      <c r="F112" s="18">
        <v>10527.6</v>
      </c>
      <c r="G112" s="18">
        <v>41385.42</v>
      </c>
      <c r="H112" s="18">
        <v>0</v>
      </c>
      <c r="I112" s="18">
        <f t="shared" si="31"/>
        <v>41385.42</v>
      </c>
      <c r="J112" s="18">
        <f t="shared" si="32"/>
        <v>340334.02</v>
      </c>
      <c r="K112" s="37">
        <f t="shared" si="33"/>
        <v>0.89158157624877588</v>
      </c>
      <c r="L112" s="37">
        <f t="shared" si="34"/>
        <v>-0.9724205819855547</v>
      </c>
      <c r="M112" s="37">
        <f t="shared" si="35"/>
        <v>-0.78316315249755153</v>
      </c>
    </row>
    <row r="113" spans="1:13" x14ac:dyDescent="0.2">
      <c r="A113" s="17"/>
      <c r="B113" s="43" t="s">
        <v>318</v>
      </c>
      <c r="C113" s="17" t="s">
        <v>319</v>
      </c>
      <c r="D113" s="18">
        <v>500193.88</v>
      </c>
      <c r="E113" s="18">
        <v>532865.88</v>
      </c>
      <c r="F113" s="18">
        <v>107078.56000000003</v>
      </c>
      <c r="G113" s="18">
        <v>524562.29</v>
      </c>
      <c r="H113" s="18">
        <v>0</v>
      </c>
      <c r="I113" s="18">
        <f t="shared" si="31"/>
        <v>524562.29</v>
      </c>
      <c r="J113" s="18">
        <f t="shared" si="32"/>
        <v>8303.5899999999674</v>
      </c>
      <c r="K113" s="37">
        <f t="shared" si="33"/>
        <v>1.5582889262866609E-2</v>
      </c>
      <c r="L113" s="37">
        <f t="shared" si="34"/>
        <v>-0.79905157372808322</v>
      </c>
      <c r="M113" s="37">
        <f t="shared" si="35"/>
        <v>0.96883422147426679</v>
      </c>
    </row>
    <row r="114" spans="1:13" x14ac:dyDescent="0.2">
      <c r="A114" s="17"/>
      <c r="B114" s="43" t="s">
        <v>498</v>
      </c>
      <c r="C114" s="17" t="s">
        <v>499</v>
      </c>
      <c r="D114" s="18">
        <v>0</v>
      </c>
      <c r="E114" s="18">
        <v>0</v>
      </c>
      <c r="F114" s="18">
        <v>0</v>
      </c>
      <c r="G114" s="18">
        <v>0</v>
      </c>
      <c r="H114" s="18">
        <v>0</v>
      </c>
      <c r="I114" s="18">
        <f t="shared" si="31"/>
        <v>0</v>
      </c>
      <c r="J114" s="18">
        <f t="shared" si="32"/>
        <v>0</v>
      </c>
      <c r="K114" s="37" t="str">
        <f t="shared" si="33"/>
        <v>NA</v>
      </c>
      <c r="L114" s="37" t="str">
        <f t="shared" si="34"/>
        <v>NA</v>
      </c>
      <c r="M114" s="37" t="str">
        <f t="shared" si="35"/>
        <v>NA</v>
      </c>
    </row>
    <row r="115" spans="1:13" x14ac:dyDescent="0.2">
      <c r="A115" s="17"/>
      <c r="B115" s="43" t="s">
        <v>441</v>
      </c>
      <c r="C115" s="17" t="s">
        <v>442</v>
      </c>
      <c r="D115" s="18">
        <v>0</v>
      </c>
      <c r="E115" s="18">
        <v>0</v>
      </c>
      <c r="F115" s="18">
        <v>0</v>
      </c>
      <c r="G115" s="18">
        <v>0</v>
      </c>
      <c r="H115" s="18">
        <v>0</v>
      </c>
      <c r="I115" s="18">
        <f t="shared" si="31"/>
        <v>0</v>
      </c>
      <c r="J115" s="18">
        <f t="shared" si="32"/>
        <v>0</v>
      </c>
      <c r="K115" s="37" t="str">
        <f t="shared" si="33"/>
        <v>NA</v>
      </c>
      <c r="L115" s="37" t="str">
        <f t="shared" si="34"/>
        <v>NA</v>
      </c>
      <c r="M115" s="37" t="str">
        <f t="shared" si="35"/>
        <v>NA</v>
      </c>
    </row>
    <row r="116" spans="1:13" x14ac:dyDescent="0.2">
      <c r="A116" s="17"/>
      <c r="B116" s="43" t="s">
        <v>70</v>
      </c>
      <c r="C116" s="17" t="s">
        <v>71</v>
      </c>
      <c r="D116" s="18">
        <v>350991.35</v>
      </c>
      <c r="E116" s="18">
        <v>243491.35</v>
      </c>
      <c r="F116" s="18">
        <v>21571.8</v>
      </c>
      <c r="G116" s="18">
        <v>114449.75</v>
      </c>
      <c r="H116" s="18">
        <v>0</v>
      </c>
      <c r="I116" s="18">
        <f t="shared" si="31"/>
        <v>114449.75</v>
      </c>
      <c r="J116" s="18">
        <f t="shared" si="32"/>
        <v>129041.60000000001</v>
      </c>
      <c r="K116" s="37">
        <f t="shared" si="33"/>
        <v>0.52996379542846184</v>
      </c>
      <c r="L116" s="37">
        <f t="shared" si="34"/>
        <v>-0.91140629841676102</v>
      </c>
      <c r="M116" s="37">
        <f t="shared" si="35"/>
        <v>-5.9927590856923799E-2</v>
      </c>
    </row>
    <row r="117" spans="1:13" x14ac:dyDescent="0.2">
      <c r="A117" s="17"/>
      <c r="B117" s="43" t="s">
        <v>120</v>
      </c>
      <c r="C117" s="17" t="s">
        <v>121</v>
      </c>
      <c r="D117" s="18">
        <v>333659</v>
      </c>
      <c r="E117" s="18">
        <v>1120592</v>
      </c>
      <c r="F117" s="18">
        <v>32889.33</v>
      </c>
      <c r="G117" s="18">
        <v>140553.24</v>
      </c>
      <c r="H117" s="18">
        <v>0</v>
      </c>
      <c r="I117" s="18">
        <f t="shared" si="31"/>
        <v>140553.24</v>
      </c>
      <c r="J117" s="18">
        <f t="shared" si="32"/>
        <v>980038.76</v>
      </c>
      <c r="K117" s="37">
        <f t="shared" si="33"/>
        <v>0.87457233319531102</v>
      </c>
      <c r="L117" s="37">
        <f t="shared" si="34"/>
        <v>-0.97065004033582247</v>
      </c>
      <c r="M117" s="37">
        <f t="shared" si="35"/>
        <v>-0.74914466639062216</v>
      </c>
    </row>
    <row r="118" spans="1:13" x14ac:dyDescent="0.2">
      <c r="A118" s="17"/>
      <c r="B118" s="43" t="s">
        <v>72</v>
      </c>
      <c r="C118" s="17" t="s">
        <v>73</v>
      </c>
      <c r="D118" s="18">
        <v>3324719.61</v>
      </c>
      <c r="E118" s="18">
        <v>5965239.6100000003</v>
      </c>
      <c r="F118" s="18">
        <v>919487.44000000006</v>
      </c>
      <c r="G118" s="18">
        <v>3554762.5200000005</v>
      </c>
      <c r="H118" s="18">
        <v>0</v>
      </c>
      <c r="I118" s="18">
        <f t="shared" si="31"/>
        <v>3554762.5200000005</v>
      </c>
      <c r="J118" s="18">
        <f t="shared" si="32"/>
        <v>2410477.09</v>
      </c>
      <c r="K118" s="37">
        <f t="shared" si="33"/>
        <v>0.40408721989291552</v>
      </c>
      <c r="L118" s="37">
        <f t="shared" si="34"/>
        <v>-0.84585909366346468</v>
      </c>
      <c r="M118" s="37">
        <f t="shared" si="35"/>
        <v>0.19182556021416894</v>
      </c>
    </row>
    <row r="119" spans="1:13" x14ac:dyDescent="0.2">
      <c r="A119" s="17"/>
      <c r="B119" s="43" t="s">
        <v>282</v>
      </c>
      <c r="C119" s="17" t="s">
        <v>283</v>
      </c>
      <c r="D119" s="18">
        <v>0</v>
      </c>
      <c r="E119" s="18">
        <v>0</v>
      </c>
      <c r="F119" s="18">
        <v>0</v>
      </c>
      <c r="G119" s="18">
        <v>0</v>
      </c>
      <c r="H119" s="18">
        <v>0</v>
      </c>
      <c r="I119" s="18">
        <f t="shared" si="31"/>
        <v>0</v>
      </c>
      <c r="J119" s="18">
        <f t="shared" si="32"/>
        <v>0</v>
      </c>
      <c r="K119" s="37" t="str">
        <f t="shared" si="33"/>
        <v>NA</v>
      </c>
      <c r="L119" s="37" t="str">
        <f t="shared" si="34"/>
        <v>NA</v>
      </c>
      <c r="M119" s="37" t="str">
        <f t="shared" si="35"/>
        <v>NA</v>
      </c>
    </row>
    <row r="120" spans="1:13" x14ac:dyDescent="0.2">
      <c r="A120" s="17"/>
      <c r="B120" s="43" t="s">
        <v>284</v>
      </c>
      <c r="C120" s="17" t="s">
        <v>285</v>
      </c>
      <c r="D120" s="18">
        <v>0</v>
      </c>
      <c r="E120" s="18">
        <v>0</v>
      </c>
      <c r="F120" s="18">
        <v>0</v>
      </c>
      <c r="G120" s="18">
        <v>0</v>
      </c>
      <c r="H120" s="18">
        <v>0</v>
      </c>
      <c r="I120" s="18">
        <f t="shared" si="31"/>
        <v>0</v>
      </c>
      <c r="J120" s="18">
        <f t="shared" si="32"/>
        <v>0</v>
      </c>
      <c r="K120" s="37" t="str">
        <f t="shared" si="33"/>
        <v>NA</v>
      </c>
      <c r="L120" s="37" t="str">
        <f t="shared" si="34"/>
        <v>NA</v>
      </c>
      <c r="M120" s="37" t="str">
        <f t="shared" si="35"/>
        <v>NA</v>
      </c>
    </row>
    <row r="121" spans="1:13" x14ac:dyDescent="0.2">
      <c r="A121" s="17"/>
      <c r="B121" s="43" t="s">
        <v>74</v>
      </c>
      <c r="C121" s="17" t="s">
        <v>75</v>
      </c>
      <c r="D121" s="18">
        <v>621810</v>
      </c>
      <c r="E121" s="18">
        <v>779061.45</v>
      </c>
      <c r="F121" s="18">
        <v>145687.63</v>
      </c>
      <c r="G121" s="18">
        <v>565582.89</v>
      </c>
      <c r="H121" s="18">
        <v>0</v>
      </c>
      <c r="I121" s="18">
        <f t="shared" si="31"/>
        <v>565582.89</v>
      </c>
      <c r="J121" s="18">
        <f t="shared" si="32"/>
        <v>213478.55999999994</v>
      </c>
      <c r="K121" s="37">
        <f t="shared" si="33"/>
        <v>0.27402018159158043</v>
      </c>
      <c r="L121" s="37">
        <f t="shared" si="34"/>
        <v>-0.81299597098534393</v>
      </c>
      <c r="M121" s="37">
        <f t="shared" si="35"/>
        <v>0.45195963681683915</v>
      </c>
    </row>
    <row r="122" spans="1:13" x14ac:dyDescent="0.2">
      <c r="A122" s="17"/>
      <c r="B122" s="43" t="s">
        <v>76</v>
      </c>
      <c r="C122" s="17" t="s">
        <v>77</v>
      </c>
      <c r="D122" s="18">
        <v>744373.02999999991</v>
      </c>
      <c r="E122" s="18">
        <v>985094.37999999989</v>
      </c>
      <c r="F122" s="18">
        <v>223183.84999999995</v>
      </c>
      <c r="G122" s="18">
        <v>888243.44999999972</v>
      </c>
      <c r="H122" s="18">
        <v>0</v>
      </c>
      <c r="I122" s="18">
        <f t="shared" si="31"/>
        <v>888243.44999999972</v>
      </c>
      <c r="J122" s="18">
        <f t="shared" si="32"/>
        <v>96850.930000000168</v>
      </c>
      <c r="K122" s="37">
        <f t="shared" si="33"/>
        <v>9.8316396851233862E-2</v>
      </c>
      <c r="L122" s="37">
        <f t="shared" si="34"/>
        <v>-0.77343911961004186</v>
      </c>
      <c r="M122" s="37">
        <f t="shared" si="35"/>
        <v>0.80336720629753222</v>
      </c>
    </row>
    <row r="123" spans="1:13" x14ac:dyDescent="0.2">
      <c r="A123" s="17"/>
      <c r="B123" s="43" t="s">
        <v>82</v>
      </c>
      <c r="C123" s="17" t="s">
        <v>83</v>
      </c>
      <c r="D123" s="18">
        <v>161561.45000000004</v>
      </c>
      <c r="E123" s="18">
        <v>252558.95999999996</v>
      </c>
      <c r="F123" s="18">
        <v>43517.199999999903</v>
      </c>
      <c r="G123" s="18">
        <v>174635.24999999988</v>
      </c>
      <c r="H123" s="18">
        <v>0</v>
      </c>
      <c r="I123" s="18">
        <f t="shared" si="31"/>
        <v>174635.24999999988</v>
      </c>
      <c r="J123" s="18">
        <f t="shared" si="32"/>
        <v>77923.710000000079</v>
      </c>
      <c r="K123" s="37">
        <f t="shared" si="33"/>
        <v>0.30853670762660762</v>
      </c>
      <c r="L123" s="37">
        <f t="shared" si="34"/>
        <v>-0.82769488756209675</v>
      </c>
      <c r="M123" s="37">
        <f t="shared" si="35"/>
        <v>0.38292658474678476</v>
      </c>
    </row>
    <row r="124" spans="1:13" x14ac:dyDescent="0.2">
      <c r="A124" s="17"/>
      <c r="B124" s="43" t="s">
        <v>84</v>
      </c>
      <c r="C124" s="17" t="s">
        <v>85</v>
      </c>
      <c r="D124" s="18">
        <v>37726652.060000002</v>
      </c>
      <c r="E124" s="18">
        <v>10617351.83</v>
      </c>
      <c r="F124" s="18">
        <v>497210.06</v>
      </c>
      <c r="G124" s="18">
        <v>1405902.21</v>
      </c>
      <c r="H124" s="18">
        <v>1835910.1</v>
      </c>
      <c r="I124" s="18">
        <f t="shared" si="31"/>
        <v>3241812.31</v>
      </c>
      <c r="J124" s="18">
        <f t="shared" si="32"/>
        <v>7375539.5199999996</v>
      </c>
      <c r="K124" s="37">
        <f t="shared" si="33"/>
        <v>0.69466846706162133</v>
      </c>
      <c r="L124" s="37">
        <f t="shared" si="34"/>
        <v>-0.95317004956027718</v>
      </c>
      <c r="M124" s="37">
        <f t="shared" si="35"/>
        <v>-0.73516895125815951</v>
      </c>
    </row>
    <row r="125" spans="1:13" x14ac:dyDescent="0.2">
      <c r="A125" s="17"/>
      <c r="B125" s="43" t="s">
        <v>86</v>
      </c>
      <c r="C125" s="17" t="s">
        <v>87</v>
      </c>
      <c r="D125" s="18">
        <v>0</v>
      </c>
      <c r="E125" s="18">
        <v>0</v>
      </c>
      <c r="F125" s="18">
        <v>0</v>
      </c>
      <c r="G125" s="18">
        <v>2500</v>
      </c>
      <c r="H125" s="18">
        <v>0</v>
      </c>
      <c r="I125" s="18">
        <f t="shared" si="31"/>
        <v>2500</v>
      </c>
      <c r="J125" s="18">
        <f t="shared" si="32"/>
        <v>-2500</v>
      </c>
      <c r="K125" s="37" t="str">
        <f t="shared" si="33"/>
        <v>NA</v>
      </c>
      <c r="L125" s="37" t="str">
        <f t="shared" si="34"/>
        <v>NA</v>
      </c>
      <c r="M125" s="37" t="str">
        <f t="shared" si="35"/>
        <v>NA</v>
      </c>
    </row>
    <row r="126" spans="1:13" x14ac:dyDescent="0.2">
      <c r="A126" s="17"/>
      <c r="B126" s="43" t="s">
        <v>298</v>
      </c>
      <c r="C126" s="17" t="s">
        <v>299</v>
      </c>
      <c r="D126" s="18">
        <v>82727</v>
      </c>
      <c r="E126" s="18">
        <v>77987.25</v>
      </c>
      <c r="F126" s="18">
        <v>6024</v>
      </c>
      <c r="G126" s="18">
        <v>11884</v>
      </c>
      <c r="H126" s="18">
        <v>3567</v>
      </c>
      <c r="I126" s="18">
        <f t="shared" si="31"/>
        <v>15451</v>
      </c>
      <c r="J126" s="18">
        <f t="shared" si="32"/>
        <v>62536.25</v>
      </c>
      <c r="K126" s="37">
        <f t="shared" si="33"/>
        <v>0.80187787106225694</v>
      </c>
      <c r="L126" s="37">
        <f t="shared" si="34"/>
        <v>-0.92275660444495733</v>
      </c>
      <c r="M126" s="37">
        <f t="shared" si="35"/>
        <v>-0.69523223347406149</v>
      </c>
    </row>
    <row r="127" spans="1:13" x14ac:dyDescent="0.2">
      <c r="A127" s="17"/>
      <c r="B127" s="43" t="s">
        <v>92</v>
      </c>
      <c r="C127" s="17" t="s">
        <v>93</v>
      </c>
      <c r="D127" s="18">
        <v>114158</v>
      </c>
      <c r="E127" s="18">
        <v>2012621</v>
      </c>
      <c r="F127" s="18">
        <v>8340.85</v>
      </c>
      <c r="G127" s="18">
        <v>486030.29</v>
      </c>
      <c r="H127" s="18">
        <v>9338.7200000000012</v>
      </c>
      <c r="I127" s="18">
        <f t="shared" si="31"/>
        <v>495369.01</v>
      </c>
      <c r="J127" s="18">
        <f t="shared" si="32"/>
        <v>1517251.99</v>
      </c>
      <c r="K127" s="37">
        <f t="shared" si="33"/>
        <v>0.75386870652745852</v>
      </c>
      <c r="L127" s="37">
        <f t="shared" si="34"/>
        <v>-0.99585572743204009</v>
      </c>
      <c r="M127" s="37">
        <f t="shared" si="35"/>
        <v>-0.51701757062059872</v>
      </c>
    </row>
    <row r="128" spans="1:13" x14ac:dyDescent="0.2">
      <c r="A128" s="17"/>
      <c r="B128" s="43" t="s">
        <v>94</v>
      </c>
      <c r="C128" s="17" t="s">
        <v>95</v>
      </c>
      <c r="D128" s="18">
        <v>34000</v>
      </c>
      <c r="E128" s="18">
        <v>42500</v>
      </c>
      <c r="F128" s="18">
        <v>141.26</v>
      </c>
      <c r="G128" s="18">
        <v>1106.28</v>
      </c>
      <c r="H128" s="18">
        <v>0</v>
      </c>
      <c r="I128" s="18">
        <f t="shared" si="31"/>
        <v>1106.28</v>
      </c>
      <c r="J128" s="18">
        <f t="shared" si="32"/>
        <v>41393.72</v>
      </c>
      <c r="K128" s="37">
        <f t="shared" si="33"/>
        <v>0.97396988235294124</v>
      </c>
      <c r="L128" s="37">
        <f t="shared" si="34"/>
        <v>-0.99667623529411764</v>
      </c>
      <c r="M128" s="37">
        <f t="shared" si="35"/>
        <v>-0.94793976470588237</v>
      </c>
    </row>
    <row r="129" spans="1:13" x14ac:dyDescent="0.2">
      <c r="A129" s="17"/>
      <c r="B129" s="43" t="s">
        <v>96</v>
      </c>
      <c r="C129" s="17" t="s">
        <v>97</v>
      </c>
      <c r="D129" s="18">
        <v>8000</v>
      </c>
      <c r="E129" s="18">
        <v>8000</v>
      </c>
      <c r="F129" s="18">
        <v>0</v>
      </c>
      <c r="G129" s="18">
        <v>0</v>
      </c>
      <c r="H129" s="18">
        <v>0</v>
      </c>
      <c r="I129" s="18">
        <f t="shared" si="31"/>
        <v>0</v>
      </c>
      <c r="J129" s="18">
        <f t="shared" si="32"/>
        <v>8000</v>
      </c>
      <c r="K129" s="37">
        <f t="shared" si="33"/>
        <v>1</v>
      </c>
      <c r="L129" s="37">
        <f t="shared" si="34"/>
        <v>-1</v>
      </c>
      <c r="M129" s="37">
        <f t="shared" si="35"/>
        <v>-1</v>
      </c>
    </row>
    <row r="130" spans="1:13" x14ac:dyDescent="0.2">
      <c r="A130" s="17"/>
      <c r="B130" s="43" t="s">
        <v>98</v>
      </c>
      <c r="C130" s="17" t="s">
        <v>99</v>
      </c>
      <c r="D130" s="18">
        <v>447032.22</v>
      </c>
      <c r="E130" s="18">
        <v>605598.12</v>
      </c>
      <c r="F130" s="18">
        <v>22634</v>
      </c>
      <c r="G130" s="18">
        <v>146459.29</v>
      </c>
      <c r="H130" s="18">
        <v>126265.09000000003</v>
      </c>
      <c r="I130" s="18">
        <f t="shared" si="31"/>
        <v>272724.38</v>
      </c>
      <c r="J130" s="18">
        <f t="shared" si="32"/>
        <v>332873.74</v>
      </c>
      <c r="K130" s="37">
        <f t="shared" si="33"/>
        <v>0.54966111849884869</v>
      </c>
      <c r="L130" s="37">
        <f t="shared" si="34"/>
        <v>-0.96262537935223447</v>
      </c>
      <c r="M130" s="37">
        <f t="shared" si="35"/>
        <v>-0.51631524219394864</v>
      </c>
    </row>
    <row r="131" spans="1:13" x14ac:dyDescent="0.2">
      <c r="A131" s="17"/>
      <c r="B131" s="43" t="s">
        <v>302</v>
      </c>
      <c r="C131" s="17" t="s">
        <v>303</v>
      </c>
      <c r="D131" s="18">
        <v>5260</v>
      </c>
      <c r="E131" s="18">
        <v>5160</v>
      </c>
      <c r="F131" s="18">
        <v>0</v>
      </c>
      <c r="G131" s="18">
        <v>3261.9</v>
      </c>
      <c r="H131" s="18">
        <v>0</v>
      </c>
      <c r="I131" s="18">
        <f t="shared" si="31"/>
        <v>3261.9</v>
      </c>
      <c r="J131" s="18">
        <f t="shared" si="32"/>
        <v>1898.1</v>
      </c>
      <c r="K131" s="37">
        <f t="shared" si="33"/>
        <v>0.36784883720930228</v>
      </c>
      <c r="L131" s="37">
        <f t="shared" si="34"/>
        <v>-1</v>
      </c>
      <c r="M131" s="37">
        <f t="shared" si="35"/>
        <v>0.26430232558139538</v>
      </c>
    </row>
    <row r="132" spans="1:13" x14ac:dyDescent="0.2">
      <c r="A132" s="17"/>
      <c r="B132" s="43" t="s">
        <v>100</v>
      </c>
      <c r="C132" s="17" t="s">
        <v>101</v>
      </c>
      <c r="D132" s="18">
        <v>4741.6000000000004</v>
      </c>
      <c r="E132" s="18">
        <v>4741.6000000000004</v>
      </c>
      <c r="F132" s="18">
        <v>0</v>
      </c>
      <c r="G132" s="18">
        <v>0</v>
      </c>
      <c r="H132" s="18">
        <v>641.66999999999996</v>
      </c>
      <c r="I132" s="18">
        <f t="shared" si="31"/>
        <v>641.66999999999996</v>
      </c>
      <c r="J132" s="18">
        <f t="shared" si="32"/>
        <v>4099.93</v>
      </c>
      <c r="K132" s="37">
        <f t="shared" si="33"/>
        <v>0.86467226252741691</v>
      </c>
      <c r="L132" s="37">
        <f t="shared" si="34"/>
        <v>-1</v>
      </c>
      <c r="M132" s="37">
        <f t="shared" si="35"/>
        <v>-1</v>
      </c>
    </row>
    <row r="133" spans="1:13" x14ac:dyDescent="0.2">
      <c r="A133" s="17"/>
      <c r="B133" s="43" t="s">
        <v>102</v>
      </c>
      <c r="C133" s="17" t="s">
        <v>103</v>
      </c>
      <c r="D133" s="18">
        <v>25351</v>
      </c>
      <c r="E133" s="18">
        <v>142587.16</v>
      </c>
      <c r="F133" s="18">
        <v>0</v>
      </c>
      <c r="G133" s="18">
        <v>56733.51</v>
      </c>
      <c r="H133" s="18">
        <v>19780.190000000002</v>
      </c>
      <c r="I133" s="18">
        <f t="shared" si="31"/>
        <v>76513.700000000012</v>
      </c>
      <c r="J133" s="18">
        <f t="shared" si="32"/>
        <v>66073.459999999992</v>
      </c>
      <c r="K133" s="37">
        <f t="shared" si="33"/>
        <v>0.4633899714392235</v>
      </c>
      <c r="L133" s="37">
        <f t="shared" si="34"/>
        <v>-1</v>
      </c>
      <c r="M133" s="37">
        <f t="shared" si="35"/>
        <v>-0.20422694441771613</v>
      </c>
    </row>
    <row r="134" spans="1:13" x14ac:dyDescent="0.2">
      <c r="A134" s="17"/>
      <c r="B134" s="43" t="s">
        <v>104</v>
      </c>
      <c r="C134" s="17" t="s">
        <v>105</v>
      </c>
      <c r="D134" s="18">
        <v>88492</v>
      </c>
      <c r="E134" s="18">
        <v>118272</v>
      </c>
      <c r="F134" s="18">
        <v>1638</v>
      </c>
      <c r="G134" s="18">
        <v>27459.78</v>
      </c>
      <c r="H134" s="18">
        <v>44970</v>
      </c>
      <c r="I134" s="18">
        <f t="shared" si="31"/>
        <v>72429.78</v>
      </c>
      <c r="J134" s="18">
        <f t="shared" si="32"/>
        <v>45842.22</v>
      </c>
      <c r="K134" s="37">
        <f t="shared" si="33"/>
        <v>0.38759993912337665</v>
      </c>
      <c r="L134" s="37">
        <f t="shared" si="34"/>
        <v>-0.98615056818181823</v>
      </c>
      <c r="M134" s="37">
        <f t="shared" si="35"/>
        <v>-0.5356503652597403</v>
      </c>
    </row>
    <row r="135" spans="1:13" x14ac:dyDescent="0.2">
      <c r="A135" s="17"/>
      <c r="B135" s="43" t="s">
        <v>431</v>
      </c>
      <c r="C135" s="17" t="s">
        <v>432</v>
      </c>
      <c r="D135" s="18">
        <v>0</v>
      </c>
      <c r="E135" s="18">
        <v>0</v>
      </c>
      <c r="F135" s="18">
        <v>0</v>
      </c>
      <c r="G135" s="18">
        <v>0</v>
      </c>
      <c r="H135" s="18">
        <v>0</v>
      </c>
      <c r="I135" s="18">
        <f t="shared" si="31"/>
        <v>0</v>
      </c>
      <c r="J135" s="18">
        <f t="shared" si="32"/>
        <v>0</v>
      </c>
      <c r="K135" s="37" t="str">
        <f t="shared" si="33"/>
        <v>NA</v>
      </c>
      <c r="L135" s="37" t="str">
        <f t="shared" si="34"/>
        <v>NA</v>
      </c>
      <c r="M135" s="37" t="str">
        <f t="shared" si="35"/>
        <v>NA</v>
      </c>
    </row>
    <row r="136" spans="1:13" x14ac:dyDescent="0.2">
      <c r="A136" s="17"/>
      <c r="B136" s="43" t="s">
        <v>306</v>
      </c>
      <c r="C136" s="17" t="s">
        <v>307</v>
      </c>
      <c r="D136" s="18">
        <v>0</v>
      </c>
      <c r="E136" s="18">
        <v>0</v>
      </c>
      <c r="F136" s="18">
        <v>0</v>
      </c>
      <c r="G136" s="18">
        <v>0</v>
      </c>
      <c r="H136" s="18">
        <v>0</v>
      </c>
      <c r="I136" s="18">
        <f t="shared" si="31"/>
        <v>0</v>
      </c>
      <c r="J136" s="18">
        <f t="shared" si="32"/>
        <v>0</v>
      </c>
      <c r="K136" s="37" t="str">
        <f t="shared" si="33"/>
        <v>NA</v>
      </c>
      <c r="L136" s="37" t="str">
        <f t="shared" si="34"/>
        <v>NA</v>
      </c>
      <c r="M136" s="37" t="str">
        <f t="shared" si="35"/>
        <v>NA</v>
      </c>
    </row>
    <row r="137" spans="1:13" x14ac:dyDescent="0.2">
      <c r="A137" s="17"/>
      <c r="B137" s="43" t="s">
        <v>106</v>
      </c>
      <c r="C137" s="17" t="s">
        <v>107</v>
      </c>
      <c r="D137" s="18">
        <v>93116</v>
      </c>
      <c r="E137" s="18">
        <v>100137</v>
      </c>
      <c r="F137" s="18">
        <v>0</v>
      </c>
      <c r="G137" s="18">
        <v>6002.5500000000011</v>
      </c>
      <c r="H137" s="18">
        <v>14409.16</v>
      </c>
      <c r="I137" s="18">
        <f t="shared" si="31"/>
        <v>20411.71</v>
      </c>
      <c r="J137" s="18">
        <f t="shared" si="32"/>
        <v>79725.290000000008</v>
      </c>
      <c r="K137" s="37">
        <f t="shared" si="33"/>
        <v>0.7961621578437541</v>
      </c>
      <c r="L137" s="37">
        <f t="shared" si="34"/>
        <v>-1</v>
      </c>
      <c r="M137" s="37">
        <f t="shared" si="35"/>
        <v>-0.88011324485454923</v>
      </c>
    </row>
    <row r="138" spans="1:13" x14ac:dyDescent="0.2">
      <c r="A138" s="17"/>
      <c r="B138" s="43" t="s">
        <v>110</v>
      </c>
      <c r="C138" s="17" t="s">
        <v>111</v>
      </c>
      <c r="D138" s="18">
        <v>0</v>
      </c>
      <c r="E138" s="18">
        <v>30380</v>
      </c>
      <c r="F138" s="18">
        <v>0</v>
      </c>
      <c r="G138" s="18">
        <v>10000</v>
      </c>
      <c r="H138" s="18">
        <v>39200</v>
      </c>
      <c r="I138" s="18">
        <f t="shared" si="31"/>
        <v>49200</v>
      </c>
      <c r="J138" s="18">
        <f t="shared" si="32"/>
        <v>-18820</v>
      </c>
      <c r="K138" s="37">
        <f t="shared" si="33"/>
        <v>-0.61948650427913099</v>
      </c>
      <c r="L138" s="37">
        <f t="shared" si="34"/>
        <v>-1</v>
      </c>
      <c r="M138" s="37">
        <f t="shared" si="35"/>
        <v>-0.34167215273206059</v>
      </c>
    </row>
    <row r="139" spans="1:13" x14ac:dyDescent="0.2">
      <c r="A139" s="17"/>
      <c r="B139" s="43" t="s">
        <v>112</v>
      </c>
      <c r="C139" s="17" t="s">
        <v>113</v>
      </c>
      <c r="D139" s="18">
        <v>0</v>
      </c>
      <c r="E139" s="18">
        <v>100000</v>
      </c>
      <c r="F139" s="18">
        <v>0</v>
      </c>
      <c r="G139" s="18">
        <v>0</v>
      </c>
      <c r="H139" s="18">
        <v>0</v>
      </c>
      <c r="I139" s="18">
        <f t="shared" si="31"/>
        <v>0</v>
      </c>
      <c r="J139" s="18">
        <f t="shared" si="32"/>
        <v>100000</v>
      </c>
      <c r="K139" s="37">
        <f t="shared" si="33"/>
        <v>1</v>
      </c>
      <c r="L139" s="37">
        <f t="shared" si="34"/>
        <v>-1</v>
      </c>
      <c r="M139" s="37">
        <f t="shared" si="35"/>
        <v>-1</v>
      </c>
    </row>
    <row r="140" spans="1:13" x14ac:dyDescent="0.2">
      <c r="A140" s="17"/>
      <c r="B140" s="43" t="s">
        <v>114</v>
      </c>
      <c r="C140" s="17" t="s">
        <v>115</v>
      </c>
      <c r="D140" s="18">
        <v>12027</v>
      </c>
      <c r="E140" s="18">
        <v>21500</v>
      </c>
      <c r="F140" s="18">
        <v>0</v>
      </c>
      <c r="G140" s="18">
        <v>0</v>
      </c>
      <c r="H140" s="18">
        <v>302.5</v>
      </c>
      <c r="I140" s="18">
        <f t="shared" si="31"/>
        <v>302.5</v>
      </c>
      <c r="J140" s="18">
        <f t="shared" si="32"/>
        <v>21197.5</v>
      </c>
      <c r="K140" s="37">
        <f t="shared" si="33"/>
        <v>0.9859302325581395</v>
      </c>
      <c r="L140" s="37">
        <f t="shared" si="34"/>
        <v>-1</v>
      </c>
      <c r="M140" s="37">
        <f t="shared" si="35"/>
        <v>-1</v>
      </c>
    </row>
    <row r="141" spans="1:13" x14ac:dyDescent="0.2">
      <c r="A141" s="17"/>
      <c r="B141" s="43" t="s">
        <v>116</v>
      </c>
      <c r="C141" s="17" t="s">
        <v>117</v>
      </c>
      <c r="D141" s="18">
        <v>0</v>
      </c>
      <c r="E141" s="18">
        <v>0</v>
      </c>
      <c r="F141" s="18">
        <v>0</v>
      </c>
      <c r="G141" s="18">
        <v>0</v>
      </c>
      <c r="H141" s="18">
        <v>0</v>
      </c>
      <c r="I141" s="18">
        <f t="shared" si="31"/>
        <v>0</v>
      </c>
      <c r="J141" s="18">
        <f t="shared" si="32"/>
        <v>0</v>
      </c>
      <c r="K141" s="37" t="str">
        <f t="shared" si="33"/>
        <v>NA</v>
      </c>
      <c r="L141" s="37" t="str">
        <f t="shared" si="34"/>
        <v>NA</v>
      </c>
      <c r="M141" s="37" t="str">
        <f t="shared" si="35"/>
        <v>NA</v>
      </c>
    </row>
    <row r="142" spans="1:13" x14ac:dyDescent="0.2">
      <c r="A142" s="67" t="s">
        <v>124</v>
      </c>
      <c r="B142" s="68"/>
      <c r="C142" s="67"/>
      <c r="D142" s="69">
        <v>46443789.240000002</v>
      </c>
      <c r="E142" s="69">
        <v>25347223.960000001</v>
      </c>
      <c r="F142" s="69">
        <v>2136815.65</v>
      </c>
      <c r="G142" s="69">
        <v>8571933.3900000006</v>
      </c>
      <c r="H142" s="69">
        <v>2094384.43</v>
      </c>
      <c r="I142" s="69">
        <f t="shared" si="31"/>
        <v>10666317.82</v>
      </c>
      <c r="J142" s="69">
        <f t="shared" si="32"/>
        <v>14680906.140000001</v>
      </c>
      <c r="K142" s="70">
        <f t="shared" si="33"/>
        <v>0.57919187375973302</v>
      </c>
      <c r="L142" s="70">
        <f t="shared" si="34"/>
        <v>-0.91569823767004743</v>
      </c>
      <c r="M142" s="70">
        <f t="shared" si="35"/>
        <v>-0.32363927477602955</v>
      </c>
    </row>
    <row r="143" spans="1:13" x14ac:dyDescent="0.2">
      <c r="A143" s="17" t="s">
        <v>330</v>
      </c>
      <c r="B143" s="43" t="s">
        <v>64</v>
      </c>
      <c r="C143" s="17" t="s">
        <v>65</v>
      </c>
      <c r="D143" s="18">
        <v>184284</v>
      </c>
      <c r="E143" s="18">
        <v>0</v>
      </c>
      <c r="F143" s="18">
        <v>11030.45</v>
      </c>
      <c r="G143" s="18">
        <v>39088.559999999998</v>
      </c>
      <c r="H143" s="18">
        <v>0</v>
      </c>
      <c r="I143" s="18">
        <f t="shared" si="31"/>
        <v>39088.559999999998</v>
      </c>
      <c r="J143" s="18">
        <f t="shared" si="32"/>
        <v>-39088.559999999998</v>
      </c>
      <c r="K143" s="37" t="str">
        <f t="shared" si="33"/>
        <v>NA</v>
      </c>
      <c r="L143" s="37" t="str">
        <f t="shared" si="34"/>
        <v>NA</v>
      </c>
      <c r="M143" s="37" t="str">
        <f t="shared" si="35"/>
        <v>NA</v>
      </c>
    </row>
    <row r="144" spans="1:13" x14ac:dyDescent="0.2">
      <c r="A144" s="17"/>
      <c r="B144" s="43" t="s">
        <v>257</v>
      </c>
      <c r="C144" s="17" t="s">
        <v>66</v>
      </c>
      <c r="D144" s="18">
        <v>0</v>
      </c>
      <c r="E144" s="18">
        <v>540.30999999999995</v>
      </c>
      <c r="F144" s="18">
        <v>180</v>
      </c>
      <c r="G144" s="18">
        <v>2070</v>
      </c>
      <c r="H144" s="18">
        <v>0</v>
      </c>
      <c r="I144" s="18">
        <f t="shared" si="31"/>
        <v>2070</v>
      </c>
      <c r="J144" s="18">
        <f t="shared" si="32"/>
        <v>-1529.69</v>
      </c>
      <c r="K144" s="37">
        <f t="shared" si="33"/>
        <v>-2.831133978641891</v>
      </c>
      <c r="L144" s="37">
        <f t="shared" si="34"/>
        <v>-0.66685791490070512</v>
      </c>
      <c r="M144" s="37">
        <f t="shared" si="35"/>
        <v>6.662267957283782</v>
      </c>
    </row>
    <row r="145" spans="1:13" x14ac:dyDescent="0.2">
      <c r="A145" s="17"/>
      <c r="B145" s="43" t="s">
        <v>67</v>
      </c>
      <c r="C145" s="17" t="s">
        <v>66</v>
      </c>
      <c r="D145" s="18">
        <v>0</v>
      </c>
      <c r="E145" s="18">
        <v>0</v>
      </c>
      <c r="F145" s="18">
        <v>0</v>
      </c>
      <c r="G145" s="18">
        <v>0</v>
      </c>
      <c r="H145" s="18">
        <v>0</v>
      </c>
      <c r="I145" s="18">
        <f t="shared" si="31"/>
        <v>0</v>
      </c>
      <c r="J145" s="18">
        <f t="shared" si="32"/>
        <v>0</v>
      </c>
      <c r="K145" s="37" t="str">
        <f t="shared" si="33"/>
        <v>NA</v>
      </c>
      <c r="L145" s="37" t="str">
        <f t="shared" si="34"/>
        <v>NA</v>
      </c>
      <c r="M145" s="37" t="str">
        <f t="shared" si="35"/>
        <v>NA</v>
      </c>
    </row>
    <row r="146" spans="1:13" x14ac:dyDescent="0.2">
      <c r="A146" s="17"/>
      <c r="B146" s="43" t="s">
        <v>258</v>
      </c>
      <c r="C146" s="17" t="s">
        <v>259</v>
      </c>
      <c r="D146" s="18">
        <v>0</v>
      </c>
      <c r="E146" s="18">
        <v>2000</v>
      </c>
      <c r="F146" s="18">
        <v>409.46</v>
      </c>
      <c r="G146" s="18">
        <v>409.46</v>
      </c>
      <c r="H146" s="18">
        <v>0</v>
      </c>
      <c r="I146" s="18">
        <f t="shared" si="31"/>
        <v>409.46</v>
      </c>
      <c r="J146" s="18">
        <f t="shared" si="32"/>
        <v>1590.54</v>
      </c>
      <c r="K146" s="37">
        <f t="shared" si="33"/>
        <v>0.79527000000000003</v>
      </c>
      <c r="L146" s="37">
        <f t="shared" si="34"/>
        <v>-0.79527000000000003</v>
      </c>
      <c r="M146" s="37">
        <f t="shared" si="35"/>
        <v>-0.59053999999999995</v>
      </c>
    </row>
    <row r="147" spans="1:13" x14ac:dyDescent="0.2">
      <c r="A147" s="17"/>
      <c r="B147" s="43" t="s">
        <v>260</v>
      </c>
      <c r="C147" s="17" t="s">
        <v>261</v>
      </c>
      <c r="D147" s="18">
        <v>0</v>
      </c>
      <c r="E147" s="18">
        <v>10750</v>
      </c>
      <c r="F147" s="18">
        <v>500</v>
      </c>
      <c r="G147" s="18">
        <v>16118.51</v>
      </c>
      <c r="H147" s="18">
        <v>0</v>
      </c>
      <c r="I147" s="18">
        <f t="shared" si="31"/>
        <v>16118.51</v>
      </c>
      <c r="J147" s="18">
        <f t="shared" si="32"/>
        <v>-5368.51</v>
      </c>
      <c r="K147" s="37">
        <f t="shared" si="33"/>
        <v>-0.49939627906976747</v>
      </c>
      <c r="L147" s="37">
        <f t="shared" si="34"/>
        <v>-0.95348837209302328</v>
      </c>
      <c r="M147" s="37">
        <f t="shared" si="35"/>
        <v>1.9987925581395349</v>
      </c>
    </row>
    <row r="148" spans="1:13" x14ac:dyDescent="0.2">
      <c r="A148" s="17"/>
      <c r="B148" s="43" t="s">
        <v>268</v>
      </c>
      <c r="C148" s="17" t="s">
        <v>269</v>
      </c>
      <c r="F148" s="18">
        <v>0</v>
      </c>
      <c r="G148" s="18">
        <v>0</v>
      </c>
      <c r="H148" s="18">
        <v>0</v>
      </c>
      <c r="I148" s="18">
        <f t="shared" si="31"/>
        <v>0</v>
      </c>
      <c r="J148" s="18">
        <f t="shared" si="32"/>
        <v>0</v>
      </c>
      <c r="K148" s="37" t="str">
        <f t="shared" si="33"/>
        <v>NA</v>
      </c>
      <c r="L148" s="37" t="str">
        <f t="shared" si="34"/>
        <v>NA</v>
      </c>
      <c r="M148" s="37" t="str">
        <f t="shared" si="35"/>
        <v>NA</v>
      </c>
    </row>
    <row r="149" spans="1:13" x14ac:dyDescent="0.2">
      <c r="A149" s="17"/>
      <c r="B149" s="43" t="s">
        <v>68</v>
      </c>
      <c r="C149" s="17" t="s">
        <v>69</v>
      </c>
      <c r="D149" s="18">
        <v>50001</v>
      </c>
      <c r="E149" s="18">
        <v>53871</v>
      </c>
      <c r="F149" s="18">
        <v>4503.2</v>
      </c>
      <c r="G149" s="18">
        <v>35707.880000000005</v>
      </c>
      <c r="H149" s="18">
        <v>0</v>
      </c>
      <c r="I149" s="18">
        <f t="shared" si="31"/>
        <v>35707.880000000005</v>
      </c>
      <c r="J149" s="18">
        <f t="shared" si="32"/>
        <v>18163.119999999995</v>
      </c>
      <c r="K149" s="37">
        <f t="shared" si="33"/>
        <v>0.33715951068292765</v>
      </c>
      <c r="L149" s="37">
        <f t="shared" si="34"/>
        <v>-0.91640771472591942</v>
      </c>
      <c r="M149" s="37">
        <f t="shared" si="35"/>
        <v>0.32568097863414469</v>
      </c>
    </row>
    <row r="150" spans="1:13" x14ac:dyDescent="0.2">
      <c r="A150" s="17"/>
      <c r="B150" s="43" t="s">
        <v>318</v>
      </c>
      <c r="C150" s="17" t="s">
        <v>319</v>
      </c>
      <c r="D150" s="18">
        <v>0</v>
      </c>
      <c r="E150" s="18">
        <v>0</v>
      </c>
      <c r="F150" s="18">
        <v>0</v>
      </c>
      <c r="G150" s="18">
        <v>0</v>
      </c>
      <c r="H150" s="18">
        <v>0</v>
      </c>
      <c r="I150" s="18">
        <f t="shared" si="31"/>
        <v>0</v>
      </c>
      <c r="J150" s="18">
        <f t="shared" si="32"/>
        <v>0</v>
      </c>
      <c r="K150" s="37" t="str">
        <f t="shared" si="33"/>
        <v>NA</v>
      </c>
      <c r="L150" s="37" t="str">
        <f t="shared" si="34"/>
        <v>NA</v>
      </c>
      <c r="M150" s="37" t="str">
        <f t="shared" si="35"/>
        <v>NA</v>
      </c>
    </row>
    <row r="151" spans="1:13" x14ac:dyDescent="0.2">
      <c r="A151" s="17"/>
      <c r="B151" s="43" t="s">
        <v>70</v>
      </c>
      <c r="C151" s="17" t="s">
        <v>71</v>
      </c>
      <c r="D151" s="18">
        <v>330602.5</v>
      </c>
      <c r="E151" s="18">
        <v>344589.5</v>
      </c>
      <c r="F151" s="18">
        <v>28325.340000000004</v>
      </c>
      <c r="G151" s="18">
        <v>169170.80000000002</v>
      </c>
      <c r="H151" s="18">
        <v>0</v>
      </c>
      <c r="I151" s="18">
        <f t="shared" si="31"/>
        <v>169170.80000000002</v>
      </c>
      <c r="J151" s="18">
        <f t="shared" si="32"/>
        <v>175418.69999999998</v>
      </c>
      <c r="K151" s="37">
        <f t="shared" si="33"/>
        <v>0.50906571442252302</v>
      </c>
      <c r="L151" s="37">
        <f t="shared" si="34"/>
        <v>-0.91779975884349341</v>
      </c>
      <c r="M151" s="37">
        <f t="shared" si="35"/>
        <v>-1.8131428845045962E-2</v>
      </c>
    </row>
    <row r="152" spans="1:13" x14ac:dyDescent="0.2">
      <c r="A152" s="17"/>
      <c r="B152" s="43" t="s">
        <v>120</v>
      </c>
      <c r="C152" s="17" t="s">
        <v>121</v>
      </c>
      <c r="D152" s="18">
        <v>0</v>
      </c>
      <c r="E152" s="18">
        <v>138267</v>
      </c>
      <c r="F152" s="18">
        <v>23842.63</v>
      </c>
      <c r="G152" s="18">
        <v>80840.09</v>
      </c>
      <c r="H152" s="18">
        <v>0</v>
      </c>
      <c r="I152" s="18">
        <f t="shared" si="31"/>
        <v>80840.09</v>
      </c>
      <c r="J152" s="18">
        <f t="shared" si="32"/>
        <v>57426.91</v>
      </c>
      <c r="K152" s="37">
        <f t="shared" si="33"/>
        <v>0.4153334490514729</v>
      </c>
      <c r="L152" s="37">
        <f t="shared" si="34"/>
        <v>-0.82756095091381165</v>
      </c>
      <c r="M152" s="37">
        <f t="shared" si="35"/>
        <v>0.16933310189705419</v>
      </c>
    </row>
    <row r="153" spans="1:13" x14ac:dyDescent="0.2">
      <c r="A153" s="17"/>
      <c r="B153" s="43" t="s">
        <v>72</v>
      </c>
      <c r="C153" s="17" t="s">
        <v>73</v>
      </c>
      <c r="D153" s="18">
        <v>0</v>
      </c>
      <c r="E153" s="18">
        <v>6000</v>
      </c>
      <c r="F153" s="18">
        <v>0</v>
      </c>
      <c r="G153" s="18">
        <v>0</v>
      </c>
      <c r="H153" s="18">
        <v>0</v>
      </c>
      <c r="I153" s="18">
        <f t="shared" si="31"/>
        <v>0</v>
      </c>
      <c r="J153" s="18">
        <f t="shared" si="32"/>
        <v>6000</v>
      </c>
      <c r="K153" s="37">
        <f t="shared" si="33"/>
        <v>1</v>
      </c>
      <c r="L153" s="37">
        <f t="shared" si="34"/>
        <v>-1</v>
      </c>
      <c r="M153" s="37">
        <f t="shared" si="35"/>
        <v>-1</v>
      </c>
    </row>
    <row r="154" spans="1:13" x14ac:dyDescent="0.2">
      <c r="A154" s="17"/>
      <c r="B154" s="43" t="s">
        <v>284</v>
      </c>
      <c r="C154" s="17" t="s">
        <v>285</v>
      </c>
      <c r="D154" s="18">
        <v>0</v>
      </c>
      <c r="E154" s="18">
        <v>0</v>
      </c>
      <c r="F154" s="18">
        <v>0</v>
      </c>
      <c r="G154" s="18">
        <v>0</v>
      </c>
      <c r="H154" s="18">
        <v>0</v>
      </c>
      <c r="I154" s="18">
        <f t="shared" si="31"/>
        <v>0</v>
      </c>
      <c r="J154" s="18">
        <f t="shared" si="32"/>
        <v>0</v>
      </c>
      <c r="K154" s="37" t="str">
        <f t="shared" si="33"/>
        <v>NA</v>
      </c>
      <c r="L154" s="37" t="str">
        <f t="shared" si="34"/>
        <v>NA</v>
      </c>
      <c r="M154" s="37" t="str">
        <f t="shared" si="35"/>
        <v>NA</v>
      </c>
    </row>
    <row r="155" spans="1:13" x14ac:dyDescent="0.2">
      <c r="A155" s="17"/>
      <c r="B155" s="43" t="s">
        <v>74</v>
      </c>
      <c r="C155" s="17" t="s">
        <v>75</v>
      </c>
      <c r="D155" s="18">
        <v>68040</v>
      </c>
      <c r="E155" s="18">
        <v>45360</v>
      </c>
      <c r="F155" s="18">
        <v>3393.59</v>
      </c>
      <c r="G155" s="18">
        <v>18513.59</v>
      </c>
      <c r="H155" s="18">
        <v>0</v>
      </c>
      <c r="I155" s="18">
        <f t="shared" si="31"/>
        <v>18513.59</v>
      </c>
      <c r="J155" s="18">
        <f t="shared" si="32"/>
        <v>26846.41</v>
      </c>
      <c r="K155" s="37">
        <f t="shared" si="33"/>
        <v>0.5918520723104056</v>
      </c>
      <c r="L155" s="37">
        <f t="shared" si="34"/>
        <v>-0.92518540564373908</v>
      </c>
      <c r="M155" s="37">
        <f t="shared" si="35"/>
        <v>-0.18370414462081128</v>
      </c>
    </row>
    <row r="156" spans="1:13" x14ac:dyDescent="0.2">
      <c r="A156" s="17"/>
      <c r="B156" s="43" t="s">
        <v>76</v>
      </c>
      <c r="C156" s="17" t="s">
        <v>77</v>
      </c>
      <c r="D156" s="18">
        <v>111909.77</v>
      </c>
      <c r="E156" s="18">
        <v>76900.11</v>
      </c>
      <c r="F156" s="18">
        <v>9095.99</v>
      </c>
      <c r="G156" s="18">
        <v>41448.22</v>
      </c>
      <c r="H156" s="18">
        <v>0</v>
      </c>
      <c r="I156" s="18">
        <f t="shared" si="31"/>
        <v>41448.22</v>
      </c>
      <c r="J156" s="18">
        <f t="shared" si="32"/>
        <v>35451.89</v>
      </c>
      <c r="K156" s="37">
        <f t="shared" si="33"/>
        <v>0.46101221441685841</v>
      </c>
      <c r="L156" s="37">
        <f t="shared" si="34"/>
        <v>-0.88171681418921244</v>
      </c>
      <c r="M156" s="37">
        <f t="shared" si="35"/>
        <v>7.7975571166283134E-2</v>
      </c>
    </row>
    <row r="157" spans="1:13" x14ac:dyDescent="0.2">
      <c r="A157" s="17"/>
      <c r="B157" s="43" t="s">
        <v>82</v>
      </c>
      <c r="C157" s="17" t="s">
        <v>83</v>
      </c>
      <c r="D157" s="18">
        <v>14719.179999999998</v>
      </c>
      <c r="E157" s="18">
        <v>25714.800000000003</v>
      </c>
      <c r="F157" s="18">
        <v>2899.18</v>
      </c>
      <c r="G157" s="18">
        <v>15307.38</v>
      </c>
      <c r="H157" s="18">
        <v>0</v>
      </c>
      <c r="I157" s="18">
        <f t="shared" si="31"/>
        <v>15307.38</v>
      </c>
      <c r="J157" s="18">
        <f t="shared" si="32"/>
        <v>10407.420000000004</v>
      </c>
      <c r="K157" s="37">
        <f t="shared" si="33"/>
        <v>0.40472490550189005</v>
      </c>
      <c r="L157" s="37">
        <f t="shared" si="34"/>
        <v>-0.88725636598379143</v>
      </c>
      <c r="M157" s="37">
        <f t="shared" si="35"/>
        <v>0.19055018899621987</v>
      </c>
    </row>
    <row r="158" spans="1:13" x14ac:dyDescent="0.2">
      <c r="A158" s="17"/>
      <c r="B158" s="43" t="s">
        <v>84</v>
      </c>
      <c r="C158" s="17" t="s">
        <v>85</v>
      </c>
      <c r="D158" s="18">
        <v>27175748.169999998</v>
      </c>
      <c r="E158" s="18">
        <v>842233.09</v>
      </c>
      <c r="F158" s="18">
        <v>0</v>
      </c>
      <c r="G158" s="18">
        <v>4300</v>
      </c>
      <c r="H158" s="18">
        <v>24000</v>
      </c>
      <c r="I158" s="18">
        <f t="shared" si="31"/>
        <v>28300</v>
      </c>
      <c r="J158" s="18">
        <f t="shared" si="32"/>
        <v>813933.09</v>
      </c>
      <c r="K158" s="37">
        <f t="shared" si="33"/>
        <v>0.9663988504654929</v>
      </c>
      <c r="L158" s="37">
        <f t="shared" si="34"/>
        <v>-1</v>
      </c>
      <c r="M158" s="37">
        <f t="shared" si="35"/>
        <v>-0.98978904996477879</v>
      </c>
    </row>
    <row r="159" spans="1:13" x14ac:dyDescent="0.2">
      <c r="A159" s="17"/>
      <c r="B159" s="43" t="s">
        <v>149</v>
      </c>
      <c r="C159" s="17" t="s">
        <v>150</v>
      </c>
      <c r="D159" s="18">
        <v>0</v>
      </c>
      <c r="E159" s="18">
        <v>0</v>
      </c>
      <c r="F159" s="18">
        <v>0</v>
      </c>
      <c r="G159" s="18">
        <v>0</v>
      </c>
      <c r="H159" s="18">
        <v>0</v>
      </c>
      <c r="I159" s="18">
        <f t="shared" si="31"/>
        <v>0</v>
      </c>
      <c r="J159" s="18">
        <f t="shared" si="32"/>
        <v>0</v>
      </c>
      <c r="K159" s="37" t="str">
        <f t="shared" si="33"/>
        <v>NA</v>
      </c>
      <c r="L159" s="37" t="str">
        <f t="shared" si="34"/>
        <v>NA</v>
      </c>
      <c r="M159" s="37" t="str">
        <f t="shared" si="35"/>
        <v>NA</v>
      </c>
    </row>
    <row r="160" spans="1:13" x14ac:dyDescent="0.2">
      <c r="A160" s="17"/>
      <c r="B160" s="43" t="s">
        <v>333</v>
      </c>
      <c r="C160" s="17" t="s">
        <v>334</v>
      </c>
      <c r="D160" s="18">
        <v>0</v>
      </c>
      <c r="E160" s="18">
        <v>0</v>
      </c>
      <c r="F160" s="18">
        <v>0</v>
      </c>
      <c r="G160" s="18">
        <v>0</v>
      </c>
      <c r="H160" s="18">
        <v>0</v>
      </c>
      <c r="I160" s="18">
        <f t="shared" si="31"/>
        <v>0</v>
      </c>
      <c r="J160" s="18">
        <f t="shared" si="32"/>
        <v>0</v>
      </c>
      <c r="K160" s="37" t="str">
        <f t="shared" si="33"/>
        <v>NA</v>
      </c>
      <c r="L160" s="37" t="str">
        <f t="shared" si="34"/>
        <v>NA</v>
      </c>
      <c r="M160" s="37" t="str">
        <f t="shared" si="35"/>
        <v>NA</v>
      </c>
    </row>
    <row r="161" spans="1:13" x14ac:dyDescent="0.2">
      <c r="A161" s="17"/>
      <c r="B161" s="43" t="s">
        <v>296</v>
      </c>
      <c r="C161" s="17" t="s">
        <v>297</v>
      </c>
      <c r="D161" s="18">
        <v>60000</v>
      </c>
      <c r="E161" s="18">
        <v>45000</v>
      </c>
      <c r="F161" s="18">
        <v>13950</v>
      </c>
      <c r="G161" s="18">
        <v>29475</v>
      </c>
      <c r="H161" s="18">
        <v>0</v>
      </c>
      <c r="I161" s="18">
        <f t="shared" si="31"/>
        <v>29475</v>
      </c>
      <c r="J161" s="18">
        <f t="shared" si="32"/>
        <v>15525</v>
      </c>
      <c r="K161" s="37">
        <f t="shared" si="33"/>
        <v>0.34499999999999997</v>
      </c>
      <c r="L161" s="37">
        <f t="shared" si="34"/>
        <v>-0.69</v>
      </c>
      <c r="M161" s="37">
        <f t="shared" si="35"/>
        <v>0.31</v>
      </c>
    </row>
    <row r="162" spans="1:13" x14ac:dyDescent="0.2">
      <c r="A162" s="17"/>
      <c r="B162" s="43" t="s">
        <v>86</v>
      </c>
      <c r="C162" s="17" t="s">
        <v>87</v>
      </c>
      <c r="D162" s="18">
        <v>0</v>
      </c>
      <c r="E162" s="18">
        <v>0</v>
      </c>
      <c r="F162" s="18">
        <v>0</v>
      </c>
      <c r="G162" s="18">
        <v>0</v>
      </c>
      <c r="H162" s="18">
        <v>0</v>
      </c>
      <c r="I162" s="18">
        <f t="shared" si="31"/>
        <v>0</v>
      </c>
      <c r="J162" s="18">
        <f t="shared" si="32"/>
        <v>0</v>
      </c>
      <c r="K162" s="37" t="str">
        <f t="shared" si="33"/>
        <v>NA</v>
      </c>
      <c r="L162" s="37" t="str">
        <f t="shared" si="34"/>
        <v>NA</v>
      </c>
      <c r="M162" s="37" t="str">
        <f t="shared" si="35"/>
        <v>NA</v>
      </c>
    </row>
    <row r="163" spans="1:13" x14ac:dyDescent="0.2">
      <c r="A163" s="17"/>
      <c r="B163" s="43" t="s">
        <v>88</v>
      </c>
      <c r="C163" s="17" t="s">
        <v>89</v>
      </c>
      <c r="D163" s="18">
        <v>2000</v>
      </c>
      <c r="E163" s="18">
        <v>2000</v>
      </c>
      <c r="F163" s="18">
        <v>0</v>
      </c>
      <c r="G163" s="18">
        <v>0</v>
      </c>
      <c r="H163" s="18">
        <v>0</v>
      </c>
      <c r="I163" s="18">
        <f t="shared" si="31"/>
        <v>0</v>
      </c>
      <c r="J163" s="18">
        <f t="shared" si="32"/>
        <v>2000</v>
      </c>
      <c r="K163" s="37">
        <f t="shared" si="33"/>
        <v>1</v>
      </c>
      <c r="L163" s="37">
        <f t="shared" si="34"/>
        <v>-1</v>
      </c>
      <c r="M163" s="37">
        <f t="shared" si="35"/>
        <v>-1</v>
      </c>
    </row>
    <row r="164" spans="1:13" x14ac:dyDescent="0.2">
      <c r="A164" s="17"/>
      <c r="B164" s="43" t="s">
        <v>298</v>
      </c>
      <c r="C164" s="17" t="s">
        <v>299</v>
      </c>
      <c r="D164" s="18">
        <v>4100</v>
      </c>
      <c r="E164" s="18">
        <v>2500</v>
      </c>
      <c r="F164" s="18">
        <v>0</v>
      </c>
      <c r="G164" s="18">
        <v>0</v>
      </c>
      <c r="H164" s="18">
        <v>0</v>
      </c>
      <c r="I164" s="18">
        <f t="shared" si="31"/>
        <v>0</v>
      </c>
      <c r="J164" s="18">
        <f t="shared" si="32"/>
        <v>2500</v>
      </c>
      <c r="K164" s="37">
        <f t="shared" si="33"/>
        <v>1</v>
      </c>
      <c r="L164" s="37">
        <f t="shared" si="34"/>
        <v>-1</v>
      </c>
      <c r="M164" s="37">
        <f t="shared" si="35"/>
        <v>-1</v>
      </c>
    </row>
    <row r="165" spans="1:13" x14ac:dyDescent="0.2">
      <c r="A165" s="17"/>
      <c r="B165" s="43" t="s">
        <v>92</v>
      </c>
      <c r="C165" s="17" t="s">
        <v>93</v>
      </c>
      <c r="D165" s="18">
        <v>49096.800000000003</v>
      </c>
      <c r="E165" s="18">
        <v>1309768</v>
      </c>
      <c r="F165" s="18">
        <v>1530</v>
      </c>
      <c r="G165" s="18">
        <v>1300832</v>
      </c>
      <c r="H165" s="18">
        <v>0</v>
      </c>
      <c r="I165" s="18">
        <f t="shared" si="31"/>
        <v>1300832</v>
      </c>
      <c r="J165" s="18">
        <f t="shared" si="32"/>
        <v>8936</v>
      </c>
      <c r="K165" s="37">
        <f t="shared" si="33"/>
        <v>6.8225823199223072E-3</v>
      </c>
      <c r="L165" s="37">
        <f t="shared" si="34"/>
        <v>-0.9988318541909712</v>
      </c>
      <c r="M165" s="37">
        <f t="shared" si="35"/>
        <v>0.98635483536015534</v>
      </c>
    </row>
    <row r="166" spans="1:13" x14ac:dyDescent="0.2">
      <c r="A166" s="17"/>
      <c r="B166" s="43" t="s">
        <v>94</v>
      </c>
      <c r="C166" s="17" t="s">
        <v>95</v>
      </c>
      <c r="D166" s="18">
        <v>36779</v>
      </c>
      <c r="E166" s="18">
        <v>76205.959999999992</v>
      </c>
      <c r="F166" s="18">
        <v>237.13</v>
      </c>
      <c r="G166" s="18">
        <v>7657.6599999999989</v>
      </c>
      <c r="H166" s="18">
        <v>683</v>
      </c>
      <c r="I166" s="18">
        <f t="shared" si="31"/>
        <v>8340.66</v>
      </c>
      <c r="J166" s="18">
        <f t="shared" si="32"/>
        <v>67865.299999999988</v>
      </c>
      <c r="K166" s="37">
        <f t="shared" si="33"/>
        <v>0.89055108025671481</v>
      </c>
      <c r="L166" s="37">
        <f t="shared" si="34"/>
        <v>-0.99688830112500382</v>
      </c>
      <c r="M166" s="37">
        <f t="shared" si="35"/>
        <v>-0.79902726768352494</v>
      </c>
    </row>
    <row r="167" spans="1:13" x14ac:dyDescent="0.2">
      <c r="A167" s="17"/>
      <c r="B167" s="43" t="s">
        <v>96</v>
      </c>
      <c r="C167" s="17" t="s">
        <v>97</v>
      </c>
      <c r="D167" s="18">
        <v>0</v>
      </c>
      <c r="E167" s="18">
        <v>53912</v>
      </c>
      <c r="F167" s="18">
        <v>14988.1</v>
      </c>
      <c r="G167" s="18">
        <v>28909.450000000004</v>
      </c>
      <c r="H167" s="18">
        <v>17800</v>
      </c>
      <c r="I167" s="18">
        <f t="shared" si="31"/>
        <v>46709.450000000004</v>
      </c>
      <c r="J167" s="18">
        <f t="shared" si="32"/>
        <v>7202.5499999999956</v>
      </c>
      <c r="K167" s="37">
        <f t="shared" si="33"/>
        <v>0.13359827125686297</v>
      </c>
      <c r="L167" s="37">
        <f t="shared" si="34"/>
        <v>-0.72198953850719694</v>
      </c>
      <c r="M167" s="37">
        <f t="shared" si="35"/>
        <v>7.2468096156699968E-2</v>
      </c>
    </row>
    <row r="168" spans="1:13" x14ac:dyDescent="0.2">
      <c r="A168" s="17"/>
      <c r="B168" s="43" t="s">
        <v>98</v>
      </c>
      <c r="C168" s="17" t="s">
        <v>99</v>
      </c>
      <c r="D168" s="18">
        <v>208400</v>
      </c>
      <c r="E168" s="18">
        <v>631376.80000000005</v>
      </c>
      <c r="F168" s="18">
        <v>60332.310000000005</v>
      </c>
      <c r="G168" s="18">
        <v>217478.02000000002</v>
      </c>
      <c r="H168" s="18">
        <v>65054.15</v>
      </c>
      <c r="I168" s="18">
        <f t="shared" si="31"/>
        <v>282532.17000000004</v>
      </c>
      <c r="J168" s="18">
        <f t="shared" si="32"/>
        <v>348844.63</v>
      </c>
      <c r="K168" s="37">
        <f t="shared" si="33"/>
        <v>0.55251417220271637</v>
      </c>
      <c r="L168" s="37">
        <f t="shared" si="34"/>
        <v>-0.90444325797210157</v>
      </c>
      <c r="M168" s="37">
        <f t="shared" si="35"/>
        <v>-0.31109910912152616</v>
      </c>
    </row>
    <row r="169" spans="1:13" x14ac:dyDescent="0.2">
      <c r="A169" s="17"/>
      <c r="B169" s="43" t="s">
        <v>302</v>
      </c>
      <c r="C169" s="17" t="s">
        <v>303</v>
      </c>
      <c r="D169" s="18">
        <v>14150</v>
      </c>
      <c r="E169" s="18">
        <v>11989.55</v>
      </c>
      <c r="F169" s="18">
        <v>384.16</v>
      </c>
      <c r="G169" s="18">
        <v>1162.1599999999999</v>
      </c>
      <c r="H169" s="18">
        <v>17.98</v>
      </c>
      <c r="I169" s="18">
        <f t="shared" si="31"/>
        <v>1180.1399999999999</v>
      </c>
      <c r="J169" s="18">
        <f t="shared" si="32"/>
        <v>10809.41</v>
      </c>
      <c r="K169" s="37">
        <f t="shared" si="33"/>
        <v>0.90156928325083097</v>
      </c>
      <c r="L169" s="37">
        <f t="shared" si="34"/>
        <v>-0.96795876409039538</v>
      </c>
      <c r="M169" s="37">
        <f t="shared" si="35"/>
        <v>-0.8061378450400557</v>
      </c>
    </row>
    <row r="170" spans="1:13" x14ac:dyDescent="0.2">
      <c r="A170" s="17"/>
      <c r="B170" s="43" t="s">
        <v>100</v>
      </c>
      <c r="C170" s="17" t="s">
        <v>101</v>
      </c>
      <c r="D170" s="18">
        <v>309583</v>
      </c>
      <c r="E170" s="18">
        <v>343231</v>
      </c>
      <c r="F170" s="18">
        <v>0</v>
      </c>
      <c r="G170" s="18">
        <v>56072.520000000004</v>
      </c>
      <c r="H170" s="18">
        <v>4495.72</v>
      </c>
      <c r="I170" s="18">
        <f t="shared" si="31"/>
        <v>60568.240000000005</v>
      </c>
      <c r="J170" s="18">
        <f t="shared" si="32"/>
        <v>282662.76</v>
      </c>
      <c r="K170" s="37">
        <f t="shared" si="33"/>
        <v>0.82353505365191371</v>
      </c>
      <c r="L170" s="37">
        <f t="shared" si="34"/>
        <v>-1</v>
      </c>
      <c r="M170" s="37">
        <f t="shared" si="35"/>
        <v>-0.67326657557155378</v>
      </c>
    </row>
    <row r="171" spans="1:13" x14ac:dyDescent="0.2">
      <c r="A171" s="17"/>
      <c r="B171" s="43" t="s">
        <v>102</v>
      </c>
      <c r="C171" s="17" t="s">
        <v>103</v>
      </c>
      <c r="D171" s="18">
        <v>8000</v>
      </c>
      <c r="E171" s="18">
        <v>251230.97</v>
      </c>
      <c r="F171" s="18">
        <v>18946.12</v>
      </c>
      <c r="G171" s="18">
        <v>37451.980000000003</v>
      </c>
      <c r="H171" s="18">
        <v>47496.13</v>
      </c>
      <c r="I171" s="18">
        <f t="shared" si="31"/>
        <v>84948.11</v>
      </c>
      <c r="J171" s="18">
        <f t="shared" si="32"/>
        <v>166282.85999999999</v>
      </c>
      <c r="K171" s="37">
        <f t="shared" si="33"/>
        <v>0.66187245943443984</v>
      </c>
      <c r="L171" s="37">
        <f t="shared" si="34"/>
        <v>-0.92458684532404589</v>
      </c>
      <c r="M171" s="37">
        <f t="shared" si="35"/>
        <v>-0.70185220396991654</v>
      </c>
    </row>
    <row r="172" spans="1:13" x14ac:dyDescent="0.2">
      <c r="A172" s="17"/>
      <c r="B172" s="43" t="s">
        <v>104</v>
      </c>
      <c r="C172" s="17" t="s">
        <v>105</v>
      </c>
      <c r="D172" s="18">
        <v>29500</v>
      </c>
      <c r="E172" s="18">
        <v>34472.689999999995</v>
      </c>
      <c r="F172" s="18">
        <v>257.99</v>
      </c>
      <c r="G172" s="18">
        <v>2478.4</v>
      </c>
      <c r="H172" s="18">
        <v>6043.4</v>
      </c>
      <c r="I172" s="18">
        <f t="shared" si="31"/>
        <v>8521.7999999999993</v>
      </c>
      <c r="J172" s="18">
        <f t="shared" si="32"/>
        <v>25950.889999999996</v>
      </c>
      <c r="K172" s="37">
        <f t="shared" si="33"/>
        <v>0.75279561879273127</v>
      </c>
      <c r="L172" s="37">
        <f t="shared" si="34"/>
        <v>-0.99251610477743402</v>
      </c>
      <c r="M172" s="37">
        <f t="shared" si="35"/>
        <v>-0.85621081499587059</v>
      </c>
    </row>
    <row r="173" spans="1:13" x14ac:dyDescent="0.2">
      <c r="A173" s="17"/>
      <c r="B173" s="43" t="s">
        <v>306</v>
      </c>
      <c r="C173" s="17" t="s">
        <v>307</v>
      </c>
      <c r="D173" s="18">
        <v>0</v>
      </c>
      <c r="E173" s="18">
        <v>0</v>
      </c>
      <c r="F173" s="18">
        <v>0</v>
      </c>
      <c r="G173" s="18">
        <v>0</v>
      </c>
      <c r="H173" s="18">
        <v>0</v>
      </c>
      <c r="I173" s="18">
        <f t="shared" si="31"/>
        <v>0</v>
      </c>
      <c r="J173" s="18">
        <f t="shared" si="32"/>
        <v>0</v>
      </c>
      <c r="K173" s="37" t="str">
        <f t="shared" si="33"/>
        <v>NA</v>
      </c>
      <c r="L173" s="37" t="str">
        <f t="shared" si="34"/>
        <v>NA</v>
      </c>
      <c r="M173" s="37" t="str">
        <f t="shared" si="35"/>
        <v>NA</v>
      </c>
    </row>
    <row r="174" spans="1:13" x14ac:dyDescent="0.2">
      <c r="A174" s="17"/>
      <c r="B174" s="43" t="s">
        <v>106</v>
      </c>
      <c r="C174" s="17" t="s">
        <v>107</v>
      </c>
      <c r="D174" s="18">
        <v>3017</v>
      </c>
      <c r="E174" s="18">
        <v>15888.98</v>
      </c>
      <c r="F174" s="18">
        <v>286.97000000000003</v>
      </c>
      <c r="G174" s="18">
        <v>6450.8200000000006</v>
      </c>
      <c r="H174" s="18">
        <v>293.56</v>
      </c>
      <c r="I174" s="18">
        <f t="shared" si="31"/>
        <v>6744.380000000001</v>
      </c>
      <c r="J174" s="18">
        <f t="shared" si="32"/>
        <v>9144.5999999999985</v>
      </c>
      <c r="K174" s="37">
        <f t="shared" si="33"/>
        <v>0.5755309654867713</v>
      </c>
      <c r="L174" s="37">
        <f t="shared" si="34"/>
        <v>-0.98193905461521136</v>
      </c>
      <c r="M174" s="37">
        <f t="shared" si="35"/>
        <v>-0.18801332747602417</v>
      </c>
    </row>
    <row r="175" spans="1:13" x14ac:dyDescent="0.2">
      <c r="A175" s="17"/>
      <c r="B175" s="43" t="s">
        <v>110</v>
      </c>
      <c r="C175" s="17" t="s">
        <v>111</v>
      </c>
      <c r="D175" s="18">
        <v>1000</v>
      </c>
      <c r="E175" s="18">
        <v>1000</v>
      </c>
      <c r="F175" s="18">
        <v>0</v>
      </c>
      <c r="G175" s="18">
        <v>0</v>
      </c>
      <c r="H175" s="18">
        <v>0</v>
      </c>
      <c r="I175" s="18">
        <f t="shared" si="31"/>
        <v>0</v>
      </c>
      <c r="J175" s="18">
        <f t="shared" si="32"/>
        <v>1000</v>
      </c>
      <c r="K175" s="37">
        <f t="shared" si="33"/>
        <v>1</v>
      </c>
      <c r="L175" s="37">
        <f t="shared" si="34"/>
        <v>-1</v>
      </c>
      <c r="M175" s="37">
        <f t="shared" si="35"/>
        <v>-1</v>
      </c>
    </row>
    <row r="176" spans="1:13" x14ac:dyDescent="0.2">
      <c r="A176" s="17"/>
      <c r="B176" s="43" t="s">
        <v>114</v>
      </c>
      <c r="C176" s="17" t="s">
        <v>115</v>
      </c>
      <c r="D176" s="18">
        <v>34700</v>
      </c>
      <c r="E176" s="18">
        <v>41335</v>
      </c>
      <c r="F176" s="18">
        <v>8000</v>
      </c>
      <c r="G176" s="18">
        <v>14008</v>
      </c>
      <c r="H176" s="18">
        <v>1525</v>
      </c>
      <c r="I176" s="18">
        <f t="shared" si="31"/>
        <v>15533</v>
      </c>
      <c r="J176" s="18">
        <f t="shared" si="32"/>
        <v>25802</v>
      </c>
      <c r="K176" s="37">
        <f t="shared" si="33"/>
        <v>0.62421676545300597</v>
      </c>
      <c r="L176" s="37">
        <f t="shared" si="34"/>
        <v>-0.80645941695899359</v>
      </c>
      <c r="M176" s="37">
        <f t="shared" si="35"/>
        <v>-0.32222087819039552</v>
      </c>
    </row>
    <row r="177" spans="1:13" x14ac:dyDescent="0.2">
      <c r="A177" s="17"/>
      <c r="B177" s="43" t="s">
        <v>116</v>
      </c>
      <c r="C177" s="17" t="s">
        <v>117</v>
      </c>
      <c r="F177" s="18">
        <v>0</v>
      </c>
      <c r="G177" s="18">
        <v>0</v>
      </c>
      <c r="H177" s="18">
        <v>0</v>
      </c>
      <c r="I177" s="18">
        <f t="shared" si="31"/>
        <v>0</v>
      </c>
      <c r="J177" s="18">
        <f t="shared" si="32"/>
        <v>0</v>
      </c>
      <c r="K177" s="37" t="str">
        <f t="shared" si="33"/>
        <v>NA</v>
      </c>
      <c r="L177" s="37" t="str">
        <f t="shared" si="34"/>
        <v>NA</v>
      </c>
      <c r="M177" s="37" t="str">
        <f t="shared" si="35"/>
        <v>NA</v>
      </c>
    </row>
    <row r="178" spans="1:13" x14ac:dyDescent="0.2">
      <c r="A178" s="17"/>
      <c r="B178" s="43" t="s">
        <v>500</v>
      </c>
      <c r="C178" s="17" t="s">
        <v>60</v>
      </c>
      <c r="D178" s="18">
        <v>3000</v>
      </c>
      <c r="E178" s="18">
        <v>0</v>
      </c>
      <c r="F178" s="18">
        <v>0</v>
      </c>
      <c r="G178" s="18">
        <v>0</v>
      </c>
      <c r="H178" s="18">
        <v>0</v>
      </c>
      <c r="I178" s="18">
        <f t="shared" si="31"/>
        <v>0</v>
      </c>
      <c r="J178" s="18">
        <f t="shared" si="32"/>
        <v>0</v>
      </c>
      <c r="K178" s="37" t="str">
        <f t="shared" si="33"/>
        <v>NA</v>
      </c>
      <c r="L178" s="37" t="str">
        <f t="shared" si="34"/>
        <v>NA</v>
      </c>
      <c r="M178" s="37" t="str">
        <f t="shared" si="35"/>
        <v>NA</v>
      </c>
    </row>
    <row r="179" spans="1:13" x14ac:dyDescent="0.2">
      <c r="A179" s="67" t="s">
        <v>339</v>
      </c>
      <c r="B179" s="68"/>
      <c r="C179" s="67"/>
      <c r="D179" s="69">
        <v>28698630.419999998</v>
      </c>
      <c r="E179" s="69">
        <v>4366136.7600000007</v>
      </c>
      <c r="F179" s="69">
        <v>203092.62</v>
      </c>
      <c r="G179" s="69">
        <v>2124950.5</v>
      </c>
      <c r="H179" s="69">
        <v>167408.93999999997</v>
      </c>
      <c r="I179" s="69">
        <f t="shared" si="31"/>
        <v>2292359.44</v>
      </c>
      <c r="J179" s="69">
        <f t="shared" si="32"/>
        <v>2073777.3200000008</v>
      </c>
      <c r="K179" s="70">
        <f t="shared" si="33"/>
        <v>0.4749684753347031</v>
      </c>
      <c r="L179" s="70">
        <f t="shared" si="34"/>
        <v>-0.95348459492597293</v>
      </c>
      <c r="M179" s="70">
        <f t="shared" si="35"/>
        <v>-2.6622106999690198E-2</v>
      </c>
    </row>
    <row r="180" spans="1:13" x14ac:dyDescent="0.2">
      <c r="A180" s="17" t="s">
        <v>340</v>
      </c>
      <c r="B180" s="43" t="s">
        <v>64</v>
      </c>
      <c r="C180" s="17" t="s">
        <v>65</v>
      </c>
      <c r="F180" s="18">
        <v>0</v>
      </c>
      <c r="G180" s="18">
        <v>0</v>
      </c>
      <c r="H180" s="18">
        <v>0</v>
      </c>
      <c r="I180" s="18">
        <f t="shared" si="31"/>
        <v>0</v>
      </c>
      <c r="J180" s="18">
        <f t="shared" si="32"/>
        <v>0</v>
      </c>
      <c r="K180" s="37" t="str">
        <f t="shared" si="33"/>
        <v>NA</v>
      </c>
      <c r="L180" s="37" t="str">
        <f t="shared" si="34"/>
        <v>NA</v>
      </c>
      <c r="M180" s="37" t="str">
        <f t="shared" si="35"/>
        <v>NA</v>
      </c>
    </row>
    <row r="181" spans="1:13" x14ac:dyDescent="0.2">
      <c r="A181" s="17"/>
      <c r="B181" s="43" t="s">
        <v>257</v>
      </c>
      <c r="C181" s="17" t="s">
        <v>66</v>
      </c>
      <c r="D181" s="18">
        <v>0</v>
      </c>
      <c r="E181" s="18">
        <v>6080</v>
      </c>
      <c r="F181" s="18">
        <v>450</v>
      </c>
      <c r="G181" s="18">
        <v>6211.88</v>
      </c>
      <c r="H181" s="18">
        <v>0</v>
      </c>
      <c r="I181" s="18">
        <f t="shared" si="31"/>
        <v>6211.88</v>
      </c>
      <c r="J181" s="18">
        <f t="shared" si="32"/>
        <v>-131.88000000000011</v>
      </c>
      <c r="K181" s="37">
        <f t="shared" si="33"/>
        <v>-2.1690789473684229E-2</v>
      </c>
      <c r="L181" s="37">
        <f t="shared" si="34"/>
        <v>-0.92598684210526316</v>
      </c>
      <c r="M181" s="37">
        <f t="shared" si="35"/>
        <v>1.0433815789473684</v>
      </c>
    </row>
    <row r="182" spans="1:13" x14ac:dyDescent="0.2">
      <c r="A182" s="17"/>
      <c r="B182" s="43" t="s">
        <v>67</v>
      </c>
      <c r="C182" s="17" t="s">
        <v>66</v>
      </c>
      <c r="D182" s="18">
        <v>0</v>
      </c>
      <c r="E182" s="18">
        <v>0</v>
      </c>
      <c r="F182" s="18">
        <v>0</v>
      </c>
      <c r="G182" s="18">
        <v>0</v>
      </c>
      <c r="H182" s="18">
        <v>0</v>
      </c>
      <c r="I182" s="18">
        <f t="shared" ref="I182:I210" si="36">SUM(G182:H182)</f>
        <v>0</v>
      </c>
      <c r="J182" s="18">
        <f t="shared" ref="J182:J210" si="37">E182-I182</f>
        <v>0</v>
      </c>
      <c r="K182" s="37" t="str">
        <f t="shared" ref="K182:K210" si="38">IF(E182=0,"NA",J182/E182)</f>
        <v>NA</v>
      </c>
      <c r="L182" s="37" t="str">
        <f t="shared" ref="L182:L210" si="39">IF(E182=0,"NA",(  ( F182 - (E182/$L$6)) / (E182/$L$6)))</f>
        <v>NA</v>
      </c>
      <c r="M182" s="37" t="str">
        <f t="shared" ref="M182:M210" si="40">IF(E182=0,"NA",(  ( G182 - ($M$6*(E182/12))) / ($M$6*(E182/12))))</f>
        <v>NA</v>
      </c>
    </row>
    <row r="183" spans="1:13" x14ac:dyDescent="0.2">
      <c r="A183" s="17"/>
      <c r="B183" s="43" t="s">
        <v>260</v>
      </c>
      <c r="C183" s="17" t="s">
        <v>261</v>
      </c>
      <c r="D183" s="18">
        <v>54226</v>
      </c>
      <c r="E183" s="18">
        <v>3941280</v>
      </c>
      <c r="F183" s="18">
        <v>21221.25</v>
      </c>
      <c r="G183" s="18">
        <v>904835.81</v>
      </c>
      <c r="H183" s="18">
        <v>0</v>
      </c>
      <c r="I183" s="18">
        <f t="shared" si="36"/>
        <v>904835.81</v>
      </c>
      <c r="J183" s="18">
        <f t="shared" si="37"/>
        <v>3036444.19</v>
      </c>
      <c r="K183" s="37">
        <f t="shared" si="38"/>
        <v>0.77042082521414357</v>
      </c>
      <c r="L183" s="37">
        <f t="shared" si="39"/>
        <v>-0.9946156451711119</v>
      </c>
      <c r="M183" s="37">
        <f t="shared" si="40"/>
        <v>-0.54084165042828725</v>
      </c>
    </row>
    <row r="184" spans="1:13" x14ac:dyDescent="0.2">
      <c r="A184" s="17"/>
      <c r="B184" s="43" t="s">
        <v>262</v>
      </c>
      <c r="C184" s="17" t="s">
        <v>263</v>
      </c>
      <c r="D184" s="18">
        <v>0</v>
      </c>
      <c r="E184" s="18">
        <v>0</v>
      </c>
      <c r="F184" s="18">
        <v>0</v>
      </c>
      <c r="G184" s="18">
        <v>0</v>
      </c>
      <c r="H184" s="18">
        <v>0</v>
      </c>
      <c r="I184" s="18">
        <f t="shared" si="36"/>
        <v>0</v>
      </c>
      <c r="J184" s="18">
        <f t="shared" si="37"/>
        <v>0</v>
      </c>
      <c r="K184" s="37" t="str">
        <f t="shared" si="38"/>
        <v>NA</v>
      </c>
      <c r="L184" s="37" t="str">
        <f t="shared" si="39"/>
        <v>NA</v>
      </c>
      <c r="M184" s="37" t="str">
        <f t="shared" si="40"/>
        <v>NA</v>
      </c>
    </row>
    <row r="185" spans="1:13" x14ac:dyDescent="0.2">
      <c r="A185" s="17"/>
      <c r="B185" s="43" t="s">
        <v>316</v>
      </c>
      <c r="C185" s="17" t="s">
        <v>317</v>
      </c>
      <c r="F185" s="18">
        <v>0</v>
      </c>
      <c r="G185" s="18">
        <v>0</v>
      </c>
      <c r="H185" s="18">
        <v>0</v>
      </c>
      <c r="I185" s="18">
        <f t="shared" si="36"/>
        <v>0</v>
      </c>
      <c r="J185" s="18">
        <f t="shared" si="37"/>
        <v>0</v>
      </c>
      <c r="K185" s="37" t="str">
        <f t="shared" si="38"/>
        <v>NA</v>
      </c>
      <c r="L185" s="37" t="str">
        <f t="shared" si="39"/>
        <v>NA</v>
      </c>
      <c r="M185" s="37" t="str">
        <f t="shared" si="40"/>
        <v>NA</v>
      </c>
    </row>
    <row r="186" spans="1:13" x14ac:dyDescent="0.2">
      <c r="A186" s="17"/>
      <c r="B186" s="43" t="s">
        <v>70</v>
      </c>
      <c r="C186" s="17" t="s">
        <v>71</v>
      </c>
      <c r="D186" s="18">
        <v>0</v>
      </c>
      <c r="E186" s="18">
        <v>60000</v>
      </c>
      <c r="F186" s="18">
        <v>0</v>
      </c>
      <c r="G186" s="18">
        <v>0</v>
      </c>
      <c r="H186" s="18">
        <v>6000</v>
      </c>
      <c r="I186" s="18">
        <f t="shared" si="36"/>
        <v>6000</v>
      </c>
      <c r="J186" s="18">
        <f t="shared" si="37"/>
        <v>54000</v>
      </c>
      <c r="K186" s="37">
        <f t="shared" si="38"/>
        <v>0.9</v>
      </c>
      <c r="L186" s="37">
        <f t="shared" si="39"/>
        <v>-1</v>
      </c>
      <c r="M186" s="37">
        <f t="shared" si="40"/>
        <v>-1</v>
      </c>
    </row>
    <row r="187" spans="1:13" x14ac:dyDescent="0.2">
      <c r="A187" s="17"/>
      <c r="B187" s="43" t="s">
        <v>120</v>
      </c>
      <c r="C187" s="17" t="s">
        <v>121</v>
      </c>
      <c r="D187" s="18">
        <v>2477064</v>
      </c>
      <c r="E187" s="18">
        <v>2713664</v>
      </c>
      <c r="F187" s="18">
        <v>255561.40999999997</v>
      </c>
      <c r="G187" s="18">
        <v>3106051.1299999994</v>
      </c>
      <c r="H187" s="18">
        <v>0</v>
      </c>
      <c r="I187" s="18">
        <f t="shared" si="36"/>
        <v>3106051.1299999994</v>
      </c>
      <c r="J187" s="18">
        <f t="shared" si="37"/>
        <v>-392387.12999999942</v>
      </c>
      <c r="K187" s="37">
        <f t="shared" si="38"/>
        <v>-0.14459679975118489</v>
      </c>
      <c r="L187" s="37">
        <f t="shared" si="39"/>
        <v>-0.90582422510671912</v>
      </c>
      <c r="M187" s="37">
        <f t="shared" si="40"/>
        <v>1.2891935995023698</v>
      </c>
    </row>
    <row r="188" spans="1:13" x14ac:dyDescent="0.2">
      <c r="A188" s="17"/>
      <c r="B188" s="43" t="s">
        <v>72</v>
      </c>
      <c r="C188" s="17" t="s">
        <v>73</v>
      </c>
      <c r="D188" s="18">
        <v>11394196.76</v>
      </c>
      <c r="E188" s="18">
        <v>12034324.939999999</v>
      </c>
      <c r="F188" s="18">
        <v>853281.68000000017</v>
      </c>
      <c r="G188" s="18">
        <v>1711639.4600000007</v>
      </c>
      <c r="H188" s="18">
        <v>0</v>
      </c>
      <c r="I188" s="18">
        <f t="shared" si="36"/>
        <v>1711639.4600000007</v>
      </c>
      <c r="J188" s="18">
        <f t="shared" si="37"/>
        <v>10322685.479999999</v>
      </c>
      <c r="K188" s="37">
        <f t="shared" si="38"/>
        <v>0.85777021407234821</v>
      </c>
      <c r="L188" s="37">
        <f t="shared" si="39"/>
        <v>-0.92909600793943659</v>
      </c>
      <c r="M188" s="37">
        <f t="shared" si="40"/>
        <v>-0.71554042814469643</v>
      </c>
    </row>
    <row r="189" spans="1:13" x14ac:dyDescent="0.2">
      <c r="A189" s="17"/>
      <c r="B189" s="43" t="s">
        <v>284</v>
      </c>
      <c r="C189" s="17" t="s">
        <v>285</v>
      </c>
      <c r="D189" s="18">
        <v>0</v>
      </c>
      <c r="E189" s="18">
        <v>0</v>
      </c>
      <c r="F189" s="18">
        <v>0</v>
      </c>
      <c r="G189" s="18">
        <v>0</v>
      </c>
      <c r="H189" s="18">
        <v>0</v>
      </c>
      <c r="I189" s="18">
        <f t="shared" si="36"/>
        <v>0</v>
      </c>
      <c r="J189" s="18">
        <f t="shared" si="37"/>
        <v>0</v>
      </c>
      <c r="K189" s="37" t="str">
        <f t="shared" si="38"/>
        <v>NA</v>
      </c>
      <c r="L189" s="37" t="str">
        <f t="shared" si="39"/>
        <v>NA</v>
      </c>
      <c r="M189" s="37" t="str">
        <f t="shared" si="40"/>
        <v>NA</v>
      </c>
    </row>
    <row r="190" spans="1:13" x14ac:dyDescent="0.2">
      <c r="A190" s="17"/>
      <c r="B190" s="43" t="s">
        <v>74</v>
      </c>
      <c r="C190" s="17" t="s">
        <v>75</v>
      </c>
      <c r="D190" s="18">
        <v>1576260</v>
      </c>
      <c r="E190" s="18">
        <v>1614625.31</v>
      </c>
      <c r="F190" s="18">
        <v>143473.29999999999</v>
      </c>
      <c r="G190" s="18">
        <v>600090.11</v>
      </c>
      <c r="H190" s="18">
        <v>0</v>
      </c>
      <c r="I190" s="18">
        <f t="shared" si="36"/>
        <v>600090.11</v>
      </c>
      <c r="J190" s="18">
        <f t="shared" si="37"/>
        <v>1014535.2000000001</v>
      </c>
      <c r="K190" s="37">
        <f t="shared" si="38"/>
        <v>0.62834094926952433</v>
      </c>
      <c r="L190" s="37">
        <f t="shared" si="39"/>
        <v>-0.91114142760464967</v>
      </c>
      <c r="M190" s="37">
        <f t="shared" si="40"/>
        <v>-0.25668189853904871</v>
      </c>
    </row>
    <row r="191" spans="1:13" x14ac:dyDescent="0.2">
      <c r="A191" s="17"/>
      <c r="B191" s="43" t="s">
        <v>76</v>
      </c>
      <c r="C191" s="17" t="s">
        <v>77</v>
      </c>
      <c r="D191" s="18">
        <v>2420051.1999999997</v>
      </c>
      <c r="E191" s="18">
        <v>2488006.7699999996</v>
      </c>
      <c r="F191" s="18">
        <v>220171.30999999994</v>
      </c>
      <c r="G191" s="18">
        <v>942353.85999999987</v>
      </c>
      <c r="H191" s="18">
        <v>0</v>
      </c>
      <c r="I191" s="18">
        <f t="shared" si="36"/>
        <v>942353.85999999987</v>
      </c>
      <c r="J191" s="18">
        <f t="shared" si="37"/>
        <v>1545652.9099999997</v>
      </c>
      <c r="K191" s="37">
        <f t="shared" si="38"/>
        <v>0.62124144059302533</v>
      </c>
      <c r="L191" s="37">
        <f t="shared" si="39"/>
        <v>-0.91150694899435503</v>
      </c>
      <c r="M191" s="37">
        <f t="shared" si="40"/>
        <v>-0.24248288118605077</v>
      </c>
    </row>
    <row r="192" spans="1:13" x14ac:dyDescent="0.2">
      <c r="A192" s="17"/>
      <c r="B192" s="43" t="s">
        <v>82</v>
      </c>
      <c r="C192" s="17" t="s">
        <v>83</v>
      </c>
      <c r="D192" s="18">
        <v>375254.35000000015</v>
      </c>
      <c r="E192" s="18">
        <v>520954.63000000006</v>
      </c>
      <c r="F192" s="18">
        <v>42643.650000000023</v>
      </c>
      <c r="G192" s="18">
        <v>204815.35000000009</v>
      </c>
      <c r="H192" s="18">
        <v>0</v>
      </c>
      <c r="I192" s="18">
        <f t="shared" si="36"/>
        <v>204815.35000000009</v>
      </c>
      <c r="J192" s="18">
        <f t="shared" si="37"/>
        <v>316139.27999999997</v>
      </c>
      <c r="K192" s="37">
        <f t="shared" si="38"/>
        <v>0.60684608945696472</v>
      </c>
      <c r="L192" s="37">
        <f t="shared" si="39"/>
        <v>-0.91814325558446419</v>
      </c>
      <c r="M192" s="37">
        <f t="shared" si="40"/>
        <v>-0.21369217891392944</v>
      </c>
    </row>
    <row r="193" spans="1:13" x14ac:dyDescent="0.2">
      <c r="A193" s="17"/>
      <c r="B193" s="43" t="s">
        <v>84</v>
      </c>
      <c r="C193" s="17" t="s">
        <v>85</v>
      </c>
      <c r="D193" s="18">
        <v>27412633.43</v>
      </c>
      <c r="E193" s="18">
        <v>4228324.58</v>
      </c>
      <c r="F193" s="18">
        <v>72388.570000000007</v>
      </c>
      <c r="G193" s="18">
        <v>506394.48</v>
      </c>
      <c r="H193" s="18">
        <v>401233.95000000007</v>
      </c>
      <c r="I193" s="18">
        <f t="shared" si="36"/>
        <v>907628.43</v>
      </c>
      <c r="J193" s="18">
        <f t="shared" si="37"/>
        <v>3320696.15</v>
      </c>
      <c r="K193" s="37">
        <f t="shared" si="38"/>
        <v>0.78534561081401177</v>
      </c>
      <c r="L193" s="37">
        <f t="shared" si="39"/>
        <v>-0.98288008202057187</v>
      </c>
      <c r="M193" s="37">
        <f t="shared" si="40"/>
        <v>-0.7604751147084361</v>
      </c>
    </row>
    <row r="194" spans="1:13" x14ac:dyDescent="0.2">
      <c r="A194" s="17"/>
      <c r="B194" s="43" t="s">
        <v>296</v>
      </c>
      <c r="C194" s="17" t="s">
        <v>297</v>
      </c>
      <c r="D194" s="18">
        <v>0</v>
      </c>
      <c r="E194" s="18">
        <v>10183</v>
      </c>
      <c r="F194" s="18">
        <v>0</v>
      </c>
      <c r="G194" s="18">
        <v>0</v>
      </c>
      <c r="H194" s="18">
        <v>0</v>
      </c>
      <c r="I194" s="18">
        <f t="shared" si="36"/>
        <v>0</v>
      </c>
      <c r="J194" s="18">
        <f t="shared" si="37"/>
        <v>10183</v>
      </c>
      <c r="K194" s="37">
        <f t="shared" si="38"/>
        <v>1</v>
      </c>
      <c r="L194" s="37">
        <f t="shared" si="39"/>
        <v>-1</v>
      </c>
      <c r="M194" s="37">
        <f t="shared" si="40"/>
        <v>-1</v>
      </c>
    </row>
    <row r="195" spans="1:13" x14ac:dyDescent="0.2">
      <c r="A195" s="17"/>
      <c r="B195" s="43" t="s">
        <v>501</v>
      </c>
      <c r="C195" s="17" t="s">
        <v>502</v>
      </c>
      <c r="D195" s="18">
        <v>0</v>
      </c>
      <c r="E195" s="18">
        <v>28563</v>
      </c>
      <c r="F195" s="18">
        <v>0</v>
      </c>
      <c r="G195" s="18">
        <v>0</v>
      </c>
      <c r="H195" s="18">
        <v>2800</v>
      </c>
      <c r="I195" s="18">
        <f t="shared" si="36"/>
        <v>2800</v>
      </c>
      <c r="J195" s="18">
        <f t="shared" si="37"/>
        <v>25763</v>
      </c>
      <c r="K195" s="37">
        <f t="shared" si="38"/>
        <v>0.90197108146903338</v>
      </c>
      <c r="L195" s="37">
        <f t="shared" si="39"/>
        <v>-1</v>
      </c>
      <c r="M195" s="37">
        <f t="shared" si="40"/>
        <v>-1</v>
      </c>
    </row>
    <row r="196" spans="1:13" x14ac:dyDescent="0.2">
      <c r="A196" s="17"/>
      <c r="B196" s="43" t="s">
        <v>503</v>
      </c>
      <c r="C196" s="17" t="s">
        <v>504</v>
      </c>
      <c r="D196" s="18">
        <v>0</v>
      </c>
      <c r="E196" s="18">
        <v>0</v>
      </c>
      <c r="F196" s="18">
        <v>0</v>
      </c>
      <c r="G196" s="18">
        <v>0</v>
      </c>
      <c r="H196" s="18">
        <v>0</v>
      </c>
      <c r="I196" s="18">
        <f t="shared" si="36"/>
        <v>0</v>
      </c>
      <c r="J196" s="18">
        <f t="shared" si="37"/>
        <v>0</v>
      </c>
      <c r="K196" s="37" t="str">
        <f t="shared" si="38"/>
        <v>NA</v>
      </c>
      <c r="L196" s="37" t="str">
        <f t="shared" si="39"/>
        <v>NA</v>
      </c>
      <c r="M196" s="37" t="str">
        <f t="shared" si="40"/>
        <v>NA</v>
      </c>
    </row>
    <row r="197" spans="1:13" x14ac:dyDescent="0.2">
      <c r="A197" s="17"/>
      <c r="B197" s="43" t="s">
        <v>92</v>
      </c>
      <c r="C197" s="17" t="s">
        <v>93</v>
      </c>
      <c r="D197" s="18">
        <v>51649</v>
      </c>
      <c r="E197" s="18">
        <v>801549</v>
      </c>
      <c r="F197" s="18">
        <v>1404</v>
      </c>
      <c r="G197" s="18">
        <v>692884</v>
      </c>
      <c r="H197" s="18">
        <v>0</v>
      </c>
      <c r="I197" s="18">
        <f t="shared" si="36"/>
        <v>692884</v>
      </c>
      <c r="J197" s="18">
        <f t="shared" si="37"/>
        <v>108665</v>
      </c>
      <c r="K197" s="37">
        <f t="shared" si="38"/>
        <v>0.13556875499813487</v>
      </c>
      <c r="L197" s="37">
        <f t="shared" si="39"/>
        <v>-0.99824839155185774</v>
      </c>
      <c r="M197" s="37">
        <f t="shared" si="40"/>
        <v>0.72886249000373027</v>
      </c>
    </row>
    <row r="198" spans="1:13" x14ac:dyDescent="0.2">
      <c r="A198" s="17"/>
      <c r="B198" s="43" t="s">
        <v>94</v>
      </c>
      <c r="C198" s="17" t="s">
        <v>95</v>
      </c>
      <c r="D198" s="18">
        <v>118573</v>
      </c>
      <c r="E198" s="18">
        <v>194853</v>
      </c>
      <c r="F198" s="18">
        <v>1523.33</v>
      </c>
      <c r="G198" s="18">
        <v>60325.999999999993</v>
      </c>
      <c r="H198" s="18">
        <v>4.5</v>
      </c>
      <c r="I198" s="18">
        <f t="shared" si="36"/>
        <v>60330.499999999993</v>
      </c>
      <c r="J198" s="18">
        <f t="shared" si="37"/>
        <v>134522.5</v>
      </c>
      <c r="K198" s="37">
        <f t="shared" si="38"/>
        <v>0.69037941422508253</v>
      </c>
      <c r="L198" s="37">
        <f t="shared" si="39"/>
        <v>-0.99218215783180153</v>
      </c>
      <c r="M198" s="37">
        <f t="shared" si="40"/>
        <v>-0.3808050171154666</v>
      </c>
    </row>
    <row r="199" spans="1:13" x14ac:dyDescent="0.2">
      <c r="A199" s="17"/>
      <c r="B199" s="43" t="s">
        <v>96</v>
      </c>
      <c r="C199" s="17" t="s">
        <v>97</v>
      </c>
      <c r="D199" s="18">
        <v>0</v>
      </c>
      <c r="E199" s="18">
        <v>20299</v>
      </c>
      <c r="F199" s="18">
        <v>0</v>
      </c>
      <c r="G199" s="18">
        <v>0</v>
      </c>
      <c r="H199" s="18">
        <v>0</v>
      </c>
      <c r="I199" s="18">
        <f t="shared" si="36"/>
        <v>0</v>
      </c>
      <c r="J199" s="18">
        <f t="shared" si="37"/>
        <v>20299</v>
      </c>
      <c r="K199" s="37">
        <f t="shared" si="38"/>
        <v>1</v>
      </c>
      <c r="L199" s="37">
        <f t="shared" si="39"/>
        <v>-1</v>
      </c>
      <c r="M199" s="37">
        <f t="shared" si="40"/>
        <v>-1</v>
      </c>
    </row>
    <row r="200" spans="1:13" x14ac:dyDescent="0.2">
      <c r="A200" s="17"/>
      <c r="B200" s="43" t="s">
        <v>98</v>
      </c>
      <c r="C200" s="17" t="s">
        <v>99</v>
      </c>
      <c r="D200" s="18">
        <v>166811.66999999998</v>
      </c>
      <c r="E200" s="18">
        <v>252027.67</v>
      </c>
      <c r="F200" s="18">
        <v>15685.02</v>
      </c>
      <c r="G200" s="18">
        <v>166476.86000000002</v>
      </c>
      <c r="H200" s="18">
        <v>17286.990000000002</v>
      </c>
      <c r="I200" s="18">
        <f t="shared" si="36"/>
        <v>183763.85</v>
      </c>
      <c r="J200" s="18">
        <f t="shared" si="37"/>
        <v>68263.820000000007</v>
      </c>
      <c r="K200" s="37">
        <f t="shared" si="38"/>
        <v>0.27085843391719649</v>
      </c>
      <c r="L200" s="37">
        <f t="shared" si="39"/>
        <v>-0.9377646906786069</v>
      </c>
      <c r="M200" s="37">
        <f t="shared" si="40"/>
        <v>0.32109986177311395</v>
      </c>
    </row>
    <row r="201" spans="1:13" x14ac:dyDescent="0.2">
      <c r="A201" s="17"/>
      <c r="B201" s="43" t="s">
        <v>302</v>
      </c>
      <c r="C201" s="17" t="s">
        <v>303</v>
      </c>
      <c r="D201" s="18">
        <v>36279</v>
      </c>
      <c r="E201" s="18">
        <v>36359</v>
      </c>
      <c r="F201" s="18">
        <v>0</v>
      </c>
      <c r="G201" s="18">
        <v>7920</v>
      </c>
      <c r="H201" s="18">
        <v>0</v>
      </c>
      <c r="I201" s="18">
        <f t="shared" si="36"/>
        <v>7920</v>
      </c>
      <c r="J201" s="18">
        <f t="shared" si="37"/>
        <v>28439</v>
      </c>
      <c r="K201" s="37">
        <f t="shared" si="38"/>
        <v>0.78217222695893729</v>
      </c>
      <c r="L201" s="37">
        <f t="shared" si="39"/>
        <v>-1</v>
      </c>
      <c r="M201" s="37">
        <f t="shared" si="40"/>
        <v>-0.56434445391787458</v>
      </c>
    </row>
    <row r="202" spans="1:13" x14ac:dyDescent="0.2">
      <c r="A202" s="17"/>
      <c r="B202" s="43" t="s">
        <v>100</v>
      </c>
      <c r="C202" s="17" t="s">
        <v>101</v>
      </c>
      <c r="D202" s="18">
        <v>0</v>
      </c>
      <c r="E202" s="18">
        <v>0</v>
      </c>
      <c r="F202" s="18">
        <v>0</v>
      </c>
      <c r="G202" s="18">
        <v>0</v>
      </c>
      <c r="H202" s="18">
        <v>0</v>
      </c>
      <c r="I202" s="18">
        <f t="shared" si="36"/>
        <v>0</v>
      </c>
      <c r="J202" s="18">
        <f t="shared" si="37"/>
        <v>0</v>
      </c>
      <c r="K202" s="37" t="str">
        <f t="shared" si="38"/>
        <v>NA</v>
      </c>
      <c r="L202" s="37" t="str">
        <f t="shared" si="39"/>
        <v>NA</v>
      </c>
      <c r="M202" s="37" t="str">
        <f t="shared" si="40"/>
        <v>NA</v>
      </c>
    </row>
    <row r="203" spans="1:13" x14ac:dyDescent="0.2">
      <c r="A203" s="17"/>
      <c r="B203" s="43" t="s">
        <v>102</v>
      </c>
      <c r="C203" s="17" t="s">
        <v>103</v>
      </c>
      <c r="D203" s="18">
        <v>2400</v>
      </c>
      <c r="E203" s="18">
        <v>16400</v>
      </c>
      <c r="F203" s="18">
        <v>0</v>
      </c>
      <c r="G203" s="18">
        <v>0</v>
      </c>
      <c r="H203" s="18">
        <v>650.4</v>
      </c>
      <c r="I203" s="18">
        <f t="shared" si="36"/>
        <v>650.4</v>
      </c>
      <c r="J203" s="18">
        <f t="shared" si="37"/>
        <v>15749.6</v>
      </c>
      <c r="K203" s="37">
        <f t="shared" si="38"/>
        <v>0.96034146341463422</v>
      </c>
      <c r="L203" s="37">
        <f t="shared" si="39"/>
        <v>-1</v>
      </c>
      <c r="M203" s="37">
        <f t="shared" si="40"/>
        <v>-1</v>
      </c>
    </row>
    <row r="204" spans="1:13" x14ac:dyDescent="0.2">
      <c r="A204" s="17"/>
      <c r="B204" s="43" t="s">
        <v>104</v>
      </c>
      <c r="C204" s="17" t="s">
        <v>105</v>
      </c>
      <c r="D204" s="18">
        <v>96840</v>
      </c>
      <c r="E204" s="18">
        <v>141340</v>
      </c>
      <c r="F204" s="18">
        <v>0</v>
      </c>
      <c r="G204" s="18">
        <v>37920</v>
      </c>
      <c r="H204" s="18">
        <v>0</v>
      </c>
      <c r="I204" s="18">
        <f t="shared" si="36"/>
        <v>37920</v>
      </c>
      <c r="J204" s="18">
        <f t="shared" si="37"/>
        <v>103420</v>
      </c>
      <c r="K204" s="37">
        <f t="shared" si="38"/>
        <v>0.73171076835998305</v>
      </c>
      <c r="L204" s="37">
        <f t="shared" si="39"/>
        <v>-1</v>
      </c>
      <c r="M204" s="37">
        <f t="shared" si="40"/>
        <v>-0.46342153671996605</v>
      </c>
    </row>
    <row r="205" spans="1:13" x14ac:dyDescent="0.2">
      <c r="A205" s="17"/>
      <c r="B205" s="43" t="s">
        <v>304</v>
      </c>
      <c r="C205" s="17" t="s">
        <v>305</v>
      </c>
      <c r="D205" s="18">
        <v>0</v>
      </c>
      <c r="E205" s="18">
        <v>0</v>
      </c>
      <c r="F205" s="18">
        <v>0</v>
      </c>
      <c r="G205" s="18">
        <v>0</v>
      </c>
      <c r="H205" s="18">
        <v>0</v>
      </c>
      <c r="I205" s="18">
        <f t="shared" si="36"/>
        <v>0</v>
      </c>
      <c r="J205" s="18">
        <f t="shared" si="37"/>
        <v>0</v>
      </c>
      <c r="K205" s="37" t="str">
        <f t="shared" si="38"/>
        <v>NA</v>
      </c>
      <c r="L205" s="37" t="str">
        <f t="shared" si="39"/>
        <v>NA</v>
      </c>
      <c r="M205" s="37" t="str">
        <f t="shared" si="40"/>
        <v>NA</v>
      </c>
    </row>
    <row r="206" spans="1:13" x14ac:dyDescent="0.2">
      <c r="A206" s="17"/>
      <c r="B206" s="43" t="s">
        <v>106</v>
      </c>
      <c r="C206" s="17" t="s">
        <v>107</v>
      </c>
      <c r="D206" s="18">
        <v>389276.70999999996</v>
      </c>
      <c r="E206" s="18">
        <v>715025.71000000008</v>
      </c>
      <c r="F206" s="18">
        <v>4579.1499999999996</v>
      </c>
      <c r="G206" s="18">
        <v>172935.52000000002</v>
      </c>
      <c r="H206" s="18">
        <v>27496.850000000002</v>
      </c>
      <c r="I206" s="18">
        <f t="shared" si="36"/>
        <v>200432.37000000002</v>
      </c>
      <c r="J206" s="18">
        <f t="shared" si="37"/>
        <v>514593.34000000008</v>
      </c>
      <c r="K206" s="37">
        <f t="shared" si="38"/>
        <v>0.71968508656842567</v>
      </c>
      <c r="L206" s="37">
        <f t="shared" si="39"/>
        <v>-0.99359582468719898</v>
      </c>
      <c r="M206" s="37">
        <f t="shared" si="40"/>
        <v>-0.51628167328416763</v>
      </c>
    </row>
    <row r="207" spans="1:13" x14ac:dyDescent="0.2">
      <c r="A207" s="17"/>
      <c r="B207" s="43" t="s">
        <v>110</v>
      </c>
      <c r="C207" s="17" t="s">
        <v>111</v>
      </c>
      <c r="F207" s="18">
        <v>0</v>
      </c>
      <c r="G207" s="18">
        <v>0</v>
      </c>
      <c r="H207" s="18">
        <v>0</v>
      </c>
      <c r="I207" s="18">
        <f t="shared" si="36"/>
        <v>0</v>
      </c>
      <c r="J207" s="18">
        <f t="shared" si="37"/>
        <v>0</v>
      </c>
      <c r="K207" s="37" t="str">
        <f t="shared" si="38"/>
        <v>NA</v>
      </c>
      <c r="L207" s="37" t="str">
        <f t="shared" si="39"/>
        <v>NA</v>
      </c>
      <c r="M207" s="37" t="str">
        <f t="shared" si="40"/>
        <v>NA</v>
      </c>
    </row>
    <row r="208" spans="1:13" x14ac:dyDescent="0.2">
      <c r="A208" s="17"/>
      <c r="B208" s="43" t="s">
        <v>114</v>
      </c>
      <c r="C208" s="17" t="s">
        <v>115</v>
      </c>
      <c r="D208" s="18">
        <v>689149.70000000019</v>
      </c>
      <c r="E208" s="18">
        <v>2168389.85</v>
      </c>
      <c r="F208" s="18">
        <v>12522.2</v>
      </c>
      <c r="G208" s="18">
        <v>40931.199999999997</v>
      </c>
      <c r="H208" s="18">
        <v>30253</v>
      </c>
      <c r="I208" s="18">
        <f t="shared" si="36"/>
        <v>71184.2</v>
      </c>
      <c r="J208" s="18">
        <f t="shared" si="37"/>
        <v>2097205.65</v>
      </c>
      <c r="K208" s="37">
        <f t="shared" si="38"/>
        <v>0.96717186256890098</v>
      </c>
      <c r="L208" s="37">
        <f t="shared" si="39"/>
        <v>-0.99422511593106744</v>
      </c>
      <c r="M208" s="37">
        <f t="shared" si="40"/>
        <v>-0.96224737908637603</v>
      </c>
    </row>
    <row r="209" spans="1:13" x14ac:dyDescent="0.2">
      <c r="A209" s="17"/>
      <c r="B209" s="43" t="s">
        <v>116</v>
      </c>
      <c r="C209" s="17" t="s">
        <v>117</v>
      </c>
      <c r="D209" s="18">
        <v>0</v>
      </c>
      <c r="E209" s="18">
        <v>375</v>
      </c>
      <c r="F209" s="18">
        <v>0</v>
      </c>
      <c r="G209" s="18">
        <v>0</v>
      </c>
      <c r="H209" s="18">
        <v>0</v>
      </c>
      <c r="I209" s="18">
        <f t="shared" si="36"/>
        <v>0</v>
      </c>
      <c r="J209" s="18">
        <f t="shared" si="37"/>
        <v>375</v>
      </c>
      <c r="K209" s="37">
        <f t="shared" si="38"/>
        <v>1</v>
      </c>
      <c r="L209" s="37">
        <f t="shared" si="39"/>
        <v>-1</v>
      </c>
      <c r="M209" s="37">
        <f t="shared" si="40"/>
        <v>-1</v>
      </c>
    </row>
    <row r="210" spans="1:13" x14ac:dyDescent="0.2">
      <c r="A210" s="67" t="s">
        <v>341</v>
      </c>
      <c r="B210" s="68"/>
      <c r="C210" s="67"/>
      <c r="D210" s="69">
        <v>47260664.820000008</v>
      </c>
      <c r="E210" s="69">
        <v>31992624.460000001</v>
      </c>
      <c r="F210" s="69">
        <v>1644904.87</v>
      </c>
      <c r="G210" s="69">
        <v>9161785.6599999983</v>
      </c>
      <c r="H210" s="69">
        <v>485725.69000000006</v>
      </c>
      <c r="I210" s="69">
        <f t="shared" si="36"/>
        <v>9647511.3499999978</v>
      </c>
      <c r="J210" s="69">
        <f t="shared" si="37"/>
        <v>22345113.110000003</v>
      </c>
      <c r="K210" s="70">
        <f t="shared" si="38"/>
        <v>0.69844576639649658</v>
      </c>
      <c r="L210" s="70">
        <f t="shared" si="39"/>
        <v>-0.94858487236467248</v>
      </c>
      <c r="M210" s="70">
        <f t="shared" si="40"/>
        <v>-0.42725638708041158</v>
      </c>
    </row>
    <row r="211" spans="1:13" x14ac:dyDescent="0.2">
      <c r="A211" s="17" t="s">
        <v>342</v>
      </c>
      <c r="B211" s="43" t="s">
        <v>68</v>
      </c>
      <c r="C211" s="17" t="s">
        <v>69</v>
      </c>
      <c r="D211" s="18">
        <v>0</v>
      </c>
      <c r="E211" s="18">
        <v>0</v>
      </c>
      <c r="F211" s="18">
        <v>2645.01</v>
      </c>
      <c r="G211" s="18">
        <v>5533.21</v>
      </c>
      <c r="H211" s="18">
        <v>0</v>
      </c>
      <c r="I211" s="18">
        <f t="shared" ref="I211:I247" si="41">SUM(G211:H211)</f>
        <v>5533.21</v>
      </c>
      <c r="J211" s="18">
        <f t="shared" ref="J211:J247" si="42">E211-I211</f>
        <v>-5533.21</v>
      </c>
      <c r="K211" s="37" t="str">
        <f t="shared" ref="K211:K247" si="43">IF(E211=0,"NA",J211/E211)</f>
        <v>NA</v>
      </c>
      <c r="L211" s="37" t="str">
        <f t="shared" ref="L211:L247" si="44">IF(E211=0,"NA",(  ( F211 - (E211/$L$6)) / (E211/$L$6)))</f>
        <v>NA</v>
      </c>
      <c r="M211" s="37" t="str">
        <f t="shared" ref="M211:M247" si="45">IF(E211=0,"NA",(  ( G211 - ($M$6*(E211/12))) / ($M$6*(E211/12))))</f>
        <v>NA</v>
      </c>
    </row>
    <row r="212" spans="1:13" x14ac:dyDescent="0.2">
      <c r="A212" s="17"/>
      <c r="B212" s="43" t="s">
        <v>343</v>
      </c>
      <c r="C212" s="17" t="s">
        <v>344</v>
      </c>
      <c r="D212" s="18">
        <v>0</v>
      </c>
      <c r="E212" s="18">
        <v>0</v>
      </c>
      <c r="F212" s="18">
        <v>0</v>
      </c>
      <c r="G212" s="18">
        <v>0</v>
      </c>
      <c r="H212" s="18">
        <v>0</v>
      </c>
      <c r="I212" s="18">
        <f t="shared" si="41"/>
        <v>0</v>
      </c>
      <c r="J212" s="18">
        <f t="shared" si="42"/>
        <v>0</v>
      </c>
      <c r="K212" s="37" t="str">
        <f t="shared" si="43"/>
        <v>NA</v>
      </c>
      <c r="L212" s="37" t="str">
        <f t="shared" si="44"/>
        <v>NA</v>
      </c>
      <c r="M212" s="37" t="str">
        <f t="shared" si="45"/>
        <v>NA</v>
      </c>
    </row>
    <row r="213" spans="1:13" x14ac:dyDescent="0.2">
      <c r="A213" s="17"/>
      <c r="B213" s="43" t="s">
        <v>72</v>
      </c>
      <c r="C213" s="17" t="s">
        <v>73</v>
      </c>
      <c r="D213" s="18">
        <v>2800000</v>
      </c>
      <c r="E213" s="18">
        <v>5600000</v>
      </c>
      <c r="F213" s="18">
        <v>0</v>
      </c>
      <c r="G213" s="18">
        <v>0</v>
      </c>
      <c r="H213" s="18">
        <v>0</v>
      </c>
      <c r="I213" s="18">
        <f t="shared" si="41"/>
        <v>0</v>
      </c>
      <c r="J213" s="18">
        <f t="shared" si="42"/>
        <v>5600000</v>
      </c>
      <c r="K213" s="37">
        <f t="shared" si="43"/>
        <v>1</v>
      </c>
      <c r="L213" s="37">
        <f t="shared" si="44"/>
        <v>-1</v>
      </c>
      <c r="M213" s="37">
        <f t="shared" si="45"/>
        <v>-1</v>
      </c>
    </row>
    <row r="214" spans="1:13" x14ac:dyDescent="0.2">
      <c r="A214" s="17"/>
      <c r="B214" s="43" t="s">
        <v>74</v>
      </c>
      <c r="C214" s="17" t="s">
        <v>75</v>
      </c>
      <c r="D214" s="18">
        <v>0</v>
      </c>
      <c r="E214" s="18">
        <v>0</v>
      </c>
      <c r="F214" s="18">
        <v>0</v>
      </c>
      <c r="G214" s="18">
        <v>0</v>
      </c>
      <c r="H214" s="18">
        <v>0</v>
      </c>
      <c r="I214" s="18">
        <f t="shared" si="41"/>
        <v>0</v>
      </c>
      <c r="J214" s="18">
        <f t="shared" si="42"/>
        <v>0</v>
      </c>
      <c r="K214" s="37" t="str">
        <f t="shared" si="43"/>
        <v>NA</v>
      </c>
      <c r="L214" s="37" t="str">
        <f t="shared" si="44"/>
        <v>NA</v>
      </c>
      <c r="M214" s="37" t="str">
        <f t="shared" si="45"/>
        <v>NA</v>
      </c>
    </row>
    <row r="215" spans="1:13" x14ac:dyDescent="0.2">
      <c r="A215" s="17"/>
      <c r="B215" s="43" t="s">
        <v>76</v>
      </c>
      <c r="C215" s="17" t="s">
        <v>77</v>
      </c>
      <c r="D215" s="18">
        <v>0</v>
      </c>
      <c r="E215" s="18">
        <v>0</v>
      </c>
      <c r="F215" s="18">
        <v>0</v>
      </c>
      <c r="G215" s="18">
        <v>0</v>
      </c>
      <c r="H215" s="18">
        <v>0</v>
      </c>
      <c r="I215" s="18">
        <f t="shared" si="41"/>
        <v>0</v>
      </c>
      <c r="J215" s="18">
        <f t="shared" si="42"/>
        <v>0</v>
      </c>
      <c r="K215" s="37" t="str">
        <f t="shared" si="43"/>
        <v>NA</v>
      </c>
      <c r="L215" s="37" t="str">
        <f t="shared" si="44"/>
        <v>NA</v>
      </c>
      <c r="M215" s="37" t="str">
        <f t="shared" si="45"/>
        <v>NA</v>
      </c>
    </row>
    <row r="216" spans="1:13" x14ac:dyDescent="0.2">
      <c r="A216" s="17"/>
      <c r="B216" s="43" t="s">
        <v>82</v>
      </c>
      <c r="C216" s="17" t="s">
        <v>83</v>
      </c>
      <c r="D216" s="18">
        <v>74200</v>
      </c>
      <c r="E216" s="18">
        <v>148400</v>
      </c>
      <c r="F216" s="18">
        <v>202.34</v>
      </c>
      <c r="G216" s="18">
        <v>423.28</v>
      </c>
      <c r="H216" s="18">
        <v>0</v>
      </c>
      <c r="I216" s="18">
        <f t="shared" si="41"/>
        <v>423.28</v>
      </c>
      <c r="J216" s="18">
        <f t="shared" si="42"/>
        <v>147976.72</v>
      </c>
      <c r="K216" s="37">
        <f t="shared" si="43"/>
        <v>0.99714770889487869</v>
      </c>
      <c r="L216" s="37">
        <f t="shared" si="44"/>
        <v>-0.99863652291105121</v>
      </c>
      <c r="M216" s="37">
        <f t="shared" si="45"/>
        <v>-0.99429541778975739</v>
      </c>
    </row>
    <row r="217" spans="1:13" x14ac:dyDescent="0.2">
      <c r="A217" s="17"/>
      <c r="B217" s="43" t="s">
        <v>84</v>
      </c>
      <c r="C217" s="17" t="s">
        <v>85</v>
      </c>
      <c r="D217" s="18">
        <v>0</v>
      </c>
      <c r="E217" s="18">
        <v>215882</v>
      </c>
      <c r="F217" s="18">
        <v>0</v>
      </c>
      <c r="G217" s="18">
        <v>0</v>
      </c>
      <c r="H217" s="18">
        <v>0</v>
      </c>
      <c r="I217" s="18">
        <f t="shared" si="41"/>
        <v>0</v>
      </c>
      <c r="J217" s="18">
        <f t="shared" si="42"/>
        <v>215882</v>
      </c>
      <c r="K217" s="37">
        <f t="shared" si="43"/>
        <v>1</v>
      </c>
      <c r="L217" s="37">
        <f t="shared" si="44"/>
        <v>-1</v>
      </c>
      <c r="M217" s="37">
        <f t="shared" si="45"/>
        <v>-1</v>
      </c>
    </row>
    <row r="218" spans="1:13" x14ac:dyDescent="0.2">
      <c r="A218" s="17"/>
      <c r="B218" s="43" t="s">
        <v>102</v>
      </c>
      <c r="C218" s="17" t="s">
        <v>103</v>
      </c>
      <c r="D218" s="18">
        <v>5000</v>
      </c>
      <c r="E218" s="18">
        <v>5000</v>
      </c>
      <c r="F218" s="18">
        <v>0</v>
      </c>
      <c r="G218" s="18">
        <v>0</v>
      </c>
      <c r="H218" s="18">
        <v>0</v>
      </c>
      <c r="I218" s="18">
        <f t="shared" si="41"/>
        <v>0</v>
      </c>
      <c r="J218" s="18">
        <f t="shared" si="42"/>
        <v>5000</v>
      </c>
      <c r="K218" s="37">
        <f t="shared" si="43"/>
        <v>1</v>
      </c>
      <c r="L218" s="37">
        <f t="shared" si="44"/>
        <v>-1</v>
      </c>
      <c r="M218" s="37">
        <f t="shared" si="45"/>
        <v>-1</v>
      </c>
    </row>
    <row r="219" spans="1:13" x14ac:dyDescent="0.2">
      <c r="A219" s="17"/>
      <c r="B219" s="43" t="s">
        <v>106</v>
      </c>
      <c r="C219" s="17" t="s">
        <v>107</v>
      </c>
      <c r="D219" s="18">
        <v>14375</v>
      </c>
      <c r="E219" s="18">
        <v>59656.15</v>
      </c>
      <c r="F219" s="18">
        <v>0</v>
      </c>
      <c r="G219" s="18">
        <v>25047.4</v>
      </c>
      <c r="H219" s="18">
        <v>3983.18</v>
      </c>
      <c r="I219" s="18">
        <f t="shared" si="41"/>
        <v>29030.58</v>
      </c>
      <c r="J219" s="18">
        <f t="shared" si="42"/>
        <v>30625.57</v>
      </c>
      <c r="K219" s="37">
        <f t="shared" si="43"/>
        <v>0.51336819422641256</v>
      </c>
      <c r="L219" s="37">
        <f t="shared" si="44"/>
        <v>-1</v>
      </c>
      <c r="M219" s="37">
        <f t="shared" si="45"/>
        <v>-0.16027433885693268</v>
      </c>
    </row>
    <row r="220" spans="1:13" x14ac:dyDescent="0.2">
      <c r="A220" s="67" t="s">
        <v>345</v>
      </c>
      <c r="B220" s="68"/>
      <c r="C220" s="67"/>
      <c r="D220" s="69">
        <v>2893575</v>
      </c>
      <c r="E220" s="69">
        <v>6028938.1500000004</v>
      </c>
      <c r="F220" s="69">
        <v>2847.3500000000004</v>
      </c>
      <c r="G220" s="69">
        <v>31003.89</v>
      </c>
      <c r="H220" s="69">
        <v>3983.18</v>
      </c>
      <c r="I220" s="69">
        <f t="shared" si="41"/>
        <v>34987.07</v>
      </c>
      <c r="J220" s="69">
        <f t="shared" si="42"/>
        <v>5993951.0800000001</v>
      </c>
      <c r="K220" s="70">
        <f t="shared" si="43"/>
        <v>0.99419681059425025</v>
      </c>
      <c r="L220" s="70">
        <f t="shared" si="44"/>
        <v>-0.99952771948738606</v>
      </c>
      <c r="M220" s="70">
        <f t="shared" si="45"/>
        <v>-0.98971497493302363</v>
      </c>
    </row>
    <row r="221" spans="1:13" x14ac:dyDescent="0.2">
      <c r="A221" s="17" t="s">
        <v>505</v>
      </c>
      <c r="B221" s="43" t="s">
        <v>257</v>
      </c>
      <c r="C221" s="17" t="s">
        <v>66</v>
      </c>
      <c r="F221" s="18">
        <v>0</v>
      </c>
      <c r="G221" s="18">
        <v>0</v>
      </c>
      <c r="H221" s="18">
        <v>0</v>
      </c>
      <c r="I221" s="18">
        <f t="shared" si="41"/>
        <v>0</v>
      </c>
      <c r="J221" s="18">
        <f t="shared" si="42"/>
        <v>0</v>
      </c>
      <c r="K221" s="37" t="str">
        <f t="shared" si="43"/>
        <v>NA</v>
      </c>
      <c r="L221" s="37" t="str">
        <f t="shared" si="44"/>
        <v>NA</v>
      </c>
      <c r="M221" s="37" t="str">
        <f t="shared" si="45"/>
        <v>NA</v>
      </c>
    </row>
    <row r="222" spans="1:13" x14ac:dyDescent="0.2">
      <c r="A222" s="17"/>
      <c r="B222" s="43" t="s">
        <v>67</v>
      </c>
      <c r="C222" s="17" t="s">
        <v>66</v>
      </c>
      <c r="D222" s="18">
        <v>0</v>
      </c>
      <c r="E222" s="18">
        <v>0</v>
      </c>
      <c r="F222" s="18">
        <v>0</v>
      </c>
      <c r="G222" s="18">
        <v>0</v>
      </c>
      <c r="H222" s="18">
        <v>0</v>
      </c>
      <c r="I222" s="18">
        <f t="shared" si="41"/>
        <v>0</v>
      </c>
      <c r="J222" s="18">
        <f t="shared" si="42"/>
        <v>0</v>
      </c>
      <c r="K222" s="37" t="str">
        <f t="shared" si="43"/>
        <v>NA</v>
      </c>
      <c r="L222" s="37" t="str">
        <f t="shared" si="44"/>
        <v>NA</v>
      </c>
      <c r="M222" s="37" t="str">
        <f t="shared" si="45"/>
        <v>NA</v>
      </c>
    </row>
    <row r="223" spans="1:13" x14ac:dyDescent="0.2">
      <c r="A223" s="17"/>
      <c r="B223" s="43" t="s">
        <v>260</v>
      </c>
      <c r="C223" s="17" t="s">
        <v>261</v>
      </c>
      <c r="D223" s="18">
        <v>0</v>
      </c>
      <c r="E223" s="18">
        <v>0</v>
      </c>
      <c r="F223" s="18">
        <v>0</v>
      </c>
      <c r="G223" s="18">
        <v>0</v>
      </c>
      <c r="H223" s="18">
        <v>0</v>
      </c>
      <c r="I223" s="18">
        <f t="shared" si="41"/>
        <v>0</v>
      </c>
      <c r="J223" s="18">
        <f t="shared" si="42"/>
        <v>0</v>
      </c>
      <c r="K223" s="37" t="str">
        <f t="shared" si="43"/>
        <v>NA</v>
      </c>
      <c r="L223" s="37" t="str">
        <f t="shared" si="44"/>
        <v>NA</v>
      </c>
      <c r="M223" s="37" t="str">
        <f t="shared" si="45"/>
        <v>NA</v>
      </c>
    </row>
    <row r="224" spans="1:13" x14ac:dyDescent="0.2">
      <c r="A224" s="17"/>
      <c r="B224" s="43" t="s">
        <v>262</v>
      </c>
      <c r="C224" s="17" t="s">
        <v>263</v>
      </c>
      <c r="F224" s="18">
        <v>0</v>
      </c>
      <c r="G224" s="18">
        <v>0</v>
      </c>
      <c r="H224" s="18">
        <v>0</v>
      </c>
      <c r="I224" s="18">
        <f t="shared" si="41"/>
        <v>0</v>
      </c>
      <c r="J224" s="18">
        <f t="shared" si="42"/>
        <v>0</v>
      </c>
      <c r="K224" s="37" t="str">
        <f t="shared" si="43"/>
        <v>NA</v>
      </c>
      <c r="L224" s="37" t="str">
        <f t="shared" si="44"/>
        <v>NA</v>
      </c>
      <c r="M224" s="37" t="str">
        <f t="shared" si="45"/>
        <v>NA</v>
      </c>
    </row>
    <row r="225" spans="1:13" x14ac:dyDescent="0.2">
      <c r="A225" s="17"/>
      <c r="B225" s="43" t="s">
        <v>506</v>
      </c>
      <c r="C225" s="17" t="s">
        <v>507</v>
      </c>
      <c r="D225" s="18">
        <v>0</v>
      </c>
      <c r="E225" s="18">
        <v>0</v>
      </c>
      <c r="F225" s="18">
        <v>1663.54</v>
      </c>
      <c r="G225" s="18">
        <v>3327.08</v>
      </c>
      <c r="H225" s="18">
        <v>0</v>
      </c>
      <c r="I225" s="18">
        <f t="shared" si="41"/>
        <v>3327.08</v>
      </c>
      <c r="J225" s="18">
        <f t="shared" si="42"/>
        <v>-3327.08</v>
      </c>
      <c r="K225" s="37" t="str">
        <f t="shared" si="43"/>
        <v>NA</v>
      </c>
      <c r="L225" s="37" t="str">
        <f t="shared" si="44"/>
        <v>NA</v>
      </c>
      <c r="M225" s="37" t="str">
        <f t="shared" si="45"/>
        <v>NA</v>
      </c>
    </row>
    <row r="226" spans="1:13" x14ac:dyDescent="0.2">
      <c r="A226" s="17"/>
      <c r="B226" s="43" t="s">
        <v>68</v>
      </c>
      <c r="C226" s="17" t="s">
        <v>69</v>
      </c>
      <c r="D226" s="18">
        <v>18209</v>
      </c>
      <c r="E226" s="18">
        <v>251996</v>
      </c>
      <c r="F226" s="18">
        <v>13710.63</v>
      </c>
      <c r="G226" s="18">
        <v>82971.16</v>
      </c>
      <c r="H226" s="18">
        <v>0</v>
      </c>
      <c r="I226" s="18">
        <f t="shared" si="41"/>
        <v>82971.16</v>
      </c>
      <c r="J226" s="18">
        <f t="shared" si="42"/>
        <v>169024.84</v>
      </c>
      <c r="K226" s="37">
        <f t="shared" si="43"/>
        <v>0.67074413879585393</v>
      </c>
      <c r="L226" s="37">
        <f t="shared" si="44"/>
        <v>-0.94559187447419801</v>
      </c>
      <c r="M226" s="37">
        <f t="shared" si="45"/>
        <v>-0.3414882775917078</v>
      </c>
    </row>
    <row r="227" spans="1:13" x14ac:dyDescent="0.2">
      <c r="A227" s="17"/>
      <c r="B227" s="43" t="s">
        <v>128</v>
      </c>
      <c r="C227" s="17" t="s">
        <v>129</v>
      </c>
      <c r="D227" s="18">
        <v>0</v>
      </c>
      <c r="E227" s="18">
        <v>0</v>
      </c>
      <c r="F227" s="18">
        <v>23160.38</v>
      </c>
      <c r="G227" s="18">
        <v>46320.76</v>
      </c>
      <c r="H227" s="18">
        <v>0</v>
      </c>
      <c r="I227" s="18">
        <f t="shared" si="41"/>
        <v>46320.76</v>
      </c>
      <c r="J227" s="18">
        <f t="shared" si="42"/>
        <v>-46320.76</v>
      </c>
      <c r="K227" s="37" t="str">
        <f t="shared" si="43"/>
        <v>NA</v>
      </c>
      <c r="L227" s="37" t="str">
        <f t="shared" si="44"/>
        <v>NA</v>
      </c>
      <c r="M227" s="37" t="str">
        <f t="shared" si="45"/>
        <v>NA</v>
      </c>
    </row>
    <row r="228" spans="1:13" x14ac:dyDescent="0.2">
      <c r="A228" s="17"/>
      <c r="B228" s="43" t="s">
        <v>316</v>
      </c>
      <c r="C228" s="17" t="s">
        <v>317</v>
      </c>
      <c r="D228" s="18">
        <v>0</v>
      </c>
      <c r="E228" s="18">
        <v>0</v>
      </c>
      <c r="F228" s="18">
        <v>0</v>
      </c>
      <c r="G228" s="18">
        <v>0</v>
      </c>
      <c r="H228" s="18">
        <v>0</v>
      </c>
      <c r="I228" s="18">
        <f t="shared" si="41"/>
        <v>0</v>
      </c>
      <c r="J228" s="18">
        <f t="shared" si="42"/>
        <v>0</v>
      </c>
      <c r="K228" s="37" t="str">
        <f t="shared" si="43"/>
        <v>NA</v>
      </c>
      <c r="L228" s="37" t="str">
        <f t="shared" si="44"/>
        <v>NA</v>
      </c>
      <c r="M228" s="37" t="str">
        <f t="shared" si="45"/>
        <v>NA</v>
      </c>
    </row>
    <row r="229" spans="1:13" x14ac:dyDescent="0.2">
      <c r="A229" s="17"/>
      <c r="B229" s="43" t="s">
        <v>318</v>
      </c>
      <c r="C229" s="17" t="s">
        <v>319</v>
      </c>
      <c r="D229" s="18">
        <v>114614</v>
      </c>
      <c r="E229" s="18">
        <v>114614</v>
      </c>
      <c r="F229" s="18">
        <v>0</v>
      </c>
      <c r="G229" s="18">
        <v>0</v>
      </c>
      <c r="H229" s="18">
        <v>0</v>
      </c>
      <c r="I229" s="18">
        <f t="shared" si="41"/>
        <v>0</v>
      </c>
      <c r="J229" s="18">
        <f t="shared" si="42"/>
        <v>114614</v>
      </c>
      <c r="K229" s="37">
        <f t="shared" si="43"/>
        <v>1</v>
      </c>
      <c r="L229" s="37">
        <f t="shared" si="44"/>
        <v>-1</v>
      </c>
      <c r="M229" s="37">
        <f t="shared" si="45"/>
        <v>-1</v>
      </c>
    </row>
    <row r="230" spans="1:13" x14ac:dyDescent="0.2">
      <c r="A230" s="17"/>
      <c r="B230" s="43" t="s">
        <v>70</v>
      </c>
      <c r="C230" s="17" t="s">
        <v>71</v>
      </c>
      <c r="D230" s="18">
        <v>1801623.9</v>
      </c>
      <c r="E230" s="18">
        <v>1801623.9</v>
      </c>
      <c r="F230" s="18">
        <v>151389.99</v>
      </c>
      <c r="G230" s="18">
        <v>428665.52</v>
      </c>
      <c r="H230" s="18">
        <v>0</v>
      </c>
      <c r="I230" s="18">
        <f t="shared" si="41"/>
        <v>428665.52</v>
      </c>
      <c r="J230" s="18">
        <f t="shared" si="42"/>
        <v>1372958.38</v>
      </c>
      <c r="K230" s="37">
        <f t="shared" si="43"/>
        <v>0.76206714398049447</v>
      </c>
      <c r="L230" s="37">
        <f t="shared" si="44"/>
        <v>-0.91597025883149086</v>
      </c>
      <c r="M230" s="37">
        <f t="shared" si="45"/>
        <v>-0.52413428796098893</v>
      </c>
    </row>
    <row r="231" spans="1:13" x14ac:dyDescent="0.2">
      <c r="A231" s="17"/>
      <c r="B231" s="43" t="s">
        <v>120</v>
      </c>
      <c r="C231" s="17" t="s">
        <v>121</v>
      </c>
      <c r="D231" s="18">
        <v>313385.09999999998</v>
      </c>
      <c r="E231" s="18">
        <v>817397.92</v>
      </c>
      <c r="F231" s="18">
        <v>55355.900000000009</v>
      </c>
      <c r="G231" s="18">
        <v>868333.08000000007</v>
      </c>
      <c r="H231" s="18">
        <v>0</v>
      </c>
      <c r="I231" s="18">
        <f t="shared" si="41"/>
        <v>868333.08000000007</v>
      </c>
      <c r="J231" s="18">
        <f t="shared" si="42"/>
        <v>-50935.160000000033</v>
      </c>
      <c r="K231" s="37">
        <f t="shared" si="43"/>
        <v>-6.2313787145433439E-2</v>
      </c>
      <c r="L231" s="37">
        <f t="shared" si="44"/>
        <v>-0.93227790449968351</v>
      </c>
      <c r="M231" s="37">
        <f t="shared" si="45"/>
        <v>1.1246275742908671</v>
      </c>
    </row>
    <row r="232" spans="1:13" x14ac:dyDescent="0.2">
      <c r="B232" s="31" t="s">
        <v>72</v>
      </c>
      <c r="C232" s="23" t="s">
        <v>73</v>
      </c>
      <c r="D232" s="18">
        <v>1200000</v>
      </c>
      <c r="E232" s="18">
        <v>2412567</v>
      </c>
      <c r="F232" s="18">
        <v>0</v>
      </c>
      <c r="G232" s="18">
        <v>10000</v>
      </c>
      <c r="H232" s="18">
        <v>0</v>
      </c>
      <c r="I232" s="18">
        <f t="shared" si="41"/>
        <v>10000</v>
      </c>
      <c r="J232" s="18">
        <f t="shared" si="42"/>
        <v>2402567</v>
      </c>
      <c r="K232" s="37">
        <f t="shared" si="43"/>
        <v>0.99585503739378012</v>
      </c>
      <c r="L232" s="37">
        <f t="shared" si="44"/>
        <v>-1</v>
      </c>
      <c r="M232" s="37">
        <f t="shared" si="45"/>
        <v>-0.99171007478756035</v>
      </c>
    </row>
    <row r="233" spans="1:13" x14ac:dyDescent="0.2">
      <c r="B233" s="31" t="s">
        <v>282</v>
      </c>
      <c r="C233" s="23" t="s">
        <v>283</v>
      </c>
      <c r="D233" s="18">
        <v>0</v>
      </c>
      <c r="E233" s="18">
        <v>0</v>
      </c>
      <c r="F233" s="18">
        <v>0</v>
      </c>
      <c r="G233" s="18">
        <v>0</v>
      </c>
      <c r="H233" s="18">
        <v>0</v>
      </c>
      <c r="I233" s="18">
        <f t="shared" si="41"/>
        <v>0</v>
      </c>
      <c r="J233" s="18">
        <f t="shared" si="42"/>
        <v>0</v>
      </c>
      <c r="K233" s="37" t="str">
        <f t="shared" si="43"/>
        <v>NA</v>
      </c>
      <c r="L233" s="37" t="str">
        <f t="shared" si="44"/>
        <v>NA</v>
      </c>
      <c r="M233" s="37" t="str">
        <f t="shared" si="45"/>
        <v>NA</v>
      </c>
    </row>
    <row r="234" spans="1:13" x14ac:dyDescent="0.2">
      <c r="B234" s="31" t="s">
        <v>74</v>
      </c>
      <c r="C234" s="23" t="s">
        <v>75</v>
      </c>
      <c r="D234" s="18">
        <v>246645</v>
      </c>
      <c r="E234" s="18">
        <v>360045</v>
      </c>
      <c r="F234" s="18">
        <v>19136.25</v>
      </c>
      <c r="G234" s="18">
        <v>129217.41</v>
      </c>
      <c r="H234" s="18">
        <v>0</v>
      </c>
      <c r="I234" s="18">
        <f t="shared" si="41"/>
        <v>129217.41</v>
      </c>
      <c r="J234" s="18">
        <f t="shared" si="42"/>
        <v>230827.59</v>
      </c>
      <c r="K234" s="37">
        <f t="shared" si="43"/>
        <v>0.64110761154855644</v>
      </c>
      <c r="L234" s="37">
        <f t="shared" si="44"/>
        <v>-0.94685039370078738</v>
      </c>
      <c r="M234" s="37">
        <f t="shared" si="45"/>
        <v>-0.28221522309711283</v>
      </c>
    </row>
    <row r="235" spans="1:13" x14ac:dyDescent="0.2">
      <c r="B235" s="31" t="s">
        <v>76</v>
      </c>
      <c r="C235" s="23" t="s">
        <v>77</v>
      </c>
      <c r="D235" s="18">
        <v>445295.51</v>
      </c>
      <c r="E235" s="18">
        <v>614202.51</v>
      </c>
      <c r="F235" s="18">
        <v>41776.549999999996</v>
      </c>
      <c r="G235" s="18">
        <v>350154.80999999994</v>
      </c>
      <c r="H235" s="18">
        <v>0</v>
      </c>
      <c r="I235" s="18">
        <f t="shared" si="41"/>
        <v>350154.80999999994</v>
      </c>
      <c r="J235" s="18">
        <f t="shared" si="42"/>
        <v>264047.70000000007</v>
      </c>
      <c r="K235" s="37">
        <f t="shared" si="43"/>
        <v>0.42990332292845901</v>
      </c>
      <c r="L235" s="37">
        <f t="shared" si="44"/>
        <v>-0.93198244989262569</v>
      </c>
      <c r="M235" s="37">
        <f t="shared" si="45"/>
        <v>0.14019335414308201</v>
      </c>
    </row>
    <row r="236" spans="1:13" x14ac:dyDescent="0.2">
      <c r="B236" s="31" t="s">
        <v>82</v>
      </c>
      <c r="C236" s="23" t="s">
        <v>83</v>
      </c>
      <c r="D236" s="18">
        <v>91367.55</v>
      </c>
      <c r="E236" s="18">
        <v>172666.06000000003</v>
      </c>
      <c r="F236" s="18">
        <v>9682.49</v>
      </c>
      <c r="G236" s="18">
        <v>60450.819999999992</v>
      </c>
      <c r="H236" s="18">
        <v>0</v>
      </c>
      <c r="I236" s="18">
        <f t="shared" si="41"/>
        <v>60450.819999999992</v>
      </c>
      <c r="J236" s="18">
        <f t="shared" si="42"/>
        <v>112215.24000000003</v>
      </c>
      <c r="K236" s="37">
        <f t="shared" si="43"/>
        <v>0.64989749577884626</v>
      </c>
      <c r="L236" s="37">
        <f t="shared" si="44"/>
        <v>-0.94392360606363523</v>
      </c>
      <c r="M236" s="37">
        <f t="shared" si="45"/>
        <v>-0.29979499155769257</v>
      </c>
    </row>
    <row r="237" spans="1:13" x14ac:dyDescent="0.2">
      <c r="A237" s="17"/>
      <c r="B237" s="43" t="s">
        <v>84</v>
      </c>
      <c r="C237" s="17" t="s">
        <v>85</v>
      </c>
      <c r="D237" s="18">
        <v>-5635750</v>
      </c>
      <c r="E237" s="18">
        <v>360000</v>
      </c>
      <c r="F237" s="18">
        <v>17309.849999999999</v>
      </c>
      <c r="G237" s="18">
        <v>111824.59</v>
      </c>
      <c r="H237" s="18">
        <v>105528.12</v>
      </c>
      <c r="I237" s="18">
        <f t="shared" si="41"/>
        <v>217352.71</v>
      </c>
      <c r="J237" s="18">
        <f t="shared" si="42"/>
        <v>142647.29</v>
      </c>
      <c r="K237" s="37">
        <f t="shared" si="43"/>
        <v>0.39624247222222225</v>
      </c>
      <c r="L237" s="37">
        <f t="shared" si="44"/>
        <v>-0.95191708333333336</v>
      </c>
      <c r="M237" s="37">
        <f t="shared" si="45"/>
        <v>-0.37875227777777781</v>
      </c>
    </row>
    <row r="238" spans="1:13" x14ac:dyDescent="0.2">
      <c r="A238" s="17"/>
      <c r="B238" s="43" t="s">
        <v>508</v>
      </c>
      <c r="C238" s="17" t="s">
        <v>509</v>
      </c>
      <c r="D238" s="18">
        <v>0</v>
      </c>
      <c r="E238" s="18">
        <v>0</v>
      </c>
      <c r="F238" s="18">
        <v>0</v>
      </c>
      <c r="G238" s="18">
        <v>0</v>
      </c>
      <c r="H238" s="18">
        <v>0</v>
      </c>
      <c r="I238" s="18">
        <f t="shared" si="41"/>
        <v>0</v>
      </c>
      <c r="J238" s="18">
        <f t="shared" si="42"/>
        <v>0</v>
      </c>
      <c r="K238" s="37" t="str">
        <f t="shared" si="43"/>
        <v>NA</v>
      </c>
      <c r="L238" s="37" t="str">
        <f t="shared" si="44"/>
        <v>NA</v>
      </c>
      <c r="M238" s="37" t="str">
        <f t="shared" si="45"/>
        <v>NA</v>
      </c>
    </row>
    <row r="239" spans="1:13" x14ac:dyDescent="0.2">
      <c r="A239" s="17"/>
      <c r="B239" s="43" t="s">
        <v>296</v>
      </c>
      <c r="C239" s="17" t="s">
        <v>297</v>
      </c>
      <c r="D239" s="18">
        <v>0</v>
      </c>
      <c r="E239" s="18">
        <v>0</v>
      </c>
      <c r="F239" s="18">
        <v>0</v>
      </c>
      <c r="G239" s="18">
        <v>0</v>
      </c>
      <c r="H239" s="18">
        <v>0</v>
      </c>
      <c r="I239" s="18">
        <f t="shared" si="41"/>
        <v>0</v>
      </c>
      <c r="J239" s="18">
        <f t="shared" si="42"/>
        <v>0</v>
      </c>
      <c r="K239" s="37" t="str">
        <f t="shared" si="43"/>
        <v>NA</v>
      </c>
      <c r="L239" s="37" t="str">
        <f t="shared" si="44"/>
        <v>NA</v>
      </c>
      <c r="M239" s="37" t="str">
        <f t="shared" si="45"/>
        <v>NA</v>
      </c>
    </row>
    <row r="240" spans="1:13" x14ac:dyDescent="0.2">
      <c r="A240" s="17"/>
      <c r="B240" s="43" t="s">
        <v>353</v>
      </c>
      <c r="C240" s="17" t="s">
        <v>354</v>
      </c>
      <c r="F240" s="18">
        <v>0</v>
      </c>
      <c r="G240" s="18">
        <v>0</v>
      </c>
      <c r="H240" s="18">
        <v>0</v>
      </c>
      <c r="I240" s="18">
        <f t="shared" si="41"/>
        <v>0</v>
      </c>
      <c r="J240" s="18">
        <f t="shared" si="42"/>
        <v>0</v>
      </c>
      <c r="K240" s="37" t="str">
        <f t="shared" si="43"/>
        <v>NA</v>
      </c>
      <c r="L240" s="37" t="str">
        <f t="shared" si="44"/>
        <v>NA</v>
      </c>
      <c r="M240" s="37" t="str">
        <f t="shared" si="45"/>
        <v>NA</v>
      </c>
    </row>
    <row r="241" spans="1:13" x14ac:dyDescent="0.2">
      <c r="A241" s="17"/>
      <c r="B241" s="43" t="s">
        <v>298</v>
      </c>
      <c r="C241" s="17" t="s">
        <v>299</v>
      </c>
      <c r="D241" s="18">
        <v>1575</v>
      </c>
      <c r="E241" s="18">
        <v>1575</v>
      </c>
      <c r="F241" s="18">
        <v>7.86</v>
      </c>
      <c r="G241" s="18">
        <v>34.25</v>
      </c>
      <c r="H241" s="18">
        <v>0</v>
      </c>
      <c r="I241" s="18">
        <f t="shared" si="41"/>
        <v>34.25</v>
      </c>
      <c r="J241" s="18">
        <f t="shared" si="42"/>
        <v>1540.75</v>
      </c>
      <c r="K241" s="37">
        <f t="shared" si="43"/>
        <v>0.97825396825396826</v>
      </c>
      <c r="L241" s="37">
        <f t="shared" si="44"/>
        <v>-0.9950095238095239</v>
      </c>
      <c r="M241" s="37">
        <f t="shared" si="45"/>
        <v>-0.95650793650793653</v>
      </c>
    </row>
    <row r="242" spans="1:13" x14ac:dyDescent="0.2">
      <c r="A242" s="17"/>
      <c r="B242" s="43" t="s">
        <v>92</v>
      </c>
      <c r="C242" s="17" t="s">
        <v>93</v>
      </c>
      <c r="D242" s="18">
        <v>0</v>
      </c>
      <c r="E242" s="18">
        <v>2000</v>
      </c>
      <c r="F242" s="18">
        <v>0</v>
      </c>
      <c r="G242" s="18">
        <v>0</v>
      </c>
      <c r="H242" s="18">
        <v>0</v>
      </c>
      <c r="I242" s="18">
        <f t="shared" si="41"/>
        <v>0</v>
      </c>
      <c r="J242" s="18">
        <f t="shared" si="42"/>
        <v>2000</v>
      </c>
      <c r="K242" s="37">
        <f t="shared" si="43"/>
        <v>1</v>
      </c>
      <c r="L242" s="37">
        <f t="shared" si="44"/>
        <v>-1</v>
      </c>
      <c r="M242" s="37">
        <f t="shared" si="45"/>
        <v>-1</v>
      </c>
    </row>
    <row r="243" spans="1:13" x14ac:dyDescent="0.2">
      <c r="A243" s="17"/>
      <c r="B243" s="43" t="s">
        <v>94</v>
      </c>
      <c r="C243" s="17" t="s">
        <v>95</v>
      </c>
      <c r="D243" s="18">
        <v>7300</v>
      </c>
      <c r="E243" s="18">
        <v>10800</v>
      </c>
      <c r="F243" s="18">
        <v>840.45</v>
      </c>
      <c r="G243" s="18">
        <v>11878.77</v>
      </c>
      <c r="H243" s="18">
        <v>0</v>
      </c>
      <c r="I243" s="18">
        <f t="shared" si="41"/>
        <v>11878.77</v>
      </c>
      <c r="J243" s="18">
        <f t="shared" si="42"/>
        <v>-1078.7700000000004</v>
      </c>
      <c r="K243" s="37">
        <f t="shared" si="43"/>
        <v>-9.9886111111111148E-2</v>
      </c>
      <c r="L243" s="37">
        <f t="shared" si="44"/>
        <v>-0.92218055555555545</v>
      </c>
      <c r="M243" s="37">
        <f t="shared" si="45"/>
        <v>1.1997722222222222</v>
      </c>
    </row>
    <row r="244" spans="1:13" x14ac:dyDescent="0.2">
      <c r="A244" s="17"/>
      <c r="B244" s="43" t="s">
        <v>98</v>
      </c>
      <c r="C244" s="17" t="s">
        <v>99</v>
      </c>
      <c r="D244" s="18">
        <v>49792</v>
      </c>
      <c r="E244" s="18">
        <v>34813</v>
      </c>
      <c r="F244" s="18">
        <v>9048.52</v>
      </c>
      <c r="G244" s="18">
        <v>9645.75</v>
      </c>
      <c r="H244" s="18">
        <v>1736.3</v>
      </c>
      <c r="I244" s="18">
        <f t="shared" si="41"/>
        <v>11382.05</v>
      </c>
      <c r="J244" s="18">
        <f t="shared" si="42"/>
        <v>23430.95</v>
      </c>
      <c r="K244" s="37">
        <f t="shared" si="43"/>
        <v>0.67305173354781267</v>
      </c>
      <c r="L244" s="37">
        <f t="shared" si="44"/>
        <v>-0.74008215321862525</v>
      </c>
      <c r="M244" s="37">
        <f t="shared" si="45"/>
        <v>-0.44585356045155544</v>
      </c>
    </row>
    <row r="245" spans="1:13" x14ac:dyDescent="0.2">
      <c r="A245" s="17"/>
      <c r="B245" s="43" t="s">
        <v>302</v>
      </c>
      <c r="C245" s="17" t="s">
        <v>303</v>
      </c>
      <c r="D245" s="18">
        <v>6950</v>
      </c>
      <c r="E245" s="18">
        <v>2900</v>
      </c>
      <c r="F245" s="18">
        <v>0</v>
      </c>
      <c r="G245" s="18">
        <v>243</v>
      </c>
      <c r="H245" s="18">
        <v>0</v>
      </c>
      <c r="I245" s="18">
        <f t="shared" si="41"/>
        <v>243</v>
      </c>
      <c r="J245" s="18">
        <f t="shared" si="42"/>
        <v>2657</v>
      </c>
      <c r="K245" s="37">
        <f t="shared" si="43"/>
        <v>0.91620689655172416</v>
      </c>
      <c r="L245" s="37">
        <f t="shared" si="44"/>
        <v>-1</v>
      </c>
      <c r="M245" s="37">
        <f t="shared" si="45"/>
        <v>-0.83241379310344832</v>
      </c>
    </row>
    <row r="246" spans="1:13" x14ac:dyDescent="0.2">
      <c r="A246" s="17"/>
      <c r="B246" s="43" t="s">
        <v>100</v>
      </c>
      <c r="C246" s="17" t="s">
        <v>101</v>
      </c>
      <c r="D246" s="18">
        <v>0</v>
      </c>
      <c r="E246" s="18">
        <v>0</v>
      </c>
      <c r="F246" s="18">
        <v>0</v>
      </c>
      <c r="G246" s="18">
        <v>0</v>
      </c>
      <c r="H246" s="18">
        <v>0</v>
      </c>
      <c r="I246" s="18">
        <f t="shared" si="41"/>
        <v>0</v>
      </c>
      <c r="J246" s="18">
        <f t="shared" si="42"/>
        <v>0</v>
      </c>
      <c r="K246" s="37" t="str">
        <f t="shared" si="43"/>
        <v>NA</v>
      </c>
      <c r="L246" s="37" t="str">
        <f t="shared" si="44"/>
        <v>NA</v>
      </c>
      <c r="M246" s="37" t="str">
        <f t="shared" si="45"/>
        <v>NA</v>
      </c>
    </row>
    <row r="247" spans="1:13" x14ac:dyDescent="0.2">
      <c r="A247" s="17"/>
      <c r="B247" s="43" t="s">
        <v>102</v>
      </c>
      <c r="C247" s="17" t="s">
        <v>103</v>
      </c>
      <c r="D247" s="18">
        <v>5000</v>
      </c>
      <c r="E247" s="18">
        <v>7835</v>
      </c>
      <c r="F247" s="18">
        <v>0</v>
      </c>
      <c r="G247" s="18">
        <v>2048.29</v>
      </c>
      <c r="H247" s="18">
        <v>0</v>
      </c>
      <c r="I247" s="18">
        <f t="shared" si="41"/>
        <v>2048.29</v>
      </c>
      <c r="J247" s="18">
        <f t="shared" si="42"/>
        <v>5786.71</v>
      </c>
      <c r="K247" s="37">
        <f t="shared" si="43"/>
        <v>0.73857179323548183</v>
      </c>
      <c r="L247" s="37">
        <f t="shared" si="44"/>
        <v>-1</v>
      </c>
      <c r="M247" s="37">
        <f t="shared" si="45"/>
        <v>-0.47714358647096361</v>
      </c>
    </row>
    <row r="248" spans="1:13" x14ac:dyDescent="0.2">
      <c r="A248" s="17"/>
      <c r="B248" s="43" t="s">
        <v>104</v>
      </c>
      <c r="C248" s="17" t="s">
        <v>105</v>
      </c>
      <c r="D248" s="18">
        <v>12200</v>
      </c>
      <c r="E248" s="18">
        <v>65852</v>
      </c>
      <c r="F248" s="18">
        <v>9680</v>
      </c>
      <c r="G248" s="18">
        <v>86751.98</v>
      </c>
      <c r="H248" s="18">
        <v>10162.969999999999</v>
      </c>
      <c r="I248" s="18">
        <f t="shared" ref="I248:I279" si="46">SUM(G248:H248)</f>
        <v>96914.95</v>
      </c>
      <c r="J248" s="18">
        <f t="shared" ref="J248:J279" si="47">E248-I248</f>
        <v>-31062.949999999997</v>
      </c>
      <c r="K248" s="37">
        <f t="shared" ref="K248:K279" si="48">IF(E248=0,"NA",J248/E248)</f>
        <v>-0.47170852821478465</v>
      </c>
      <c r="L248" s="37">
        <f t="shared" ref="L248:L279" si="49">IF(E248=0,"NA",(  ( F248 - (E248/$L$6)) / (E248/$L$6)))</f>
        <v>-0.85300370527850333</v>
      </c>
      <c r="M248" s="37">
        <f t="shared" ref="M248:M279" si="50">IF(E248=0,"NA",(  ( G248 - ($M$6*(E248/12))) / ($M$6*(E248/12))))</f>
        <v>1.6347561197837575</v>
      </c>
    </row>
    <row r="249" spans="1:13" x14ac:dyDescent="0.2">
      <c r="A249" s="17"/>
      <c r="B249" s="43" t="s">
        <v>106</v>
      </c>
      <c r="C249" s="17" t="s">
        <v>107</v>
      </c>
      <c r="D249" s="18">
        <v>0</v>
      </c>
      <c r="E249" s="18">
        <v>2000</v>
      </c>
      <c r="F249" s="18">
        <v>0</v>
      </c>
      <c r="G249" s="18">
        <v>0</v>
      </c>
      <c r="H249" s="18">
        <v>0</v>
      </c>
      <c r="I249" s="18">
        <f t="shared" si="46"/>
        <v>0</v>
      </c>
      <c r="J249" s="18">
        <f t="shared" si="47"/>
        <v>2000</v>
      </c>
      <c r="K249" s="37">
        <f t="shared" si="48"/>
        <v>1</v>
      </c>
      <c r="L249" s="37">
        <f t="shared" si="49"/>
        <v>-1</v>
      </c>
      <c r="M249" s="37">
        <f t="shared" si="50"/>
        <v>-1</v>
      </c>
    </row>
    <row r="250" spans="1:13" x14ac:dyDescent="0.2">
      <c r="A250" s="17"/>
      <c r="B250" s="43" t="s">
        <v>114</v>
      </c>
      <c r="C250" s="17" t="s">
        <v>115</v>
      </c>
      <c r="D250" s="18">
        <v>3000</v>
      </c>
      <c r="E250" s="18">
        <v>9000</v>
      </c>
      <c r="F250" s="18">
        <v>0</v>
      </c>
      <c r="G250" s="18">
        <v>4260</v>
      </c>
      <c r="H250" s="18">
        <v>0</v>
      </c>
      <c r="I250" s="18">
        <f t="shared" si="46"/>
        <v>4260</v>
      </c>
      <c r="J250" s="18">
        <f t="shared" si="47"/>
        <v>4740</v>
      </c>
      <c r="K250" s="37">
        <f t="shared" si="48"/>
        <v>0.52666666666666662</v>
      </c>
      <c r="L250" s="37">
        <f t="shared" si="49"/>
        <v>-1</v>
      </c>
      <c r="M250" s="37">
        <f t="shared" si="50"/>
        <v>-5.3333333333333337E-2</v>
      </c>
    </row>
    <row r="251" spans="1:13" x14ac:dyDescent="0.2">
      <c r="A251" s="17"/>
      <c r="B251" s="43" t="s">
        <v>151</v>
      </c>
      <c r="C251" s="17" t="s">
        <v>152</v>
      </c>
      <c r="D251" s="18">
        <v>0</v>
      </c>
      <c r="E251" s="18">
        <v>0</v>
      </c>
      <c r="F251" s="18">
        <v>0</v>
      </c>
      <c r="G251" s="18">
        <v>0</v>
      </c>
      <c r="H251" s="18">
        <v>0</v>
      </c>
      <c r="I251" s="18">
        <f t="shared" si="46"/>
        <v>0</v>
      </c>
      <c r="J251" s="18">
        <f t="shared" si="47"/>
        <v>0</v>
      </c>
      <c r="K251" s="37" t="str">
        <f t="shared" si="48"/>
        <v>NA</v>
      </c>
      <c r="L251" s="37" t="str">
        <f t="shared" si="49"/>
        <v>NA</v>
      </c>
      <c r="M251" s="37" t="str">
        <f t="shared" si="50"/>
        <v>NA</v>
      </c>
    </row>
    <row r="252" spans="1:13" x14ac:dyDescent="0.2">
      <c r="A252" s="17"/>
      <c r="B252" s="43" t="s">
        <v>116</v>
      </c>
      <c r="C252" s="17" t="s">
        <v>117</v>
      </c>
      <c r="F252" s="18">
        <v>0</v>
      </c>
      <c r="G252" s="18">
        <v>0</v>
      </c>
      <c r="H252" s="18">
        <v>0</v>
      </c>
      <c r="I252" s="18">
        <f t="shared" si="46"/>
        <v>0</v>
      </c>
      <c r="J252" s="18">
        <f t="shared" si="47"/>
        <v>0</v>
      </c>
      <c r="K252" s="37" t="str">
        <f t="shared" si="48"/>
        <v>NA</v>
      </c>
      <c r="L252" s="37" t="str">
        <f t="shared" si="49"/>
        <v>NA</v>
      </c>
      <c r="M252" s="37" t="str">
        <f t="shared" si="50"/>
        <v>NA</v>
      </c>
    </row>
    <row r="253" spans="1:13" x14ac:dyDescent="0.2">
      <c r="A253" s="67" t="s">
        <v>510</v>
      </c>
      <c r="B253" s="68"/>
      <c r="C253" s="67"/>
      <c r="D253" s="69">
        <v>-1318792.9400000004</v>
      </c>
      <c r="E253" s="69">
        <v>7041887.3899999997</v>
      </c>
      <c r="F253" s="69">
        <v>352762.41</v>
      </c>
      <c r="G253" s="69">
        <v>2206127.27</v>
      </c>
      <c r="H253" s="69">
        <v>117427.39</v>
      </c>
      <c r="I253" s="69">
        <f t="shared" si="46"/>
        <v>2323554.66</v>
      </c>
      <c r="J253" s="69">
        <f t="shared" si="47"/>
        <v>4718332.7299999995</v>
      </c>
      <c r="K253" s="70">
        <f t="shared" si="48"/>
        <v>0.67003808335537718</v>
      </c>
      <c r="L253" s="70">
        <f t="shared" si="49"/>
        <v>-0.94990513331682225</v>
      </c>
      <c r="M253" s="70">
        <f t="shared" si="50"/>
        <v>-0.37342727941578163</v>
      </c>
    </row>
    <row r="254" spans="1:13" x14ac:dyDescent="0.2">
      <c r="A254" s="17" t="s">
        <v>125</v>
      </c>
      <c r="B254" s="43" t="s">
        <v>64</v>
      </c>
      <c r="C254" s="17" t="s">
        <v>65</v>
      </c>
      <c r="F254" s="18">
        <v>0</v>
      </c>
      <c r="G254" s="18">
        <v>0</v>
      </c>
      <c r="H254" s="18">
        <v>0</v>
      </c>
      <c r="I254" s="18">
        <f t="shared" si="46"/>
        <v>0</v>
      </c>
      <c r="J254" s="18">
        <f t="shared" si="47"/>
        <v>0</v>
      </c>
      <c r="K254" s="37" t="str">
        <f t="shared" si="48"/>
        <v>NA</v>
      </c>
      <c r="L254" s="37" t="str">
        <f t="shared" si="49"/>
        <v>NA</v>
      </c>
      <c r="M254" s="37" t="str">
        <f t="shared" si="50"/>
        <v>NA</v>
      </c>
    </row>
    <row r="255" spans="1:13" x14ac:dyDescent="0.2">
      <c r="A255" s="17"/>
      <c r="B255" s="43" t="s">
        <v>346</v>
      </c>
      <c r="C255" s="17" t="s">
        <v>347</v>
      </c>
      <c r="D255" s="18">
        <v>0</v>
      </c>
      <c r="E255" s="18">
        <v>0</v>
      </c>
      <c r="F255" s="18">
        <v>0</v>
      </c>
      <c r="G255" s="18">
        <v>0</v>
      </c>
      <c r="H255" s="18">
        <v>0</v>
      </c>
      <c r="I255" s="18">
        <f t="shared" si="46"/>
        <v>0</v>
      </c>
      <c r="J255" s="18">
        <f t="shared" si="47"/>
        <v>0</v>
      </c>
      <c r="K255" s="37" t="str">
        <f t="shared" si="48"/>
        <v>NA</v>
      </c>
      <c r="L255" s="37" t="str">
        <f t="shared" si="49"/>
        <v>NA</v>
      </c>
      <c r="M255" s="37" t="str">
        <f t="shared" si="50"/>
        <v>NA</v>
      </c>
    </row>
    <row r="256" spans="1:13" x14ac:dyDescent="0.2">
      <c r="A256" s="17"/>
      <c r="B256" s="43" t="s">
        <v>348</v>
      </c>
      <c r="C256" s="17" t="s">
        <v>349</v>
      </c>
      <c r="D256" s="18">
        <v>0</v>
      </c>
      <c r="E256" s="18">
        <v>0</v>
      </c>
      <c r="F256" s="18">
        <v>0</v>
      </c>
      <c r="G256" s="18">
        <v>0</v>
      </c>
      <c r="H256" s="18">
        <v>0</v>
      </c>
      <c r="I256" s="18">
        <f t="shared" si="46"/>
        <v>0</v>
      </c>
      <c r="J256" s="18">
        <f t="shared" si="47"/>
        <v>0</v>
      </c>
      <c r="K256" s="37" t="str">
        <f t="shared" si="48"/>
        <v>NA</v>
      </c>
      <c r="L256" s="37" t="str">
        <f t="shared" si="49"/>
        <v>NA</v>
      </c>
      <c r="M256" s="37" t="str">
        <f t="shared" si="50"/>
        <v>NA</v>
      </c>
    </row>
    <row r="257" spans="1:13" x14ac:dyDescent="0.2">
      <c r="A257" s="17"/>
      <c r="B257" s="43" t="s">
        <v>331</v>
      </c>
      <c r="C257" s="17" t="s">
        <v>332</v>
      </c>
      <c r="D257" s="18">
        <v>0</v>
      </c>
      <c r="E257" s="18">
        <v>0</v>
      </c>
      <c r="F257" s="18">
        <v>0</v>
      </c>
      <c r="G257" s="18">
        <v>0</v>
      </c>
      <c r="H257" s="18">
        <v>0</v>
      </c>
      <c r="I257" s="18">
        <f t="shared" si="46"/>
        <v>0</v>
      </c>
      <c r="J257" s="18">
        <f t="shared" si="47"/>
        <v>0</v>
      </c>
      <c r="K257" s="37" t="str">
        <f t="shared" si="48"/>
        <v>NA</v>
      </c>
      <c r="L257" s="37" t="str">
        <f t="shared" si="49"/>
        <v>NA</v>
      </c>
      <c r="M257" s="37" t="str">
        <f t="shared" si="50"/>
        <v>NA</v>
      </c>
    </row>
    <row r="258" spans="1:13" x14ac:dyDescent="0.2">
      <c r="A258" s="17"/>
      <c r="B258" s="43" t="s">
        <v>68</v>
      </c>
      <c r="C258" s="17" t="s">
        <v>69</v>
      </c>
      <c r="D258" s="18">
        <v>87110</v>
      </c>
      <c r="E258" s="18">
        <v>94365</v>
      </c>
      <c r="F258" s="18">
        <v>4167.5</v>
      </c>
      <c r="G258" s="18">
        <v>38576.160000000003</v>
      </c>
      <c r="H258" s="18">
        <v>0</v>
      </c>
      <c r="I258" s="18">
        <f t="shared" si="46"/>
        <v>38576.160000000003</v>
      </c>
      <c r="J258" s="18">
        <f t="shared" si="47"/>
        <v>55788.84</v>
      </c>
      <c r="K258" s="37">
        <f t="shared" si="48"/>
        <v>0.59120267048164044</v>
      </c>
      <c r="L258" s="37">
        <f t="shared" si="49"/>
        <v>-0.95583638001377624</v>
      </c>
      <c r="M258" s="37">
        <f t="shared" si="50"/>
        <v>-0.18240534096328082</v>
      </c>
    </row>
    <row r="259" spans="1:13" x14ac:dyDescent="0.2">
      <c r="A259" s="17"/>
      <c r="B259" s="43" t="s">
        <v>70</v>
      </c>
      <c r="C259" s="17" t="s">
        <v>71</v>
      </c>
      <c r="D259" s="18">
        <v>0</v>
      </c>
      <c r="E259" s="18">
        <v>431000</v>
      </c>
      <c r="F259" s="18">
        <v>0</v>
      </c>
      <c r="G259" s="18">
        <v>0</v>
      </c>
      <c r="H259" s="18">
        <v>0</v>
      </c>
      <c r="I259" s="18">
        <f t="shared" si="46"/>
        <v>0</v>
      </c>
      <c r="J259" s="18">
        <f t="shared" si="47"/>
        <v>431000</v>
      </c>
      <c r="K259" s="37">
        <f t="shared" si="48"/>
        <v>1</v>
      </c>
      <c r="L259" s="37">
        <f t="shared" si="49"/>
        <v>-1</v>
      </c>
      <c r="M259" s="37">
        <f t="shared" si="50"/>
        <v>-1</v>
      </c>
    </row>
    <row r="260" spans="1:13" x14ac:dyDescent="0.2">
      <c r="A260" s="17"/>
      <c r="B260" s="43" t="s">
        <v>120</v>
      </c>
      <c r="C260" s="17" t="s">
        <v>121</v>
      </c>
      <c r="D260" s="18">
        <v>514189</v>
      </c>
      <c r="E260" s="18">
        <v>505250</v>
      </c>
      <c r="F260" s="18">
        <v>67360.150000000009</v>
      </c>
      <c r="G260" s="18">
        <v>320845.59000000003</v>
      </c>
      <c r="H260" s="18">
        <v>0</v>
      </c>
      <c r="I260" s="18">
        <f t="shared" si="46"/>
        <v>320845.59000000003</v>
      </c>
      <c r="J260" s="18">
        <f t="shared" si="47"/>
        <v>184404.40999999997</v>
      </c>
      <c r="K260" s="37">
        <f t="shared" si="48"/>
        <v>0.36497656605640766</v>
      </c>
      <c r="L260" s="37">
        <f t="shared" si="49"/>
        <v>-0.86667956457199402</v>
      </c>
      <c r="M260" s="37">
        <f t="shared" si="50"/>
        <v>0.27004686788718468</v>
      </c>
    </row>
    <row r="261" spans="1:13" x14ac:dyDescent="0.2">
      <c r="A261" s="17"/>
      <c r="B261" s="43" t="s">
        <v>72</v>
      </c>
      <c r="C261" s="17" t="s">
        <v>73</v>
      </c>
      <c r="D261" s="18">
        <v>1700000</v>
      </c>
      <c r="E261" s="18">
        <v>3400000</v>
      </c>
      <c r="F261" s="18">
        <v>0</v>
      </c>
      <c r="G261" s="18">
        <v>0</v>
      </c>
      <c r="H261" s="18">
        <v>0</v>
      </c>
      <c r="I261" s="18">
        <f t="shared" si="46"/>
        <v>0</v>
      </c>
      <c r="J261" s="18">
        <f t="shared" si="47"/>
        <v>3400000</v>
      </c>
      <c r="K261" s="37">
        <f t="shared" si="48"/>
        <v>1</v>
      </c>
      <c r="L261" s="37">
        <f t="shared" si="49"/>
        <v>-1</v>
      </c>
      <c r="M261" s="37">
        <f t="shared" si="50"/>
        <v>-1</v>
      </c>
    </row>
    <row r="262" spans="1:13" x14ac:dyDescent="0.2">
      <c r="A262" s="17"/>
      <c r="B262" s="43" t="s">
        <v>284</v>
      </c>
      <c r="C262" s="17" t="s">
        <v>285</v>
      </c>
      <c r="D262" s="18">
        <v>0</v>
      </c>
      <c r="E262" s="18">
        <v>0</v>
      </c>
      <c r="F262" s="18">
        <v>0</v>
      </c>
      <c r="G262" s="18">
        <v>0</v>
      </c>
      <c r="H262" s="18">
        <v>0</v>
      </c>
      <c r="I262" s="18">
        <f t="shared" si="46"/>
        <v>0</v>
      </c>
      <c r="J262" s="18">
        <f t="shared" si="47"/>
        <v>0</v>
      </c>
      <c r="K262" s="37" t="str">
        <f t="shared" si="48"/>
        <v>NA</v>
      </c>
      <c r="L262" s="37" t="str">
        <f t="shared" si="49"/>
        <v>NA</v>
      </c>
      <c r="M262" s="37" t="str">
        <f t="shared" si="50"/>
        <v>NA</v>
      </c>
    </row>
    <row r="263" spans="1:13" x14ac:dyDescent="0.2">
      <c r="A263" s="17"/>
      <c r="B263" s="43" t="s">
        <v>74</v>
      </c>
      <c r="C263" s="17" t="s">
        <v>75</v>
      </c>
      <c r="D263" s="18">
        <v>79380</v>
      </c>
      <c r="E263" s="18">
        <v>136080</v>
      </c>
      <c r="F263" s="18">
        <v>13230</v>
      </c>
      <c r="G263" s="18">
        <v>68985</v>
      </c>
      <c r="H263" s="18">
        <v>0</v>
      </c>
      <c r="I263" s="18">
        <f t="shared" si="46"/>
        <v>68985</v>
      </c>
      <c r="J263" s="18">
        <f t="shared" si="47"/>
        <v>67095</v>
      </c>
      <c r="K263" s="37">
        <f t="shared" si="48"/>
        <v>0.49305555555555558</v>
      </c>
      <c r="L263" s="37">
        <f t="shared" si="49"/>
        <v>-0.90277777777777779</v>
      </c>
      <c r="M263" s="37">
        <f t="shared" si="50"/>
        <v>1.3888888888888888E-2</v>
      </c>
    </row>
    <row r="264" spans="1:13" x14ac:dyDescent="0.2">
      <c r="A264" s="17"/>
      <c r="B264" s="43" t="s">
        <v>76</v>
      </c>
      <c r="C264" s="17" t="s">
        <v>77</v>
      </c>
      <c r="D264" s="18">
        <v>119117.32999999999</v>
      </c>
      <c r="E264" s="18">
        <v>208863</v>
      </c>
      <c r="F264" s="18">
        <v>18918.669999999998</v>
      </c>
      <c r="G264" s="18">
        <v>83363.399999999994</v>
      </c>
      <c r="H264" s="18">
        <v>0</v>
      </c>
      <c r="I264" s="18">
        <f t="shared" si="46"/>
        <v>83363.399999999994</v>
      </c>
      <c r="J264" s="18">
        <f t="shared" si="47"/>
        <v>125499.6</v>
      </c>
      <c r="K264" s="37">
        <f t="shared" si="48"/>
        <v>0.60087042702632831</v>
      </c>
      <c r="L264" s="37">
        <f t="shared" si="49"/>
        <v>-0.90942067288126671</v>
      </c>
      <c r="M264" s="37">
        <f t="shared" si="50"/>
        <v>-0.20174085405265657</v>
      </c>
    </row>
    <row r="265" spans="1:13" x14ac:dyDescent="0.2">
      <c r="A265" s="17"/>
      <c r="B265" s="43" t="s">
        <v>82</v>
      </c>
      <c r="C265" s="17" t="s">
        <v>83</v>
      </c>
      <c r="D265" s="18">
        <v>60984.43</v>
      </c>
      <c r="E265" s="18">
        <v>117413</v>
      </c>
      <c r="F265" s="18">
        <v>3709.99</v>
      </c>
      <c r="G265" s="18">
        <v>16867.729999999996</v>
      </c>
      <c r="H265" s="18">
        <v>0</v>
      </c>
      <c r="I265" s="18">
        <f t="shared" si="46"/>
        <v>16867.729999999996</v>
      </c>
      <c r="J265" s="18">
        <f t="shared" si="47"/>
        <v>100545.27</v>
      </c>
      <c r="K265" s="37">
        <f t="shared" si="48"/>
        <v>0.8563384804067693</v>
      </c>
      <c r="L265" s="37">
        <f t="shared" si="49"/>
        <v>-0.96840222121911534</v>
      </c>
      <c r="M265" s="37">
        <f t="shared" si="50"/>
        <v>-0.7126769608135386</v>
      </c>
    </row>
    <row r="266" spans="1:13" x14ac:dyDescent="0.2">
      <c r="A266" s="17"/>
      <c r="B266" s="43" t="s">
        <v>84</v>
      </c>
      <c r="C266" s="17" t="s">
        <v>85</v>
      </c>
      <c r="D266" s="18">
        <v>26144855</v>
      </c>
      <c r="E266" s="18">
        <v>44500</v>
      </c>
      <c r="F266" s="18">
        <v>0</v>
      </c>
      <c r="G266" s="18">
        <v>0</v>
      </c>
      <c r="H266" s="18">
        <v>0</v>
      </c>
      <c r="I266" s="18">
        <f t="shared" si="46"/>
        <v>0</v>
      </c>
      <c r="J266" s="18">
        <f t="shared" si="47"/>
        <v>44500</v>
      </c>
      <c r="K266" s="37">
        <f t="shared" si="48"/>
        <v>1</v>
      </c>
      <c r="L266" s="37">
        <f t="shared" si="49"/>
        <v>-1</v>
      </c>
      <c r="M266" s="37">
        <f t="shared" si="50"/>
        <v>-1</v>
      </c>
    </row>
    <row r="267" spans="1:13" x14ac:dyDescent="0.2">
      <c r="A267" s="17"/>
      <c r="B267" s="43" t="s">
        <v>508</v>
      </c>
      <c r="C267" s="17" t="s">
        <v>509</v>
      </c>
      <c r="D267" s="18">
        <v>0</v>
      </c>
      <c r="E267" s="18">
        <v>0</v>
      </c>
      <c r="F267" s="18">
        <v>0</v>
      </c>
      <c r="G267" s="18">
        <v>0</v>
      </c>
      <c r="H267" s="18">
        <v>0</v>
      </c>
      <c r="I267" s="18">
        <f t="shared" si="46"/>
        <v>0</v>
      </c>
      <c r="J267" s="18">
        <f t="shared" si="47"/>
        <v>0</v>
      </c>
      <c r="K267" s="37" t="str">
        <f t="shared" si="48"/>
        <v>NA</v>
      </c>
      <c r="L267" s="37" t="str">
        <f t="shared" si="49"/>
        <v>NA</v>
      </c>
      <c r="M267" s="37" t="str">
        <f t="shared" si="50"/>
        <v>NA</v>
      </c>
    </row>
    <row r="268" spans="1:13" x14ac:dyDescent="0.2">
      <c r="A268" s="17"/>
      <c r="B268" s="43" t="s">
        <v>90</v>
      </c>
      <c r="C268" s="17" t="s">
        <v>91</v>
      </c>
      <c r="D268" s="18">
        <v>0</v>
      </c>
      <c r="E268" s="18">
        <v>1650</v>
      </c>
      <c r="F268" s="18">
        <v>144.74</v>
      </c>
      <c r="G268" s="18">
        <v>144.74</v>
      </c>
      <c r="H268" s="18">
        <v>1438.18</v>
      </c>
      <c r="I268" s="18">
        <f t="shared" si="46"/>
        <v>1582.92</v>
      </c>
      <c r="J268" s="18">
        <f t="shared" si="47"/>
        <v>67.079999999999927</v>
      </c>
      <c r="K268" s="37">
        <f t="shared" si="48"/>
        <v>4.0654545454545409E-2</v>
      </c>
      <c r="L268" s="37">
        <f t="shared" si="49"/>
        <v>-0.91227878787878791</v>
      </c>
      <c r="M268" s="37">
        <f t="shared" si="50"/>
        <v>-0.82455757575757571</v>
      </c>
    </row>
    <row r="269" spans="1:13" x14ac:dyDescent="0.2">
      <c r="A269" s="17"/>
      <c r="B269" s="43" t="s">
        <v>92</v>
      </c>
      <c r="C269" s="17" t="s">
        <v>93</v>
      </c>
      <c r="D269" s="18">
        <v>275433</v>
      </c>
      <c r="E269" s="18">
        <v>0</v>
      </c>
      <c r="F269" s="18">
        <v>0</v>
      </c>
      <c r="G269" s="18">
        <v>0</v>
      </c>
      <c r="H269" s="18">
        <v>0</v>
      </c>
      <c r="I269" s="18">
        <f t="shared" si="46"/>
        <v>0</v>
      </c>
      <c r="J269" s="18">
        <f t="shared" si="47"/>
        <v>0</v>
      </c>
      <c r="K269" s="37" t="str">
        <f t="shared" si="48"/>
        <v>NA</v>
      </c>
      <c r="L269" s="37" t="str">
        <f t="shared" si="49"/>
        <v>NA</v>
      </c>
      <c r="M269" s="37" t="str">
        <f t="shared" si="50"/>
        <v>NA</v>
      </c>
    </row>
    <row r="270" spans="1:13" x14ac:dyDescent="0.2">
      <c r="A270" s="17"/>
      <c r="B270" s="43" t="s">
        <v>94</v>
      </c>
      <c r="C270" s="17" t="s">
        <v>95</v>
      </c>
      <c r="D270" s="18">
        <v>0</v>
      </c>
      <c r="E270" s="18">
        <v>0</v>
      </c>
      <c r="F270" s="18">
        <v>0</v>
      </c>
      <c r="G270" s="18">
        <v>-14.5</v>
      </c>
      <c r="H270" s="18">
        <v>0</v>
      </c>
      <c r="I270" s="18">
        <f t="shared" si="46"/>
        <v>-14.5</v>
      </c>
      <c r="J270" s="18">
        <f t="shared" si="47"/>
        <v>14.5</v>
      </c>
      <c r="K270" s="37" t="str">
        <f t="shared" si="48"/>
        <v>NA</v>
      </c>
      <c r="L270" s="37" t="str">
        <f t="shared" si="49"/>
        <v>NA</v>
      </c>
      <c r="M270" s="37" t="str">
        <f t="shared" si="50"/>
        <v>NA</v>
      </c>
    </row>
    <row r="271" spans="1:13" x14ac:dyDescent="0.2">
      <c r="A271" s="17"/>
      <c r="B271" s="43" t="s">
        <v>96</v>
      </c>
      <c r="C271" s="17" t="s">
        <v>97</v>
      </c>
      <c r="D271" s="18">
        <v>0</v>
      </c>
      <c r="E271" s="18">
        <v>0</v>
      </c>
      <c r="F271" s="18">
        <v>0</v>
      </c>
      <c r="G271" s="18">
        <v>0</v>
      </c>
      <c r="H271" s="18">
        <v>0</v>
      </c>
      <c r="I271" s="18">
        <f t="shared" si="46"/>
        <v>0</v>
      </c>
      <c r="J271" s="18">
        <f t="shared" si="47"/>
        <v>0</v>
      </c>
      <c r="K271" s="37" t="str">
        <f t="shared" si="48"/>
        <v>NA</v>
      </c>
      <c r="L271" s="37" t="str">
        <f t="shared" si="49"/>
        <v>NA</v>
      </c>
      <c r="M271" s="37" t="str">
        <f t="shared" si="50"/>
        <v>NA</v>
      </c>
    </row>
    <row r="272" spans="1:13" x14ac:dyDescent="0.2">
      <c r="A272" s="17"/>
      <c r="B272" s="43" t="s">
        <v>98</v>
      </c>
      <c r="C272" s="17" t="s">
        <v>99</v>
      </c>
      <c r="D272" s="18">
        <v>102055.66</v>
      </c>
      <c r="E272" s="18">
        <v>16490.66</v>
      </c>
      <c r="F272" s="18">
        <v>0</v>
      </c>
      <c r="G272" s="18">
        <v>12056.560000000001</v>
      </c>
      <c r="H272" s="18">
        <v>1981.8600000000001</v>
      </c>
      <c r="I272" s="18">
        <f t="shared" si="46"/>
        <v>14038.420000000002</v>
      </c>
      <c r="J272" s="18">
        <f t="shared" si="47"/>
        <v>2452.239999999998</v>
      </c>
      <c r="K272" s="37">
        <f t="shared" si="48"/>
        <v>0.14870478197961742</v>
      </c>
      <c r="L272" s="37">
        <f t="shared" si="49"/>
        <v>-1</v>
      </c>
      <c r="M272" s="37">
        <f t="shared" si="50"/>
        <v>0.46222892231117513</v>
      </c>
    </row>
    <row r="273" spans="1:13" x14ac:dyDescent="0.2">
      <c r="A273" s="17"/>
      <c r="B273" s="43" t="s">
        <v>302</v>
      </c>
      <c r="C273" s="17" t="s">
        <v>303</v>
      </c>
      <c r="D273" s="18">
        <v>845000</v>
      </c>
      <c r="E273" s="18">
        <v>0</v>
      </c>
      <c r="F273" s="18">
        <v>0</v>
      </c>
      <c r="G273" s="18">
        <v>20509.759999999998</v>
      </c>
      <c r="H273" s="18">
        <v>11.98</v>
      </c>
      <c r="I273" s="18">
        <f t="shared" si="46"/>
        <v>20521.739999999998</v>
      </c>
      <c r="J273" s="18">
        <f t="shared" si="47"/>
        <v>-20521.739999999998</v>
      </c>
      <c r="K273" s="37" t="str">
        <f t="shared" si="48"/>
        <v>NA</v>
      </c>
      <c r="L273" s="37" t="str">
        <f t="shared" si="49"/>
        <v>NA</v>
      </c>
      <c r="M273" s="37" t="str">
        <f t="shared" si="50"/>
        <v>NA</v>
      </c>
    </row>
    <row r="274" spans="1:13" x14ac:dyDescent="0.2">
      <c r="A274" s="17"/>
      <c r="B274" s="43" t="s">
        <v>100</v>
      </c>
      <c r="C274" s="17" t="s">
        <v>101</v>
      </c>
      <c r="D274" s="18">
        <v>1396752.5</v>
      </c>
      <c r="E274" s="18">
        <v>0</v>
      </c>
      <c r="F274" s="18">
        <v>0</v>
      </c>
      <c r="G274" s="18">
        <v>0</v>
      </c>
      <c r="H274" s="18">
        <v>0</v>
      </c>
      <c r="I274" s="18">
        <f t="shared" si="46"/>
        <v>0</v>
      </c>
      <c r="J274" s="18">
        <f t="shared" si="47"/>
        <v>0</v>
      </c>
      <c r="K274" s="37" t="str">
        <f t="shared" si="48"/>
        <v>NA</v>
      </c>
      <c r="L274" s="37" t="str">
        <f t="shared" si="49"/>
        <v>NA</v>
      </c>
      <c r="M274" s="37" t="str">
        <f t="shared" si="50"/>
        <v>NA</v>
      </c>
    </row>
    <row r="275" spans="1:13" x14ac:dyDescent="0.2">
      <c r="A275" s="17"/>
      <c r="B275" s="43" t="s">
        <v>102</v>
      </c>
      <c r="C275" s="17" t="s">
        <v>103</v>
      </c>
      <c r="D275" s="18">
        <v>0</v>
      </c>
      <c r="E275" s="18">
        <v>3620</v>
      </c>
      <c r="F275" s="18">
        <v>0</v>
      </c>
      <c r="G275" s="18">
        <v>2850</v>
      </c>
      <c r="H275" s="18">
        <v>0</v>
      </c>
      <c r="I275" s="18">
        <f t="shared" si="46"/>
        <v>2850</v>
      </c>
      <c r="J275" s="18">
        <f t="shared" si="47"/>
        <v>770</v>
      </c>
      <c r="K275" s="37">
        <f t="shared" si="48"/>
        <v>0.212707182320442</v>
      </c>
      <c r="L275" s="37">
        <f t="shared" si="49"/>
        <v>-1</v>
      </c>
      <c r="M275" s="37">
        <f t="shared" si="50"/>
        <v>0.574585635359116</v>
      </c>
    </row>
    <row r="276" spans="1:13" x14ac:dyDescent="0.2">
      <c r="A276" s="17"/>
      <c r="B276" s="43" t="s">
        <v>104</v>
      </c>
      <c r="C276" s="17" t="s">
        <v>105</v>
      </c>
      <c r="D276" s="18">
        <v>0</v>
      </c>
      <c r="E276" s="18">
        <v>0</v>
      </c>
      <c r="F276" s="18">
        <v>8392.0499999999993</v>
      </c>
      <c r="G276" s="18">
        <v>94723.66</v>
      </c>
      <c r="H276" s="18">
        <v>2162.4</v>
      </c>
      <c r="I276" s="18">
        <f t="shared" si="46"/>
        <v>96886.06</v>
      </c>
      <c r="J276" s="18">
        <f t="shared" si="47"/>
        <v>-96886.06</v>
      </c>
      <c r="K276" s="37" t="str">
        <f t="shared" si="48"/>
        <v>NA</v>
      </c>
      <c r="L276" s="37" t="str">
        <f t="shared" si="49"/>
        <v>NA</v>
      </c>
      <c r="M276" s="37" t="str">
        <f t="shared" si="50"/>
        <v>NA</v>
      </c>
    </row>
    <row r="277" spans="1:13" x14ac:dyDescent="0.2">
      <c r="A277" s="17"/>
      <c r="B277" s="43" t="s">
        <v>114</v>
      </c>
      <c r="C277" s="17" t="s">
        <v>115</v>
      </c>
      <c r="D277" s="18">
        <v>0</v>
      </c>
      <c r="E277" s="18">
        <v>0</v>
      </c>
      <c r="F277" s="18">
        <v>0</v>
      </c>
      <c r="G277" s="18">
        <v>0</v>
      </c>
      <c r="H277" s="18">
        <v>0</v>
      </c>
      <c r="I277" s="18">
        <f t="shared" si="46"/>
        <v>0</v>
      </c>
      <c r="J277" s="18">
        <f t="shared" si="47"/>
        <v>0</v>
      </c>
      <c r="K277" s="37" t="str">
        <f t="shared" si="48"/>
        <v>NA</v>
      </c>
      <c r="L277" s="37" t="str">
        <f t="shared" si="49"/>
        <v>NA</v>
      </c>
      <c r="M277" s="37" t="str">
        <f t="shared" si="50"/>
        <v>NA</v>
      </c>
    </row>
    <row r="278" spans="1:13" x14ac:dyDescent="0.2">
      <c r="A278" s="17"/>
      <c r="B278" s="43" t="s">
        <v>151</v>
      </c>
      <c r="C278" s="17" t="s">
        <v>152</v>
      </c>
      <c r="D278" s="18">
        <v>21085705.280000001</v>
      </c>
      <c r="E278" s="18">
        <v>68182647.279999986</v>
      </c>
      <c r="F278" s="18">
        <v>0</v>
      </c>
      <c r="G278" s="18">
        <v>0</v>
      </c>
      <c r="H278" s="18">
        <v>0</v>
      </c>
      <c r="I278" s="18">
        <f t="shared" si="46"/>
        <v>0</v>
      </c>
      <c r="J278" s="18">
        <f t="shared" si="47"/>
        <v>68182647.279999986</v>
      </c>
      <c r="K278" s="37">
        <f t="shared" si="48"/>
        <v>1</v>
      </c>
      <c r="L278" s="37">
        <f t="shared" si="49"/>
        <v>-1</v>
      </c>
      <c r="M278" s="37">
        <f t="shared" si="50"/>
        <v>-1</v>
      </c>
    </row>
    <row r="279" spans="1:13" x14ac:dyDescent="0.2">
      <c r="A279" s="17"/>
      <c r="B279" s="43" t="s">
        <v>116</v>
      </c>
      <c r="C279" s="17" t="s">
        <v>117</v>
      </c>
      <c r="D279" s="18">
        <v>0</v>
      </c>
      <c r="E279" s="18">
        <v>0</v>
      </c>
      <c r="F279" s="18">
        <v>0</v>
      </c>
      <c r="G279" s="18">
        <v>0</v>
      </c>
      <c r="H279" s="18">
        <v>0</v>
      </c>
      <c r="I279" s="18">
        <f t="shared" si="46"/>
        <v>0</v>
      </c>
      <c r="J279" s="18">
        <f t="shared" si="47"/>
        <v>0</v>
      </c>
      <c r="K279" s="37" t="str">
        <f t="shared" si="48"/>
        <v>NA</v>
      </c>
      <c r="L279" s="37" t="str">
        <f t="shared" si="49"/>
        <v>NA</v>
      </c>
      <c r="M279" s="37" t="str">
        <f t="shared" si="50"/>
        <v>NA</v>
      </c>
    </row>
    <row r="280" spans="1:13" x14ac:dyDescent="0.2">
      <c r="A280" s="67" t="s">
        <v>126</v>
      </c>
      <c r="B280" s="68"/>
      <c r="C280" s="67"/>
      <c r="D280" s="69">
        <v>52410582.200000003</v>
      </c>
      <c r="E280" s="69">
        <v>73141878.939999983</v>
      </c>
      <c r="F280" s="69">
        <v>115923.10000000002</v>
      </c>
      <c r="G280" s="69">
        <v>658908.10000000009</v>
      </c>
      <c r="H280" s="69">
        <v>5594.42</v>
      </c>
      <c r="I280" s="69">
        <f t="shared" ref="I280:I457" si="51">SUM(G280:H280)</f>
        <v>664502.52000000014</v>
      </c>
      <c r="J280" s="69">
        <f t="shared" ref="J280:J457" si="52">E280-I280</f>
        <v>72477376.419999987</v>
      </c>
      <c r="K280" s="70">
        <f t="shared" ref="K280:K457" si="53">IF(E280=0,"NA",J280/E280)</f>
        <v>0.99091488310622833</v>
      </c>
      <c r="L280" s="70">
        <f t="shared" ref="L280:L457" si="54">IF(E280=0,"NA",(  ( F280 - (E280/$L$6)) / (E280/$L$6)))</f>
        <v>-0.99841509267084749</v>
      </c>
      <c r="M280" s="70">
        <f t="shared" ref="M280:M457" si="55">IF(E280=0,"NA",(  ( G280 - ($M$6*(E280/12))) / ($M$6*(E280/12))))</f>
        <v>-0.98198274068019176</v>
      </c>
    </row>
    <row r="281" spans="1:13" x14ac:dyDescent="0.2">
      <c r="A281" s="17" t="s">
        <v>373</v>
      </c>
      <c r="B281" s="43" t="s">
        <v>67</v>
      </c>
      <c r="C281" s="17" t="s">
        <v>66</v>
      </c>
      <c r="D281" s="18">
        <v>0</v>
      </c>
      <c r="E281" s="18">
        <v>0</v>
      </c>
      <c r="F281" s="18">
        <v>0</v>
      </c>
      <c r="G281" s="18">
        <v>910.04</v>
      </c>
      <c r="H281" s="18">
        <v>0</v>
      </c>
      <c r="I281" s="18">
        <f t="shared" si="51"/>
        <v>910.04</v>
      </c>
      <c r="J281" s="18">
        <f t="shared" si="52"/>
        <v>-910.04</v>
      </c>
      <c r="K281" s="37" t="str">
        <f t="shared" si="53"/>
        <v>NA</v>
      </c>
      <c r="L281" s="37" t="str">
        <f t="shared" si="54"/>
        <v>NA</v>
      </c>
      <c r="M281" s="37" t="str">
        <f t="shared" si="55"/>
        <v>NA</v>
      </c>
    </row>
    <row r="282" spans="1:13" x14ac:dyDescent="0.2">
      <c r="A282" s="17"/>
      <c r="B282" s="43" t="s">
        <v>266</v>
      </c>
      <c r="C282" s="17" t="s">
        <v>267</v>
      </c>
      <c r="D282" s="18">
        <v>0</v>
      </c>
      <c r="E282" s="18">
        <v>0</v>
      </c>
      <c r="F282" s="18">
        <v>0</v>
      </c>
      <c r="G282" s="18">
        <v>0</v>
      </c>
      <c r="H282" s="18">
        <v>0</v>
      </c>
      <c r="I282" s="18">
        <f t="shared" si="51"/>
        <v>0</v>
      </c>
      <c r="J282" s="18">
        <f t="shared" si="52"/>
        <v>0</v>
      </c>
      <c r="K282" s="37" t="str">
        <f t="shared" si="53"/>
        <v>NA</v>
      </c>
      <c r="L282" s="37" t="str">
        <f t="shared" si="54"/>
        <v>NA</v>
      </c>
      <c r="M282" s="37" t="str">
        <f t="shared" si="55"/>
        <v>NA</v>
      </c>
    </row>
    <row r="283" spans="1:13" x14ac:dyDescent="0.2">
      <c r="A283" s="17"/>
      <c r="B283" s="43" t="s">
        <v>374</v>
      </c>
      <c r="C283" s="17" t="s">
        <v>375</v>
      </c>
      <c r="D283" s="18">
        <v>0</v>
      </c>
      <c r="E283" s="18">
        <v>0</v>
      </c>
      <c r="F283" s="18">
        <v>0</v>
      </c>
      <c r="G283" s="18">
        <v>0</v>
      </c>
      <c r="H283" s="18">
        <v>0</v>
      </c>
      <c r="I283" s="18">
        <f t="shared" si="51"/>
        <v>0</v>
      </c>
      <c r="J283" s="18">
        <f t="shared" si="52"/>
        <v>0</v>
      </c>
      <c r="K283" s="37" t="str">
        <f t="shared" si="53"/>
        <v>NA</v>
      </c>
      <c r="L283" s="37" t="str">
        <f t="shared" si="54"/>
        <v>NA</v>
      </c>
      <c r="M283" s="37" t="str">
        <f t="shared" si="55"/>
        <v>NA</v>
      </c>
    </row>
    <row r="284" spans="1:13" x14ac:dyDescent="0.2">
      <c r="A284" s="17"/>
      <c r="B284" s="43" t="s">
        <v>68</v>
      </c>
      <c r="C284" s="17" t="s">
        <v>69</v>
      </c>
      <c r="D284" s="18">
        <v>155324.10999999999</v>
      </c>
      <c r="E284" s="18">
        <v>139079</v>
      </c>
      <c r="F284" s="18">
        <v>12756.62</v>
      </c>
      <c r="G284" s="18">
        <v>72783.33</v>
      </c>
      <c r="H284" s="18">
        <v>0</v>
      </c>
      <c r="I284" s="18">
        <f t="shared" si="51"/>
        <v>72783.33</v>
      </c>
      <c r="J284" s="18">
        <f t="shared" si="52"/>
        <v>66295.67</v>
      </c>
      <c r="K284" s="37">
        <f t="shared" si="53"/>
        <v>0.47667634941292358</v>
      </c>
      <c r="L284" s="37">
        <f t="shared" si="54"/>
        <v>-0.9082778852306963</v>
      </c>
      <c r="M284" s="37">
        <f t="shared" si="55"/>
        <v>4.6647301174152847E-2</v>
      </c>
    </row>
    <row r="285" spans="1:13" x14ac:dyDescent="0.2">
      <c r="A285" s="17"/>
      <c r="B285" s="43" t="s">
        <v>128</v>
      </c>
      <c r="C285" s="17" t="s">
        <v>129</v>
      </c>
      <c r="D285" s="18">
        <v>0</v>
      </c>
      <c r="E285" s="18">
        <v>0</v>
      </c>
      <c r="F285" s="18">
        <v>0</v>
      </c>
      <c r="G285" s="18">
        <v>0</v>
      </c>
      <c r="H285" s="18">
        <v>0</v>
      </c>
      <c r="I285" s="18">
        <f t="shared" si="51"/>
        <v>0</v>
      </c>
      <c r="J285" s="18">
        <f t="shared" si="52"/>
        <v>0</v>
      </c>
      <c r="K285" s="37" t="str">
        <f t="shared" si="53"/>
        <v>NA</v>
      </c>
      <c r="L285" s="37" t="str">
        <f t="shared" si="54"/>
        <v>NA</v>
      </c>
      <c r="M285" s="37" t="str">
        <f t="shared" si="55"/>
        <v>NA</v>
      </c>
    </row>
    <row r="286" spans="1:13" x14ac:dyDescent="0.2">
      <c r="A286" s="17"/>
      <c r="B286" s="43" t="s">
        <v>70</v>
      </c>
      <c r="C286" s="17" t="s">
        <v>71</v>
      </c>
      <c r="D286" s="18">
        <v>0</v>
      </c>
      <c r="E286" s="18">
        <v>0</v>
      </c>
      <c r="F286" s="18">
        <v>0</v>
      </c>
      <c r="G286" s="18">
        <v>0</v>
      </c>
      <c r="H286" s="18">
        <v>0</v>
      </c>
      <c r="I286" s="18">
        <f t="shared" si="51"/>
        <v>0</v>
      </c>
      <c r="J286" s="18">
        <f t="shared" si="52"/>
        <v>0</v>
      </c>
      <c r="K286" s="37" t="str">
        <f t="shared" si="53"/>
        <v>NA</v>
      </c>
      <c r="L286" s="37" t="str">
        <f t="shared" si="54"/>
        <v>NA</v>
      </c>
      <c r="M286" s="37" t="str">
        <f t="shared" si="55"/>
        <v>NA</v>
      </c>
    </row>
    <row r="287" spans="1:13" x14ac:dyDescent="0.2">
      <c r="A287" s="17"/>
      <c r="B287" s="43" t="s">
        <v>72</v>
      </c>
      <c r="C287" s="17" t="s">
        <v>73</v>
      </c>
      <c r="D287" s="18">
        <v>1500000</v>
      </c>
      <c r="E287" s="18">
        <v>3000000</v>
      </c>
      <c r="F287" s="18">
        <v>0</v>
      </c>
      <c r="G287" s="18">
        <v>40025</v>
      </c>
      <c r="H287" s="18">
        <v>0</v>
      </c>
      <c r="I287" s="18">
        <f t="shared" si="51"/>
        <v>40025</v>
      </c>
      <c r="J287" s="18">
        <f t="shared" si="52"/>
        <v>2959975</v>
      </c>
      <c r="K287" s="37">
        <f t="shared" si="53"/>
        <v>0.9866583333333333</v>
      </c>
      <c r="L287" s="37">
        <f t="shared" si="54"/>
        <v>-1</v>
      </c>
      <c r="M287" s="37">
        <f t="shared" si="55"/>
        <v>-0.97331666666666672</v>
      </c>
    </row>
    <row r="288" spans="1:13" x14ac:dyDescent="0.2">
      <c r="A288" s="17"/>
      <c r="B288" s="43" t="s">
        <v>74</v>
      </c>
      <c r="C288" s="17" t="s">
        <v>75</v>
      </c>
      <c r="D288" s="18">
        <v>45360</v>
      </c>
      <c r="E288" s="18">
        <v>34020</v>
      </c>
      <c r="F288" s="18">
        <v>3780</v>
      </c>
      <c r="G288" s="18">
        <v>16065</v>
      </c>
      <c r="H288" s="18">
        <v>0</v>
      </c>
      <c r="I288" s="18">
        <f t="shared" si="51"/>
        <v>16065</v>
      </c>
      <c r="J288" s="18">
        <f t="shared" si="52"/>
        <v>17955</v>
      </c>
      <c r="K288" s="37">
        <f t="shared" si="53"/>
        <v>0.52777777777777779</v>
      </c>
      <c r="L288" s="37">
        <f t="shared" si="54"/>
        <v>-0.88888888888888884</v>
      </c>
      <c r="M288" s="37">
        <f t="shared" si="55"/>
        <v>-5.5555555555555552E-2</v>
      </c>
    </row>
    <row r="289" spans="1:13" x14ac:dyDescent="0.2">
      <c r="A289" s="17"/>
      <c r="B289" s="43" t="s">
        <v>76</v>
      </c>
      <c r="C289" s="17" t="s">
        <v>77</v>
      </c>
      <c r="D289" s="18">
        <v>30769.7</v>
      </c>
      <c r="E289" s="18">
        <v>27552</v>
      </c>
      <c r="F289" s="18">
        <v>2548.7800000000002</v>
      </c>
      <c r="G289" s="18">
        <v>12855.560000000001</v>
      </c>
      <c r="H289" s="18">
        <v>0</v>
      </c>
      <c r="I289" s="18">
        <f t="shared" si="51"/>
        <v>12855.560000000001</v>
      </c>
      <c r="J289" s="18">
        <f t="shared" si="52"/>
        <v>14696.439999999999</v>
      </c>
      <c r="K289" s="37">
        <f t="shared" si="53"/>
        <v>0.53340737514518</v>
      </c>
      <c r="L289" s="37">
        <f t="shared" si="54"/>
        <v>-0.90749201509872246</v>
      </c>
      <c r="M289" s="37">
        <f t="shared" si="55"/>
        <v>-6.6814750290359951E-2</v>
      </c>
    </row>
    <row r="290" spans="1:13" x14ac:dyDescent="0.2">
      <c r="A290" s="17"/>
      <c r="B290" s="43" t="s">
        <v>82</v>
      </c>
      <c r="C290" s="17" t="s">
        <v>83</v>
      </c>
      <c r="D290" s="18">
        <v>45364.17</v>
      </c>
      <c r="E290" s="18">
        <v>82850</v>
      </c>
      <c r="F290" s="18">
        <v>684.62</v>
      </c>
      <c r="G290" s="18">
        <v>4368.62</v>
      </c>
      <c r="H290" s="18">
        <v>0</v>
      </c>
      <c r="I290" s="18">
        <f t="shared" si="51"/>
        <v>4368.62</v>
      </c>
      <c r="J290" s="18">
        <f t="shared" si="52"/>
        <v>78481.38</v>
      </c>
      <c r="K290" s="37">
        <f t="shared" si="53"/>
        <v>0.94727073023536512</v>
      </c>
      <c r="L290" s="37">
        <f t="shared" si="54"/>
        <v>-0.99173663246831634</v>
      </c>
      <c r="M290" s="37">
        <f t="shared" si="55"/>
        <v>-0.89454146047073013</v>
      </c>
    </row>
    <row r="291" spans="1:13" x14ac:dyDescent="0.2">
      <c r="A291" s="17"/>
      <c r="B291" s="43" t="s">
        <v>84</v>
      </c>
      <c r="C291" s="17" t="s">
        <v>85</v>
      </c>
      <c r="D291" s="18">
        <v>26237645</v>
      </c>
      <c r="E291" s="18">
        <v>513221.27</v>
      </c>
      <c r="F291" s="18">
        <v>0</v>
      </c>
      <c r="G291" s="18">
        <v>0</v>
      </c>
      <c r="H291" s="18">
        <v>2000</v>
      </c>
      <c r="I291" s="18">
        <f t="shared" si="51"/>
        <v>2000</v>
      </c>
      <c r="J291" s="18">
        <f t="shared" si="52"/>
        <v>511221.27</v>
      </c>
      <c r="K291" s="37">
        <f t="shared" si="53"/>
        <v>0.99610304537845828</v>
      </c>
      <c r="L291" s="37">
        <f t="shared" si="54"/>
        <v>-1</v>
      </c>
      <c r="M291" s="37">
        <f t="shared" si="55"/>
        <v>-1</v>
      </c>
    </row>
    <row r="292" spans="1:13" x14ac:dyDescent="0.2">
      <c r="A292" s="17"/>
      <c r="B292" s="43" t="s">
        <v>298</v>
      </c>
      <c r="C292" s="17" t="s">
        <v>299</v>
      </c>
      <c r="D292" s="18">
        <v>2000</v>
      </c>
      <c r="E292" s="18">
        <v>0</v>
      </c>
      <c r="F292" s="18">
        <v>5.4</v>
      </c>
      <c r="G292" s="18">
        <v>61.839999999999996</v>
      </c>
      <c r="H292" s="18">
        <v>0</v>
      </c>
      <c r="I292" s="18">
        <f t="shared" si="51"/>
        <v>61.839999999999996</v>
      </c>
      <c r="J292" s="18">
        <f t="shared" si="52"/>
        <v>-61.839999999999996</v>
      </c>
      <c r="K292" s="37" t="str">
        <f t="shared" si="53"/>
        <v>NA</v>
      </c>
      <c r="L292" s="37" t="str">
        <f t="shared" si="54"/>
        <v>NA</v>
      </c>
      <c r="M292" s="37" t="str">
        <f t="shared" si="55"/>
        <v>NA</v>
      </c>
    </row>
    <row r="293" spans="1:13" x14ac:dyDescent="0.2">
      <c r="A293" s="17"/>
      <c r="B293" s="43" t="s">
        <v>94</v>
      </c>
      <c r="C293" s="17" t="s">
        <v>95</v>
      </c>
      <c r="D293" s="18">
        <v>0</v>
      </c>
      <c r="E293" s="18">
        <v>0</v>
      </c>
      <c r="F293" s="18">
        <v>0</v>
      </c>
      <c r="G293" s="18">
        <v>0</v>
      </c>
      <c r="H293" s="18">
        <v>0</v>
      </c>
      <c r="I293" s="18">
        <f t="shared" si="51"/>
        <v>0</v>
      </c>
      <c r="J293" s="18">
        <f t="shared" si="52"/>
        <v>0</v>
      </c>
      <c r="K293" s="37" t="str">
        <f t="shared" si="53"/>
        <v>NA</v>
      </c>
      <c r="L293" s="37" t="str">
        <f t="shared" si="54"/>
        <v>NA</v>
      </c>
      <c r="M293" s="37" t="str">
        <f t="shared" si="55"/>
        <v>NA</v>
      </c>
    </row>
    <row r="294" spans="1:13" x14ac:dyDescent="0.2">
      <c r="A294" s="17"/>
      <c r="B294" s="43" t="s">
        <v>96</v>
      </c>
      <c r="C294" s="17" t="s">
        <v>97</v>
      </c>
      <c r="D294" s="18">
        <v>0</v>
      </c>
      <c r="E294" s="18">
        <v>0</v>
      </c>
      <c r="F294" s="18">
        <v>0</v>
      </c>
      <c r="G294" s="18">
        <v>0</v>
      </c>
      <c r="H294" s="18">
        <v>0</v>
      </c>
      <c r="I294" s="18">
        <f t="shared" si="51"/>
        <v>0</v>
      </c>
      <c r="J294" s="18">
        <f t="shared" si="52"/>
        <v>0</v>
      </c>
      <c r="K294" s="37" t="str">
        <f t="shared" si="53"/>
        <v>NA</v>
      </c>
      <c r="L294" s="37" t="str">
        <f t="shared" si="54"/>
        <v>NA</v>
      </c>
      <c r="M294" s="37" t="str">
        <f t="shared" si="55"/>
        <v>NA</v>
      </c>
    </row>
    <row r="295" spans="1:13" x14ac:dyDescent="0.2">
      <c r="A295" s="17"/>
      <c r="B295" s="43" t="s">
        <v>98</v>
      </c>
      <c r="C295" s="17" t="s">
        <v>99</v>
      </c>
      <c r="D295" s="18">
        <v>0</v>
      </c>
      <c r="E295" s="18">
        <v>0</v>
      </c>
      <c r="F295" s="18">
        <v>0</v>
      </c>
      <c r="G295" s="18">
        <v>0</v>
      </c>
      <c r="H295" s="18">
        <v>0</v>
      </c>
      <c r="I295" s="18">
        <f t="shared" si="51"/>
        <v>0</v>
      </c>
      <c r="J295" s="18">
        <f t="shared" si="52"/>
        <v>0</v>
      </c>
      <c r="K295" s="37" t="str">
        <f t="shared" si="53"/>
        <v>NA</v>
      </c>
      <c r="L295" s="37" t="str">
        <f t="shared" si="54"/>
        <v>NA</v>
      </c>
      <c r="M295" s="37" t="str">
        <f t="shared" si="55"/>
        <v>NA</v>
      </c>
    </row>
    <row r="296" spans="1:13" x14ac:dyDescent="0.2">
      <c r="A296" s="17"/>
      <c r="B296" s="43" t="s">
        <v>100</v>
      </c>
      <c r="C296" s="17" t="s">
        <v>101</v>
      </c>
      <c r="D296" s="18">
        <v>15250</v>
      </c>
      <c r="E296" s="18">
        <v>15250</v>
      </c>
      <c r="F296" s="18">
        <v>0</v>
      </c>
      <c r="G296" s="18">
        <v>0</v>
      </c>
      <c r="H296" s="18">
        <v>0</v>
      </c>
      <c r="I296" s="18">
        <f t="shared" si="51"/>
        <v>0</v>
      </c>
      <c r="J296" s="18">
        <f t="shared" si="52"/>
        <v>15250</v>
      </c>
      <c r="K296" s="37">
        <f t="shared" si="53"/>
        <v>1</v>
      </c>
      <c r="L296" s="37">
        <f t="shared" si="54"/>
        <v>-1</v>
      </c>
      <c r="M296" s="37">
        <f t="shared" si="55"/>
        <v>-1</v>
      </c>
    </row>
    <row r="297" spans="1:13" x14ac:dyDescent="0.2">
      <c r="A297" s="17"/>
      <c r="B297" s="43" t="s">
        <v>102</v>
      </c>
      <c r="C297" s="17" t="s">
        <v>103</v>
      </c>
      <c r="D297" s="18">
        <v>0</v>
      </c>
      <c r="E297" s="18">
        <v>0</v>
      </c>
      <c r="F297" s="18">
        <v>0</v>
      </c>
      <c r="G297" s="18">
        <v>0</v>
      </c>
      <c r="H297" s="18">
        <v>0</v>
      </c>
      <c r="I297" s="18">
        <f t="shared" si="51"/>
        <v>0</v>
      </c>
      <c r="J297" s="18">
        <f t="shared" si="52"/>
        <v>0</v>
      </c>
      <c r="K297" s="37" t="str">
        <f t="shared" si="53"/>
        <v>NA</v>
      </c>
      <c r="L297" s="37" t="str">
        <f t="shared" si="54"/>
        <v>NA</v>
      </c>
      <c r="M297" s="37" t="str">
        <f t="shared" si="55"/>
        <v>NA</v>
      </c>
    </row>
    <row r="298" spans="1:13" x14ac:dyDescent="0.2">
      <c r="A298" s="17"/>
      <c r="B298" s="43" t="s">
        <v>110</v>
      </c>
      <c r="C298" s="17" t="s">
        <v>111</v>
      </c>
      <c r="D298" s="18">
        <v>0</v>
      </c>
      <c r="E298" s="18">
        <v>0</v>
      </c>
      <c r="F298" s="18">
        <v>0</v>
      </c>
      <c r="G298" s="18">
        <v>0</v>
      </c>
      <c r="H298" s="18">
        <v>0</v>
      </c>
      <c r="I298" s="18">
        <f t="shared" si="51"/>
        <v>0</v>
      </c>
      <c r="J298" s="18">
        <f t="shared" si="52"/>
        <v>0</v>
      </c>
      <c r="K298" s="37" t="str">
        <f t="shared" si="53"/>
        <v>NA</v>
      </c>
      <c r="L298" s="37" t="str">
        <f t="shared" si="54"/>
        <v>NA</v>
      </c>
      <c r="M298" s="37" t="str">
        <f t="shared" si="55"/>
        <v>NA</v>
      </c>
    </row>
    <row r="299" spans="1:13" x14ac:dyDescent="0.2">
      <c r="A299" s="67" t="s">
        <v>378</v>
      </c>
      <c r="B299" s="68"/>
      <c r="C299" s="67"/>
      <c r="D299" s="69">
        <v>28031712.98</v>
      </c>
      <c r="E299" s="69">
        <v>3811972.27</v>
      </c>
      <c r="F299" s="69">
        <v>19775.420000000002</v>
      </c>
      <c r="G299" s="69">
        <v>147069.38999999998</v>
      </c>
      <c r="H299" s="69">
        <v>2000</v>
      </c>
      <c r="I299" s="69">
        <f t="shared" si="51"/>
        <v>149069.38999999998</v>
      </c>
      <c r="J299" s="69">
        <f t="shared" si="52"/>
        <v>3662902.88</v>
      </c>
      <c r="K299" s="70">
        <f t="shared" si="53"/>
        <v>0.96089441909817452</v>
      </c>
      <c r="L299" s="70">
        <f t="shared" si="54"/>
        <v>-0.9948122865017589</v>
      </c>
      <c r="M299" s="70">
        <f t="shared" si="55"/>
        <v>-0.92283816377289651</v>
      </c>
    </row>
    <row r="300" spans="1:13" x14ac:dyDescent="0.2">
      <c r="A300" s="17" t="s">
        <v>127</v>
      </c>
      <c r="B300" s="43" t="s">
        <v>68</v>
      </c>
      <c r="C300" s="17" t="s">
        <v>69</v>
      </c>
      <c r="D300" s="18">
        <v>0</v>
      </c>
      <c r="E300" s="18">
        <v>0</v>
      </c>
      <c r="F300" s="18">
        <v>0</v>
      </c>
      <c r="G300" s="18">
        <v>0</v>
      </c>
      <c r="H300" s="18">
        <v>0</v>
      </c>
      <c r="I300" s="18">
        <f t="shared" si="51"/>
        <v>0</v>
      </c>
      <c r="J300" s="18">
        <f t="shared" si="52"/>
        <v>0</v>
      </c>
      <c r="K300" s="37" t="str">
        <f t="shared" si="53"/>
        <v>NA</v>
      </c>
      <c r="L300" s="37" t="str">
        <f t="shared" si="54"/>
        <v>NA</v>
      </c>
      <c r="M300" s="37" t="str">
        <f t="shared" si="55"/>
        <v>NA</v>
      </c>
    </row>
    <row r="301" spans="1:13" x14ac:dyDescent="0.2">
      <c r="A301" s="17"/>
      <c r="B301" s="43" t="s">
        <v>128</v>
      </c>
      <c r="C301" s="17" t="s">
        <v>129</v>
      </c>
      <c r="D301" s="18">
        <v>135111</v>
      </c>
      <c r="E301" s="18">
        <v>135111</v>
      </c>
      <c r="F301" s="18">
        <v>6991.7</v>
      </c>
      <c r="G301" s="18">
        <v>88056.17</v>
      </c>
      <c r="H301" s="18">
        <v>0</v>
      </c>
      <c r="I301" s="18">
        <f t="shared" si="51"/>
        <v>88056.17</v>
      </c>
      <c r="J301" s="18">
        <f t="shared" si="52"/>
        <v>47054.83</v>
      </c>
      <c r="K301" s="37">
        <f t="shared" si="53"/>
        <v>0.34826794265455813</v>
      </c>
      <c r="L301" s="37">
        <f t="shared" si="54"/>
        <v>-0.9482521778389621</v>
      </c>
      <c r="M301" s="37">
        <f t="shared" si="55"/>
        <v>0.30346411469088375</v>
      </c>
    </row>
    <row r="302" spans="1:13" x14ac:dyDescent="0.2">
      <c r="A302" s="17"/>
      <c r="B302" s="43" t="s">
        <v>130</v>
      </c>
      <c r="C302" s="17" t="s">
        <v>131</v>
      </c>
      <c r="D302" s="18">
        <v>0</v>
      </c>
      <c r="E302" s="18">
        <v>0</v>
      </c>
      <c r="F302" s="18">
        <v>0</v>
      </c>
      <c r="G302" s="18">
        <v>0</v>
      </c>
      <c r="H302" s="18">
        <v>0</v>
      </c>
      <c r="I302" s="18">
        <f t="shared" si="51"/>
        <v>0</v>
      </c>
      <c r="J302" s="18">
        <f t="shared" si="52"/>
        <v>0</v>
      </c>
      <c r="K302" s="37" t="str">
        <f t="shared" si="53"/>
        <v>NA</v>
      </c>
      <c r="L302" s="37" t="str">
        <f t="shared" si="54"/>
        <v>NA</v>
      </c>
      <c r="M302" s="37" t="str">
        <f t="shared" si="55"/>
        <v>NA</v>
      </c>
    </row>
    <row r="303" spans="1:13" x14ac:dyDescent="0.2">
      <c r="A303" s="17"/>
      <c r="B303" s="43" t="s">
        <v>70</v>
      </c>
      <c r="C303" s="17" t="s">
        <v>71</v>
      </c>
      <c r="D303" s="18">
        <v>0</v>
      </c>
      <c r="E303" s="18">
        <v>0</v>
      </c>
      <c r="F303" s="18">
        <v>0</v>
      </c>
      <c r="G303" s="18">
        <v>0</v>
      </c>
      <c r="H303" s="18">
        <v>0</v>
      </c>
      <c r="I303" s="18">
        <f t="shared" si="51"/>
        <v>0</v>
      </c>
      <c r="J303" s="18">
        <f t="shared" si="52"/>
        <v>0</v>
      </c>
      <c r="K303" s="37" t="str">
        <f t="shared" si="53"/>
        <v>NA</v>
      </c>
      <c r="L303" s="37" t="str">
        <f t="shared" si="54"/>
        <v>NA</v>
      </c>
      <c r="M303" s="37" t="str">
        <f t="shared" si="55"/>
        <v>NA</v>
      </c>
    </row>
    <row r="304" spans="1:13" x14ac:dyDescent="0.2">
      <c r="A304" s="17"/>
      <c r="B304" s="43" t="s">
        <v>120</v>
      </c>
      <c r="C304" s="17" t="s">
        <v>121</v>
      </c>
      <c r="D304" s="18">
        <v>0</v>
      </c>
      <c r="E304" s="18">
        <v>0</v>
      </c>
      <c r="F304" s="18">
        <v>0</v>
      </c>
      <c r="G304" s="18">
        <v>0</v>
      </c>
      <c r="H304" s="18">
        <v>0</v>
      </c>
      <c r="I304" s="18">
        <f t="shared" si="51"/>
        <v>0</v>
      </c>
      <c r="J304" s="18">
        <f t="shared" si="52"/>
        <v>0</v>
      </c>
      <c r="K304" s="37" t="str">
        <f t="shared" si="53"/>
        <v>NA</v>
      </c>
      <c r="L304" s="37" t="str">
        <f t="shared" si="54"/>
        <v>NA</v>
      </c>
      <c r="M304" s="37" t="str">
        <f t="shared" si="55"/>
        <v>NA</v>
      </c>
    </row>
    <row r="305" spans="1:13" x14ac:dyDescent="0.2">
      <c r="A305" s="17"/>
      <c r="B305" s="43" t="s">
        <v>72</v>
      </c>
      <c r="C305" s="17" t="s">
        <v>73</v>
      </c>
      <c r="D305" s="18">
        <v>0</v>
      </c>
      <c r="E305" s="18">
        <v>0</v>
      </c>
      <c r="F305" s="18">
        <v>0</v>
      </c>
      <c r="G305" s="18">
        <v>0</v>
      </c>
      <c r="H305" s="18">
        <v>0</v>
      </c>
      <c r="I305" s="18">
        <f t="shared" si="51"/>
        <v>0</v>
      </c>
      <c r="J305" s="18">
        <f t="shared" si="52"/>
        <v>0</v>
      </c>
      <c r="K305" s="37" t="str">
        <f t="shared" si="53"/>
        <v>NA</v>
      </c>
      <c r="L305" s="37" t="str">
        <f t="shared" si="54"/>
        <v>NA</v>
      </c>
      <c r="M305" s="37" t="str">
        <f t="shared" si="55"/>
        <v>NA</v>
      </c>
    </row>
    <row r="306" spans="1:13" x14ac:dyDescent="0.2">
      <c r="A306" s="17"/>
      <c r="B306" s="43" t="s">
        <v>74</v>
      </c>
      <c r="C306" s="17" t="s">
        <v>75</v>
      </c>
      <c r="D306" s="18">
        <v>0</v>
      </c>
      <c r="E306" s="18">
        <v>0</v>
      </c>
      <c r="F306" s="18">
        <v>0</v>
      </c>
      <c r="G306" s="18">
        <v>0</v>
      </c>
      <c r="H306" s="18">
        <v>0</v>
      </c>
      <c r="I306" s="18">
        <f t="shared" si="51"/>
        <v>0</v>
      </c>
      <c r="J306" s="18">
        <f t="shared" si="52"/>
        <v>0</v>
      </c>
      <c r="K306" s="37" t="str">
        <f t="shared" si="53"/>
        <v>NA</v>
      </c>
      <c r="L306" s="37" t="str">
        <f t="shared" si="54"/>
        <v>NA</v>
      </c>
      <c r="M306" s="37" t="str">
        <f t="shared" si="55"/>
        <v>NA</v>
      </c>
    </row>
    <row r="307" spans="1:13" x14ac:dyDescent="0.2">
      <c r="A307" s="17"/>
      <c r="B307" s="43" t="s">
        <v>76</v>
      </c>
      <c r="C307" s="17" t="s">
        <v>77</v>
      </c>
      <c r="D307" s="18">
        <v>15599.19</v>
      </c>
      <c r="E307" s="18">
        <v>15599.19</v>
      </c>
      <c r="F307" s="18">
        <v>0</v>
      </c>
      <c r="G307" s="18">
        <v>0</v>
      </c>
      <c r="H307" s="18">
        <v>0</v>
      </c>
      <c r="I307" s="18">
        <f t="shared" si="51"/>
        <v>0</v>
      </c>
      <c r="J307" s="18">
        <f t="shared" si="52"/>
        <v>15599.19</v>
      </c>
      <c r="K307" s="37">
        <f t="shared" si="53"/>
        <v>1</v>
      </c>
      <c r="L307" s="37">
        <f t="shared" si="54"/>
        <v>-1</v>
      </c>
      <c r="M307" s="37">
        <f t="shared" si="55"/>
        <v>-1</v>
      </c>
    </row>
    <row r="308" spans="1:13" x14ac:dyDescent="0.2">
      <c r="A308" s="17"/>
      <c r="B308" s="43" t="s">
        <v>82</v>
      </c>
      <c r="C308" s="17" t="s">
        <v>83</v>
      </c>
      <c r="D308" s="18">
        <v>2086.7199999999998</v>
      </c>
      <c r="E308" s="18">
        <v>2086.7199999999998</v>
      </c>
      <c r="F308" s="18">
        <v>0</v>
      </c>
      <c r="G308" s="18">
        <v>0</v>
      </c>
      <c r="H308" s="18">
        <v>0</v>
      </c>
      <c r="I308" s="18">
        <f t="shared" si="51"/>
        <v>0</v>
      </c>
      <c r="J308" s="18">
        <f t="shared" si="52"/>
        <v>2086.7199999999998</v>
      </c>
      <c r="K308" s="37">
        <f t="shared" si="53"/>
        <v>1</v>
      </c>
      <c r="L308" s="37">
        <f t="shared" si="54"/>
        <v>-1</v>
      </c>
      <c r="M308" s="37">
        <f t="shared" si="55"/>
        <v>-1</v>
      </c>
    </row>
    <row r="309" spans="1:13" x14ac:dyDescent="0.2">
      <c r="A309" s="17"/>
      <c r="B309" s="43" t="s">
        <v>84</v>
      </c>
      <c r="C309" s="17" t="s">
        <v>85</v>
      </c>
      <c r="D309" s="18">
        <v>26102645</v>
      </c>
      <c r="E309" s="18">
        <v>0</v>
      </c>
      <c r="F309" s="18">
        <v>0</v>
      </c>
      <c r="G309" s="18">
        <v>0</v>
      </c>
      <c r="H309" s="18">
        <v>0</v>
      </c>
      <c r="I309" s="18">
        <f t="shared" si="51"/>
        <v>0</v>
      </c>
      <c r="J309" s="18">
        <f t="shared" si="52"/>
        <v>0</v>
      </c>
      <c r="K309" s="37" t="str">
        <f t="shared" si="53"/>
        <v>NA</v>
      </c>
      <c r="L309" s="37" t="str">
        <f t="shared" si="54"/>
        <v>NA</v>
      </c>
      <c r="M309" s="37" t="str">
        <f t="shared" si="55"/>
        <v>NA</v>
      </c>
    </row>
    <row r="310" spans="1:13" x14ac:dyDescent="0.2">
      <c r="A310" s="17"/>
      <c r="B310" s="43" t="s">
        <v>96</v>
      </c>
      <c r="C310" s="17" t="s">
        <v>97</v>
      </c>
      <c r="F310" s="18">
        <v>0</v>
      </c>
      <c r="G310" s="18">
        <v>0</v>
      </c>
      <c r="H310" s="18">
        <v>0</v>
      </c>
      <c r="I310" s="18">
        <f t="shared" si="51"/>
        <v>0</v>
      </c>
      <c r="J310" s="18">
        <f t="shared" si="52"/>
        <v>0</v>
      </c>
      <c r="K310" s="37" t="str">
        <f t="shared" si="53"/>
        <v>NA</v>
      </c>
      <c r="L310" s="37" t="str">
        <f t="shared" si="54"/>
        <v>NA</v>
      </c>
      <c r="M310" s="37" t="str">
        <f t="shared" si="55"/>
        <v>NA</v>
      </c>
    </row>
    <row r="311" spans="1:13" x14ac:dyDescent="0.2">
      <c r="A311" s="17"/>
      <c r="B311" s="43" t="s">
        <v>98</v>
      </c>
      <c r="C311" s="17" t="s">
        <v>99</v>
      </c>
      <c r="D311" s="18">
        <v>0</v>
      </c>
      <c r="E311" s="18">
        <v>10000</v>
      </c>
      <c r="F311" s="18">
        <v>0</v>
      </c>
      <c r="G311" s="18">
        <v>5621.24</v>
      </c>
      <c r="H311" s="18">
        <v>279.41000000000003</v>
      </c>
      <c r="I311" s="18">
        <f t="shared" si="51"/>
        <v>5900.65</v>
      </c>
      <c r="J311" s="18">
        <f t="shared" si="52"/>
        <v>4099.3500000000004</v>
      </c>
      <c r="K311" s="37">
        <f t="shared" si="53"/>
        <v>0.40993500000000005</v>
      </c>
      <c r="L311" s="37">
        <f t="shared" si="54"/>
        <v>-1</v>
      </c>
      <c r="M311" s="37">
        <f t="shared" si="55"/>
        <v>0.12424799999999996</v>
      </c>
    </row>
    <row r="312" spans="1:13" x14ac:dyDescent="0.2">
      <c r="A312" s="17"/>
      <c r="B312" s="43" t="s">
        <v>302</v>
      </c>
      <c r="C312" s="17" t="s">
        <v>303</v>
      </c>
      <c r="D312" s="18">
        <v>0</v>
      </c>
      <c r="E312" s="18">
        <v>15000</v>
      </c>
      <c r="F312" s="18">
        <v>0</v>
      </c>
      <c r="G312" s="18">
        <v>208.26</v>
      </c>
      <c r="H312" s="18">
        <v>0</v>
      </c>
      <c r="I312" s="18">
        <f t="shared" si="51"/>
        <v>208.26</v>
      </c>
      <c r="J312" s="18">
        <f t="shared" si="52"/>
        <v>14791.74</v>
      </c>
      <c r="K312" s="37">
        <f t="shared" si="53"/>
        <v>0.98611599999999999</v>
      </c>
      <c r="L312" s="37">
        <f t="shared" si="54"/>
        <v>-1</v>
      </c>
      <c r="M312" s="37">
        <f t="shared" si="55"/>
        <v>-0.97223199999999999</v>
      </c>
    </row>
    <row r="313" spans="1:13" x14ac:dyDescent="0.2">
      <c r="A313" s="17"/>
      <c r="B313" s="43" t="s">
        <v>102</v>
      </c>
      <c r="C313" s="17" t="s">
        <v>103</v>
      </c>
      <c r="D313" s="18">
        <v>0</v>
      </c>
      <c r="E313" s="18">
        <v>35000</v>
      </c>
      <c r="F313" s="18">
        <v>0</v>
      </c>
      <c r="G313" s="18">
        <v>17860.18</v>
      </c>
      <c r="H313" s="18">
        <v>409.06</v>
      </c>
      <c r="I313" s="18">
        <f t="shared" si="51"/>
        <v>18269.240000000002</v>
      </c>
      <c r="J313" s="18">
        <f t="shared" si="52"/>
        <v>16730.759999999998</v>
      </c>
      <c r="K313" s="37">
        <f t="shared" si="53"/>
        <v>0.47802171428571422</v>
      </c>
      <c r="L313" s="37">
        <f t="shared" si="54"/>
        <v>-1</v>
      </c>
      <c r="M313" s="37">
        <f t="shared" si="55"/>
        <v>2.0581714285714304E-2</v>
      </c>
    </row>
    <row r="314" spans="1:13" x14ac:dyDescent="0.2">
      <c r="A314" s="17"/>
      <c r="B314" s="43" t="s">
        <v>104</v>
      </c>
      <c r="C314" s="17" t="s">
        <v>105</v>
      </c>
      <c r="D314" s="18">
        <v>0</v>
      </c>
      <c r="E314" s="18">
        <v>85000</v>
      </c>
      <c r="F314" s="18">
        <v>2420.91</v>
      </c>
      <c r="G314" s="18">
        <v>2420.91</v>
      </c>
      <c r="H314" s="18">
        <v>0</v>
      </c>
      <c r="I314" s="18">
        <f t="shared" si="51"/>
        <v>2420.91</v>
      </c>
      <c r="J314" s="18">
        <f t="shared" si="52"/>
        <v>82579.09</v>
      </c>
      <c r="K314" s="37">
        <f t="shared" si="53"/>
        <v>0.9715187058823529</v>
      </c>
      <c r="L314" s="37">
        <f t="shared" si="54"/>
        <v>-0.9715187058823529</v>
      </c>
      <c r="M314" s="37">
        <f t="shared" si="55"/>
        <v>-0.94303741176470579</v>
      </c>
    </row>
    <row r="315" spans="1:13" x14ac:dyDescent="0.2">
      <c r="A315" s="17"/>
      <c r="B315" s="43" t="s">
        <v>106</v>
      </c>
      <c r="C315" s="17" t="s">
        <v>107</v>
      </c>
      <c r="D315" s="18">
        <v>0</v>
      </c>
      <c r="E315" s="18">
        <v>5000</v>
      </c>
      <c r="F315" s="18">
        <v>0</v>
      </c>
      <c r="G315" s="18">
        <v>0</v>
      </c>
      <c r="H315" s="18">
        <v>0</v>
      </c>
      <c r="I315" s="18">
        <f t="shared" si="51"/>
        <v>0</v>
      </c>
      <c r="J315" s="18">
        <f t="shared" si="52"/>
        <v>5000</v>
      </c>
      <c r="K315" s="37">
        <f t="shared" si="53"/>
        <v>1</v>
      </c>
      <c r="L315" s="37">
        <f t="shared" si="54"/>
        <v>-1</v>
      </c>
      <c r="M315" s="37">
        <f t="shared" si="55"/>
        <v>-1</v>
      </c>
    </row>
    <row r="316" spans="1:13" x14ac:dyDescent="0.2">
      <c r="A316" s="67" t="s">
        <v>132</v>
      </c>
      <c r="B316" s="68"/>
      <c r="C316" s="67"/>
      <c r="D316" s="69">
        <v>26255441.91</v>
      </c>
      <c r="E316" s="69">
        <v>302796.91000000003</v>
      </c>
      <c r="F316" s="69">
        <v>9412.61</v>
      </c>
      <c r="G316" s="69">
        <v>114166.76000000001</v>
      </c>
      <c r="H316" s="69">
        <v>688.47</v>
      </c>
      <c r="I316" s="69">
        <f t="shared" si="51"/>
        <v>114855.23000000001</v>
      </c>
      <c r="J316" s="69">
        <f t="shared" si="52"/>
        <v>187941.68000000002</v>
      </c>
      <c r="K316" s="70">
        <f t="shared" si="53"/>
        <v>0.62068559418258262</v>
      </c>
      <c r="L316" s="70">
        <f t="shared" si="54"/>
        <v>-0.96891444499879475</v>
      </c>
      <c r="M316" s="70">
        <f t="shared" si="55"/>
        <v>-0.24591859276238984</v>
      </c>
    </row>
    <row r="317" spans="1:13" x14ac:dyDescent="0.2">
      <c r="A317" s="17" t="s">
        <v>133</v>
      </c>
      <c r="B317" s="43" t="s">
        <v>441</v>
      </c>
      <c r="C317" s="17" t="s">
        <v>442</v>
      </c>
      <c r="D317" s="18">
        <v>0</v>
      </c>
      <c r="E317" s="18">
        <v>0</v>
      </c>
      <c r="F317" s="18">
        <v>0</v>
      </c>
      <c r="G317" s="18">
        <v>474.77</v>
      </c>
      <c r="H317" s="18">
        <v>0</v>
      </c>
      <c r="I317" s="18">
        <f t="shared" si="51"/>
        <v>474.77</v>
      </c>
      <c r="J317" s="18">
        <f t="shared" si="52"/>
        <v>-474.77</v>
      </c>
      <c r="K317" s="37" t="str">
        <f t="shared" si="53"/>
        <v>NA</v>
      </c>
      <c r="L317" s="37" t="str">
        <f t="shared" si="54"/>
        <v>NA</v>
      </c>
      <c r="M317" s="37" t="str">
        <f t="shared" si="55"/>
        <v>NA</v>
      </c>
    </row>
    <row r="318" spans="1:13" x14ac:dyDescent="0.2">
      <c r="A318" s="17"/>
      <c r="B318" s="43" t="s">
        <v>130</v>
      </c>
      <c r="C318" s="17" t="s">
        <v>131</v>
      </c>
      <c r="D318" s="18">
        <v>0</v>
      </c>
      <c r="E318" s="18">
        <v>0</v>
      </c>
      <c r="F318" s="18">
        <v>0</v>
      </c>
      <c r="G318" s="18">
        <v>0</v>
      </c>
      <c r="H318" s="18">
        <v>0</v>
      </c>
      <c r="I318" s="18">
        <f t="shared" si="51"/>
        <v>0</v>
      </c>
      <c r="J318" s="18">
        <f t="shared" si="52"/>
        <v>0</v>
      </c>
      <c r="K318" s="37" t="str">
        <f t="shared" si="53"/>
        <v>NA</v>
      </c>
      <c r="L318" s="37" t="str">
        <f t="shared" si="54"/>
        <v>NA</v>
      </c>
      <c r="M318" s="37" t="str">
        <f t="shared" si="55"/>
        <v>NA</v>
      </c>
    </row>
    <row r="319" spans="1:13" x14ac:dyDescent="0.2">
      <c r="A319" s="17"/>
      <c r="B319" s="43" t="s">
        <v>376</v>
      </c>
      <c r="C319" s="17" t="s">
        <v>377</v>
      </c>
      <c r="D319" s="18">
        <v>0</v>
      </c>
      <c r="E319" s="18">
        <v>0</v>
      </c>
      <c r="F319" s="18">
        <v>945</v>
      </c>
      <c r="G319" s="18">
        <v>1140.42</v>
      </c>
      <c r="H319" s="18">
        <v>0</v>
      </c>
      <c r="I319" s="18">
        <f t="shared" si="51"/>
        <v>1140.42</v>
      </c>
      <c r="J319" s="18">
        <f t="shared" si="52"/>
        <v>-1140.42</v>
      </c>
      <c r="K319" s="37" t="str">
        <f t="shared" si="53"/>
        <v>NA</v>
      </c>
      <c r="L319" s="37" t="str">
        <f t="shared" si="54"/>
        <v>NA</v>
      </c>
      <c r="M319" s="37" t="str">
        <f t="shared" si="55"/>
        <v>NA</v>
      </c>
    </row>
    <row r="320" spans="1:13" x14ac:dyDescent="0.2">
      <c r="A320" s="17"/>
      <c r="B320" s="43" t="s">
        <v>70</v>
      </c>
      <c r="C320" s="17" t="s">
        <v>71</v>
      </c>
      <c r="D320" s="18">
        <v>0</v>
      </c>
      <c r="E320" s="18">
        <v>0</v>
      </c>
      <c r="F320" s="18">
        <v>0</v>
      </c>
      <c r="G320" s="18">
        <v>0</v>
      </c>
      <c r="H320" s="18">
        <v>0</v>
      </c>
      <c r="I320" s="18">
        <f t="shared" si="51"/>
        <v>0</v>
      </c>
      <c r="J320" s="18">
        <f t="shared" si="52"/>
        <v>0</v>
      </c>
      <c r="K320" s="37" t="str">
        <f t="shared" si="53"/>
        <v>NA</v>
      </c>
      <c r="L320" s="37" t="str">
        <f t="shared" si="54"/>
        <v>NA</v>
      </c>
      <c r="M320" s="37" t="str">
        <f t="shared" si="55"/>
        <v>NA</v>
      </c>
    </row>
    <row r="321" spans="1:13" x14ac:dyDescent="0.2">
      <c r="A321" s="17"/>
      <c r="B321" s="43" t="s">
        <v>120</v>
      </c>
      <c r="C321" s="17" t="s">
        <v>121</v>
      </c>
      <c r="D321" s="18">
        <v>0</v>
      </c>
      <c r="E321" s="18">
        <v>0</v>
      </c>
      <c r="F321" s="18">
        <v>0</v>
      </c>
      <c r="G321" s="18">
        <v>0</v>
      </c>
      <c r="H321" s="18">
        <v>0</v>
      </c>
      <c r="I321" s="18">
        <f t="shared" si="51"/>
        <v>0</v>
      </c>
      <c r="J321" s="18">
        <f t="shared" si="52"/>
        <v>0</v>
      </c>
      <c r="K321" s="37" t="str">
        <f t="shared" si="53"/>
        <v>NA</v>
      </c>
      <c r="L321" s="37" t="str">
        <f t="shared" si="54"/>
        <v>NA</v>
      </c>
      <c r="M321" s="37" t="str">
        <f t="shared" si="55"/>
        <v>NA</v>
      </c>
    </row>
    <row r="322" spans="1:13" x14ac:dyDescent="0.2">
      <c r="A322" s="17"/>
      <c r="B322" s="43" t="s">
        <v>72</v>
      </c>
      <c r="C322" s="17" t="s">
        <v>73</v>
      </c>
      <c r="D322" s="18">
        <v>2444000</v>
      </c>
      <c r="E322" s="18">
        <v>4888000</v>
      </c>
      <c r="F322" s="18">
        <v>0</v>
      </c>
      <c r="G322" s="18">
        <v>1412.43</v>
      </c>
      <c r="H322" s="18">
        <v>0</v>
      </c>
      <c r="I322" s="18">
        <f t="shared" si="51"/>
        <v>1412.43</v>
      </c>
      <c r="J322" s="18">
        <f t="shared" si="52"/>
        <v>4886587.57</v>
      </c>
      <c r="K322" s="37">
        <f t="shared" si="53"/>
        <v>0.99971104132569566</v>
      </c>
      <c r="L322" s="37">
        <f t="shared" si="54"/>
        <v>-1</v>
      </c>
      <c r="M322" s="37">
        <f t="shared" si="55"/>
        <v>-0.9994220826513911</v>
      </c>
    </row>
    <row r="323" spans="1:13" x14ac:dyDescent="0.2">
      <c r="A323" s="17"/>
      <c r="B323" s="43" t="s">
        <v>74</v>
      </c>
      <c r="C323" s="17" t="s">
        <v>75</v>
      </c>
      <c r="D323" s="18">
        <v>0</v>
      </c>
      <c r="E323" s="18">
        <v>0</v>
      </c>
      <c r="F323" s="18">
        <v>0</v>
      </c>
      <c r="G323" s="18">
        <v>0</v>
      </c>
      <c r="H323" s="18">
        <v>0</v>
      </c>
      <c r="I323" s="18">
        <f t="shared" si="51"/>
        <v>0</v>
      </c>
      <c r="J323" s="18">
        <f t="shared" si="52"/>
        <v>0</v>
      </c>
      <c r="K323" s="37" t="str">
        <f t="shared" si="53"/>
        <v>NA</v>
      </c>
      <c r="L323" s="37" t="str">
        <f t="shared" si="54"/>
        <v>NA</v>
      </c>
      <c r="M323" s="37" t="str">
        <f t="shared" si="55"/>
        <v>NA</v>
      </c>
    </row>
    <row r="324" spans="1:13" x14ac:dyDescent="0.2">
      <c r="A324" s="17"/>
      <c r="B324" s="43" t="s">
        <v>76</v>
      </c>
      <c r="C324" s="17" t="s">
        <v>77</v>
      </c>
      <c r="D324" s="18">
        <v>0</v>
      </c>
      <c r="E324" s="18">
        <v>0</v>
      </c>
      <c r="F324" s="18">
        <v>0</v>
      </c>
      <c r="G324" s="18">
        <v>0</v>
      </c>
      <c r="H324" s="18">
        <v>0</v>
      </c>
      <c r="I324" s="18">
        <f t="shared" si="51"/>
        <v>0</v>
      </c>
      <c r="J324" s="18">
        <f t="shared" si="52"/>
        <v>0</v>
      </c>
      <c r="K324" s="37" t="str">
        <f t="shared" si="53"/>
        <v>NA</v>
      </c>
      <c r="L324" s="37" t="str">
        <f t="shared" si="54"/>
        <v>NA</v>
      </c>
      <c r="M324" s="37" t="str">
        <f t="shared" si="55"/>
        <v>NA</v>
      </c>
    </row>
    <row r="325" spans="1:13" x14ac:dyDescent="0.2">
      <c r="A325" s="17"/>
      <c r="B325" s="43" t="s">
        <v>82</v>
      </c>
      <c r="C325" s="17" t="s">
        <v>83</v>
      </c>
      <c r="D325" s="18">
        <v>64766</v>
      </c>
      <c r="E325" s="18">
        <v>142096</v>
      </c>
      <c r="F325" s="18">
        <v>72.290000000000006</v>
      </c>
      <c r="G325" s="18">
        <v>160.99</v>
      </c>
      <c r="H325" s="18">
        <v>0</v>
      </c>
      <c r="I325" s="18">
        <f t="shared" si="51"/>
        <v>160.99</v>
      </c>
      <c r="J325" s="18">
        <f t="shared" si="52"/>
        <v>141935.01</v>
      </c>
      <c r="K325" s="37">
        <f t="shared" si="53"/>
        <v>0.9988670335547799</v>
      </c>
      <c r="L325" s="37">
        <f t="shared" si="54"/>
        <v>-0.99949125943024431</v>
      </c>
      <c r="M325" s="37">
        <f t="shared" si="55"/>
        <v>-0.9977340671095597</v>
      </c>
    </row>
    <row r="326" spans="1:13" x14ac:dyDescent="0.2">
      <c r="A326" s="17"/>
      <c r="B326" s="43" t="s">
        <v>84</v>
      </c>
      <c r="C326" s="17" t="s">
        <v>85</v>
      </c>
      <c r="D326" s="18">
        <v>27373820.289999999</v>
      </c>
      <c r="E326" s="18">
        <v>3810670.72</v>
      </c>
      <c r="F326" s="18">
        <v>0</v>
      </c>
      <c r="G326" s="18">
        <v>236728.20000000004</v>
      </c>
      <c r="H326" s="18">
        <v>38123.699999999997</v>
      </c>
      <c r="I326" s="18">
        <f t="shared" si="51"/>
        <v>274851.90000000002</v>
      </c>
      <c r="J326" s="18">
        <f t="shared" si="52"/>
        <v>3535818.8200000003</v>
      </c>
      <c r="K326" s="37">
        <f t="shared" si="53"/>
        <v>0.92787309106571147</v>
      </c>
      <c r="L326" s="37">
        <f t="shared" si="54"/>
        <v>-1</v>
      </c>
      <c r="M326" s="37">
        <f t="shared" si="55"/>
        <v>-0.87575510066637308</v>
      </c>
    </row>
    <row r="327" spans="1:13" x14ac:dyDescent="0.2">
      <c r="A327" s="17"/>
      <c r="B327" s="43" t="s">
        <v>391</v>
      </c>
      <c r="C327" s="17" t="s">
        <v>392</v>
      </c>
      <c r="D327" s="18">
        <v>50000</v>
      </c>
      <c r="E327" s="18">
        <v>50000</v>
      </c>
      <c r="F327" s="18">
        <v>0</v>
      </c>
      <c r="G327" s="18">
        <v>51938.75</v>
      </c>
      <c r="H327" s="18">
        <v>2450</v>
      </c>
      <c r="I327" s="18">
        <f t="shared" si="51"/>
        <v>54388.75</v>
      </c>
      <c r="J327" s="18">
        <f t="shared" si="52"/>
        <v>-4388.75</v>
      </c>
      <c r="K327" s="37">
        <f t="shared" si="53"/>
        <v>-8.7775000000000006E-2</v>
      </c>
      <c r="L327" s="37">
        <f t="shared" si="54"/>
        <v>-1</v>
      </c>
      <c r="M327" s="37">
        <f t="shared" si="55"/>
        <v>1.07755</v>
      </c>
    </row>
    <row r="328" spans="1:13" x14ac:dyDescent="0.2">
      <c r="A328" s="17"/>
      <c r="B328" s="43" t="s">
        <v>86</v>
      </c>
      <c r="C328" s="17" t="s">
        <v>87</v>
      </c>
      <c r="D328" s="18">
        <v>7945000</v>
      </c>
      <c r="E328" s="18">
        <v>6945000</v>
      </c>
      <c r="F328" s="18">
        <v>3184.25</v>
      </c>
      <c r="G328" s="18">
        <v>-40207.31</v>
      </c>
      <c r="H328" s="18">
        <v>5605</v>
      </c>
      <c r="I328" s="18">
        <f t="shared" si="51"/>
        <v>-34602.31</v>
      </c>
      <c r="J328" s="18">
        <f t="shared" si="52"/>
        <v>6979602.3099999996</v>
      </c>
      <c r="K328" s="37">
        <f t="shared" si="53"/>
        <v>1.0049823340532757</v>
      </c>
      <c r="L328" s="37">
        <f t="shared" si="54"/>
        <v>-0.99954150467962566</v>
      </c>
      <c r="M328" s="37">
        <f t="shared" si="55"/>
        <v>-1.0115787789776818</v>
      </c>
    </row>
    <row r="329" spans="1:13" x14ac:dyDescent="0.2">
      <c r="A329" s="17"/>
      <c r="B329" s="43" t="s">
        <v>397</v>
      </c>
      <c r="C329" s="17" t="s">
        <v>398</v>
      </c>
      <c r="D329" s="18">
        <v>0</v>
      </c>
      <c r="E329" s="18">
        <v>0</v>
      </c>
      <c r="F329" s="18">
        <v>0</v>
      </c>
      <c r="G329" s="18">
        <v>0</v>
      </c>
      <c r="H329" s="18">
        <v>0</v>
      </c>
      <c r="I329" s="18">
        <f t="shared" si="51"/>
        <v>0</v>
      </c>
      <c r="J329" s="18">
        <f t="shared" si="52"/>
        <v>0</v>
      </c>
      <c r="K329" s="37" t="str">
        <f t="shared" si="53"/>
        <v>NA</v>
      </c>
      <c r="L329" s="37" t="str">
        <f t="shared" si="54"/>
        <v>NA</v>
      </c>
      <c r="M329" s="37" t="str">
        <f t="shared" si="55"/>
        <v>NA</v>
      </c>
    </row>
    <row r="330" spans="1:13" x14ac:dyDescent="0.2">
      <c r="A330" s="17"/>
      <c r="B330" s="43" t="s">
        <v>405</v>
      </c>
      <c r="C330" s="17" t="s">
        <v>406</v>
      </c>
      <c r="D330" s="18">
        <v>0</v>
      </c>
      <c r="E330" s="18">
        <v>0</v>
      </c>
      <c r="F330" s="18">
        <v>0</v>
      </c>
      <c r="G330" s="18">
        <v>0</v>
      </c>
      <c r="H330" s="18">
        <v>0</v>
      </c>
      <c r="I330" s="18">
        <f t="shared" si="51"/>
        <v>0</v>
      </c>
      <c r="J330" s="18">
        <f t="shared" si="52"/>
        <v>0</v>
      </c>
      <c r="K330" s="37" t="str">
        <f t="shared" si="53"/>
        <v>NA</v>
      </c>
      <c r="L330" s="37" t="str">
        <f t="shared" si="54"/>
        <v>NA</v>
      </c>
      <c r="M330" s="37" t="str">
        <f t="shared" si="55"/>
        <v>NA</v>
      </c>
    </row>
    <row r="331" spans="1:13" x14ac:dyDescent="0.2">
      <c r="A331" s="17"/>
      <c r="B331" s="43" t="s">
        <v>421</v>
      </c>
      <c r="C331" s="17" t="s">
        <v>422</v>
      </c>
      <c r="D331" s="18">
        <v>0</v>
      </c>
      <c r="E331" s="18">
        <v>0</v>
      </c>
      <c r="F331" s="18">
        <v>0</v>
      </c>
      <c r="G331" s="18">
        <v>0</v>
      </c>
      <c r="H331" s="18">
        <v>0</v>
      </c>
      <c r="I331" s="18">
        <f t="shared" si="51"/>
        <v>0</v>
      </c>
      <c r="J331" s="18">
        <f t="shared" si="52"/>
        <v>0</v>
      </c>
      <c r="K331" s="37" t="str">
        <f t="shared" si="53"/>
        <v>NA</v>
      </c>
      <c r="L331" s="37" t="str">
        <f t="shared" si="54"/>
        <v>NA</v>
      </c>
      <c r="M331" s="37" t="str">
        <f t="shared" si="55"/>
        <v>NA</v>
      </c>
    </row>
    <row r="332" spans="1:13" x14ac:dyDescent="0.2">
      <c r="A332" s="17"/>
      <c r="B332" s="43" t="s">
        <v>122</v>
      </c>
      <c r="C332" s="17" t="s">
        <v>123</v>
      </c>
      <c r="D332" s="18">
        <v>3750000</v>
      </c>
      <c r="E332" s="18">
        <v>3750000</v>
      </c>
      <c r="F332" s="18">
        <v>0</v>
      </c>
      <c r="G332" s="18">
        <v>0</v>
      </c>
      <c r="H332" s="18">
        <v>0</v>
      </c>
      <c r="I332" s="18">
        <f t="shared" si="51"/>
        <v>0</v>
      </c>
      <c r="J332" s="18">
        <f t="shared" si="52"/>
        <v>3750000</v>
      </c>
      <c r="K332" s="37">
        <f t="shared" si="53"/>
        <v>1</v>
      </c>
      <c r="L332" s="37">
        <f t="shared" si="54"/>
        <v>-1</v>
      </c>
      <c r="M332" s="37">
        <f t="shared" si="55"/>
        <v>-1</v>
      </c>
    </row>
    <row r="333" spans="1:13" x14ac:dyDescent="0.2">
      <c r="A333" s="17"/>
      <c r="B333" s="43" t="s">
        <v>98</v>
      </c>
      <c r="C333" s="17" t="s">
        <v>99</v>
      </c>
      <c r="D333" s="18">
        <v>26815394.460000001</v>
      </c>
      <c r="E333" s="18">
        <v>36635884.020000003</v>
      </c>
      <c r="F333" s="18">
        <v>25393.46</v>
      </c>
      <c r="G333" s="18">
        <v>111115.80000000002</v>
      </c>
      <c r="H333" s="18">
        <v>171867.01</v>
      </c>
      <c r="I333" s="18">
        <f t="shared" si="51"/>
        <v>282982.81000000006</v>
      </c>
      <c r="J333" s="18">
        <f t="shared" si="52"/>
        <v>36352901.210000001</v>
      </c>
      <c r="K333" s="37">
        <f t="shared" si="53"/>
        <v>0.99227580232960888</v>
      </c>
      <c r="L333" s="37">
        <f t="shared" si="54"/>
        <v>-0.99930686918906775</v>
      </c>
      <c r="M333" s="37">
        <f t="shared" si="55"/>
        <v>-0.99393404565101573</v>
      </c>
    </row>
    <row r="334" spans="1:13" x14ac:dyDescent="0.2">
      <c r="A334" s="17"/>
      <c r="B334" s="43" t="s">
        <v>302</v>
      </c>
      <c r="C334" s="17" t="s">
        <v>303</v>
      </c>
      <c r="D334" s="18">
        <v>0</v>
      </c>
      <c r="E334" s="18">
        <v>75</v>
      </c>
      <c r="F334" s="18">
        <v>0</v>
      </c>
      <c r="G334" s="18">
        <v>0</v>
      </c>
      <c r="H334" s="18">
        <v>0</v>
      </c>
      <c r="I334" s="18">
        <f t="shared" si="51"/>
        <v>0</v>
      </c>
      <c r="J334" s="18">
        <f t="shared" si="52"/>
        <v>75</v>
      </c>
      <c r="K334" s="37">
        <f t="shared" si="53"/>
        <v>1</v>
      </c>
      <c r="L334" s="37">
        <f t="shared" si="54"/>
        <v>-1</v>
      </c>
      <c r="M334" s="37">
        <f t="shared" si="55"/>
        <v>-1</v>
      </c>
    </row>
    <row r="335" spans="1:13" x14ac:dyDescent="0.2">
      <c r="A335" s="17"/>
      <c r="B335" s="43" t="s">
        <v>102</v>
      </c>
      <c r="C335" s="17" t="s">
        <v>103</v>
      </c>
      <c r="D335" s="18">
        <v>3054552.17</v>
      </c>
      <c r="E335" s="18">
        <v>3347110.6799999997</v>
      </c>
      <c r="F335" s="18">
        <v>31808.969999999998</v>
      </c>
      <c r="G335" s="18">
        <v>55129.490000000005</v>
      </c>
      <c r="H335" s="18">
        <v>67053.73000000001</v>
      </c>
      <c r="I335" s="18">
        <f t="shared" si="51"/>
        <v>122183.22000000002</v>
      </c>
      <c r="J335" s="18">
        <f t="shared" si="52"/>
        <v>3224927.4599999995</v>
      </c>
      <c r="K335" s="37">
        <f t="shared" si="53"/>
        <v>0.96349591283906988</v>
      </c>
      <c r="L335" s="37">
        <f t="shared" si="54"/>
        <v>-0.99049658853826716</v>
      </c>
      <c r="M335" s="37">
        <f t="shared" si="55"/>
        <v>-0.96705846010446239</v>
      </c>
    </row>
    <row r="336" spans="1:13" x14ac:dyDescent="0.2">
      <c r="A336" s="17"/>
      <c r="B336" s="43" t="s">
        <v>104</v>
      </c>
      <c r="C336" s="17" t="s">
        <v>105</v>
      </c>
      <c r="D336" s="18">
        <v>0</v>
      </c>
      <c r="E336" s="18">
        <v>0</v>
      </c>
      <c r="F336" s="18">
        <v>0</v>
      </c>
      <c r="G336" s="18">
        <v>0</v>
      </c>
      <c r="H336" s="18">
        <v>0</v>
      </c>
      <c r="I336" s="18">
        <f t="shared" si="51"/>
        <v>0</v>
      </c>
      <c r="J336" s="18">
        <f t="shared" si="52"/>
        <v>0</v>
      </c>
      <c r="K336" s="37" t="str">
        <f t="shared" si="53"/>
        <v>NA</v>
      </c>
      <c r="L336" s="37" t="str">
        <f t="shared" si="54"/>
        <v>NA</v>
      </c>
      <c r="M336" s="37" t="str">
        <f t="shared" si="55"/>
        <v>NA</v>
      </c>
    </row>
    <row r="337" spans="1:13" x14ac:dyDescent="0.2">
      <c r="A337" s="17"/>
      <c r="B337" s="43" t="s">
        <v>431</v>
      </c>
      <c r="C337" s="17" t="s">
        <v>432</v>
      </c>
      <c r="D337" s="18">
        <v>7204</v>
      </c>
      <c r="E337" s="18">
        <v>0</v>
      </c>
      <c r="F337" s="18">
        <v>0</v>
      </c>
      <c r="G337" s="18">
        <v>0</v>
      </c>
      <c r="H337" s="18">
        <v>0</v>
      </c>
      <c r="I337" s="18">
        <f t="shared" si="51"/>
        <v>0</v>
      </c>
      <c r="J337" s="18">
        <f t="shared" si="52"/>
        <v>0</v>
      </c>
      <c r="K337" s="37" t="str">
        <f t="shared" si="53"/>
        <v>NA</v>
      </c>
      <c r="L337" s="37" t="str">
        <f t="shared" si="54"/>
        <v>NA</v>
      </c>
      <c r="M337" s="37" t="str">
        <f t="shared" si="55"/>
        <v>NA</v>
      </c>
    </row>
    <row r="338" spans="1:13" x14ac:dyDescent="0.2">
      <c r="A338" s="17"/>
      <c r="B338" s="43" t="s">
        <v>108</v>
      </c>
      <c r="C338" s="17" t="s">
        <v>109</v>
      </c>
      <c r="D338" s="18">
        <v>0</v>
      </c>
      <c r="E338" s="18">
        <v>0</v>
      </c>
      <c r="F338" s="18">
        <v>0</v>
      </c>
      <c r="G338" s="18">
        <v>0</v>
      </c>
      <c r="H338" s="18">
        <v>0</v>
      </c>
      <c r="I338" s="18">
        <f t="shared" si="51"/>
        <v>0</v>
      </c>
      <c r="J338" s="18">
        <f t="shared" si="52"/>
        <v>0</v>
      </c>
      <c r="K338" s="37" t="str">
        <f t="shared" si="53"/>
        <v>NA</v>
      </c>
      <c r="L338" s="37" t="str">
        <f t="shared" si="54"/>
        <v>NA</v>
      </c>
      <c r="M338" s="37" t="str">
        <f t="shared" si="55"/>
        <v>NA</v>
      </c>
    </row>
    <row r="339" spans="1:13" x14ac:dyDescent="0.2">
      <c r="A339" s="17"/>
      <c r="B339" s="43" t="s">
        <v>110</v>
      </c>
      <c r="C339" s="17" t="s">
        <v>111</v>
      </c>
      <c r="D339" s="18">
        <v>3750000</v>
      </c>
      <c r="E339" s="18">
        <v>0</v>
      </c>
      <c r="F339" s="18">
        <v>48109.57</v>
      </c>
      <c r="G339" s="18">
        <v>48109.57</v>
      </c>
      <c r="H339" s="18">
        <v>43496.83</v>
      </c>
      <c r="I339" s="18">
        <f t="shared" si="51"/>
        <v>91606.399999999994</v>
      </c>
      <c r="J339" s="18">
        <f t="shared" si="52"/>
        <v>-91606.399999999994</v>
      </c>
      <c r="K339" s="37" t="str">
        <f t="shared" si="53"/>
        <v>NA</v>
      </c>
      <c r="L339" s="37" t="str">
        <f t="shared" si="54"/>
        <v>NA</v>
      </c>
      <c r="M339" s="37" t="str">
        <f t="shared" si="55"/>
        <v>NA</v>
      </c>
    </row>
    <row r="340" spans="1:13" x14ac:dyDescent="0.2">
      <c r="A340" s="17"/>
      <c r="B340" s="43" t="s">
        <v>112</v>
      </c>
      <c r="C340" s="17" t="s">
        <v>113</v>
      </c>
      <c r="D340" s="18">
        <v>-55995</v>
      </c>
      <c r="E340" s="18">
        <v>0</v>
      </c>
      <c r="F340" s="18">
        <v>0</v>
      </c>
      <c r="G340" s="18">
        <v>0</v>
      </c>
      <c r="H340" s="18">
        <v>1760</v>
      </c>
      <c r="I340" s="18">
        <f t="shared" si="51"/>
        <v>1760</v>
      </c>
      <c r="J340" s="18">
        <f t="shared" si="52"/>
        <v>-1760</v>
      </c>
      <c r="K340" s="37" t="str">
        <f t="shared" si="53"/>
        <v>NA</v>
      </c>
      <c r="L340" s="37" t="str">
        <f t="shared" si="54"/>
        <v>NA</v>
      </c>
      <c r="M340" s="37" t="str">
        <f t="shared" si="55"/>
        <v>NA</v>
      </c>
    </row>
    <row r="341" spans="1:13" x14ac:dyDescent="0.2">
      <c r="A341" s="17"/>
      <c r="B341" s="43" t="s">
        <v>114</v>
      </c>
      <c r="C341" s="17" t="s">
        <v>115</v>
      </c>
      <c r="D341" s="18">
        <v>0</v>
      </c>
      <c r="E341" s="18">
        <v>0</v>
      </c>
      <c r="F341" s="18">
        <v>0</v>
      </c>
      <c r="G341" s="18">
        <v>0</v>
      </c>
      <c r="H341" s="18">
        <v>0</v>
      </c>
      <c r="I341" s="18">
        <f t="shared" si="51"/>
        <v>0</v>
      </c>
      <c r="J341" s="18">
        <f t="shared" si="52"/>
        <v>0</v>
      </c>
      <c r="K341" s="37" t="str">
        <f t="shared" si="53"/>
        <v>NA</v>
      </c>
      <c r="L341" s="37" t="str">
        <f t="shared" si="54"/>
        <v>NA</v>
      </c>
      <c r="M341" s="37" t="str">
        <f t="shared" si="55"/>
        <v>NA</v>
      </c>
    </row>
    <row r="342" spans="1:13" x14ac:dyDescent="0.2">
      <c r="A342" s="67" t="s">
        <v>136</v>
      </c>
      <c r="B342" s="68"/>
      <c r="C342" s="67"/>
      <c r="D342" s="69">
        <v>75198741.920000002</v>
      </c>
      <c r="E342" s="69">
        <v>59568836.420000002</v>
      </c>
      <c r="F342" s="69">
        <v>109513.54000000001</v>
      </c>
      <c r="G342" s="69">
        <v>466003.11000000004</v>
      </c>
      <c r="H342" s="69">
        <v>330356.27000000008</v>
      </c>
      <c r="I342" s="69">
        <f t="shared" si="51"/>
        <v>796359.38000000012</v>
      </c>
      <c r="J342" s="69">
        <f t="shared" si="52"/>
        <v>58772477.039999999</v>
      </c>
      <c r="K342" s="70">
        <f t="shared" si="53"/>
        <v>0.98663127521267768</v>
      </c>
      <c r="L342" s="70">
        <f t="shared" si="54"/>
        <v>-0.99816156321691674</v>
      </c>
      <c r="M342" s="70">
        <f t="shared" si="55"/>
        <v>-0.98435413085075674</v>
      </c>
    </row>
    <row r="343" spans="1:13" x14ac:dyDescent="0.2">
      <c r="A343" s="17" t="s">
        <v>137</v>
      </c>
      <c r="B343" s="43" t="s">
        <v>260</v>
      </c>
      <c r="C343" s="17" t="s">
        <v>261</v>
      </c>
      <c r="D343" s="18">
        <v>0</v>
      </c>
      <c r="E343" s="18">
        <v>0</v>
      </c>
      <c r="F343" s="18">
        <v>0</v>
      </c>
      <c r="G343" s="18">
        <v>0</v>
      </c>
      <c r="H343" s="18">
        <v>0</v>
      </c>
      <c r="I343" s="18">
        <f t="shared" si="51"/>
        <v>0</v>
      </c>
      <c r="J343" s="18">
        <f t="shared" si="52"/>
        <v>0</v>
      </c>
      <c r="K343" s="37" t="str">
        <f t="shared" si="53"/>
        <v>NA</v>
      </c>
      <c r="L343" s="37" t="str">
        <f t="shared" si="54"/>
        <v>NA</v>
      </c>
      <c r="M343" s="37" t="str">
        <f t="shared" si="55"/>
        <v>NA</v>
      </c>
    </row>
    <row r="344" spans="1:13" x14ac:dyDescent="0.2">
      <c r="A344" s="17"/>
      <c r="B344" s="43" t="s">
        <v>441</v>
      </c>
      <c r="C344" s="17" t="s">
        <v>442</v>
      </c>
      <c r="D344" s="18">
        <v>0</v>
      </c>
      <c r="E344" s="18">
        <v>23044.5</v>
      </c>
      <c r="F344" s="18">
        <v>0</v>
      </c>
      <c r="G344" s="18">
        <v>253521.55</v>
      </c>
      <c r="H344" s="18">
        <v>0</v>
      </c>
      <c r="I344" s="18">
        <f t="shared" si="51"/>
        <v>253521.55</v>
      </c>
      <c r="J344" s="18">
        <f t="shared" si="52"/>
        <v>-230477.05</v>
      </c>
      <c r="K344" s="37">
        <f t="shared" si="53"/>
        <v>-10.001390787389616</v>
      </c>
      <c r="L344" s="37">
        <f t="shared" si="54"/>
        <v>-1</v>
      </c>
      <c r="M344" s="37">
        <f t="shared" si="55"/>
        <v>21.002781574779231</v>
      </c>
    </row>
    <row r="345" spans="1:13" x14ac:dyDescent="0.2">
      <c r="A345" s="17"/>
      <c r="B345" s="43" t="s">
        <v>130</v>
      </c>
      <c r="C345" s="17" t="s">
        <v>131</v>
      </c>
      <c r="D345" s="18">
        <v>0</v>
      </c>
      <c r="E345" s="18">
        <v>0</v>
      </c>
      <c r="F345" s="18">
        <v>0</v>
      </c>
      <c r="G345" s="18">
        <v>0</v>
      </c>
      <c r="H345" s="18">
        <v>0</v>
      </c>
      <c r="I345" s="18">
        <f t="shared" si="51"/>
        <v>0</v>
      </c>
      <c r="J345" s="18">
        <f t="shared" si="52"/>
        <v>0</v>
      </c>
      <c r="K345" s="37" t="str">
        <f t="shared" si="53"/>
        <v>NA</v>
      </c>
      <c r="L345" s="37" t="str">
        <f t="shared" si="54"/>
        <v>NA</v>
      </c>
      <c r="M345" s="37" t="str">
        <f t="shared" si="55"/>
        <v>NA</v>
      </c>
    </row>
    <row r="346" spans="1:13" x14ac:dyDescent="0.2">
      <c r="A346" s="17"/>
      <c r="B346" s="43" t="s">
        <v>376</v>
      </c>
      <c r="C346" s="17" t="s">
        <v>377</v>
      </c>
      <c r="F346" s="18">
        <v>0</v>
      </c>
      <c r="G346" s="18">
        <v>0</v>
      </c>
      <c r="H346" s="18">
        <v>0</v>
      </c>
      <c r="I346" s="18">
        <f t="shared" si="51"/>
        <v>0</v>
      </c>
      <c r="J346" s="18">
        <f t="shared" si="52"/>
        <v>0</v>
      </c>
      <c r="K346" s="37" t="str">
        <f t="shared" si="53"/>
        <v>NA</v>
      </c>
      <c r="L346" s="37" t="str">
        <f t="shared" si="54"/>
        <v>NA</v>
      </c>
      <c r="M346" s="37" t="str">
        <f t="shared" si="55"/>
        <v>NA</v>
      </c>
    </row>
    <row r="347" spans="1:13" x14ac:dyDescent="0.2">
      <c r="A347" s="17"/>
      <c r="B347" s="43" t="s">
        <v>70</v>
      </c>
      <c r="C347" s="17" t="s">
        <v>71</v>
      </c>
      <c r="D347" s="18">
        <v>0</v>
      </c>
      <c r="E347" s="18">
        <v>0</v>
      </c>
      <c r="F347" s="18">
        <v>0</v>
      </c>
      <c r="G347" s="18">
        <v>0</v>
      </c>
      <c r="H347" s="18">
        <v>0</v>
      </c>
      <c r="I347" s="18">
        <f t="shared" si="51"/>
        <v>0</v>
      </c>
      <c r="J347" s="18">
        <f t="shared" si="52"/>
        <v>0</v>
      </c>
      <c r="K347" s="37" t="str">
        <f t="shared" si="53"/>
        <v>NA</v>
      </c>
      <c r="L347" s="37" t="str">
        <f t="shared" si="54"/>
        <v>NA</v>
      </c>
      <c r="M347" s="37" t="str">
        <f t="shared" si="55"/>
        <v>NA</v>
      </c>
    </row>
    <row r="348" spans="1:13" x14ac:dyDescent="0.2">
      <c r="A348" s="17"/>
      <c r="B348" s="43" t="s">
        <v>120</v>
      </c>
      <c r="C348" s="17" t="s">
        <v>121</v>
      </c>
      <c r="D348" s="18">
        <v>0</v>
      </c>
      <c r="E348" s="18">
        <v>0</v>
      </c>
      <c r="F348" s="18">
        <v>0</v>
      </c>
      <c r="G348" s="18">
        <v>0</v>
      </c>
      <c r="H348" s="18">
        <v>0</v>
      </c>
      <c r="I348" s="18">
        <f t="shared" si="51"/>
        <v>0</v>
      </c>
      <c r="J348" s="18">
        <f t="shared" si="52"/>
        <v>0</v>
      </c>
      <c r="K348" s="37" t="str">
        <f t="shared" si="53"/>
        <v>NA</v>
      </c>
      <c r="L348" s="37" t="str">
        <f t="shared" si="54"/>
        <v>NA</v>
      </c>
      <c r="M348" s="37" t="str">
        <f t="shared" si="55"/>
        <v>NA</v>
      </c>
    </row>
    <row r="349" spans="1:13" x14ac:dyDescent="0.2">
      <c r="A349" s="17"/>
      <c r="B349" s="43" t="s">
        <v>72</v>
      </c>
      <c r="C349" s="17" t="s">
        <v>73</v>
      </c>
      <c r="D349" s="18">
        <v>1300000</v>
      </c>
      <c r="E349" s="18">
        <v>2600000</v>
      </c>
      <c r="F349" s="18">
        <v>0</v>
      </c>
      <c r="G349" s="18">
        <v>1587.32</v>
      </c>
      <c r="H349" s="18">
        <v>0</v>
      </c>
      <c r="I349" s="18">
        <f t="shared" si="51"/>
        <v>1587.32</v>
      </c>
      <c r="J349" s="18">
        <f t="shared" si="52"/>
        <v>2598412.6800000002</v>
      </c>
      <c r="K349" s="37">
        <f t="shared" si="53"/>
        <v>0.99938949230769236</v>
      </c>
      <c r="L349" s="37">
        <f t="shared" si="54"/>
        <v>-1</v>
      </c>
      <c r="M349" s="37">
        <f t="shared" si="55"/>
        <v>-0.99877898461538461</v>
      </c>
    </row>
    <row r="350" spans="1:13" x14ac:dyDescent="0.2">
      <c r="A350" s="17"/>
      <c r="B350" s="43" t="s">
        <v>74</v>
      </c>
      <c r="C350" s="17" t="s">
        <v>75</v>
      </c>
      <c r="D350" s="18">
        <v>0</v>
      </c>
      <c r="E350" s="18">
        <v>0</v>
      </c>
      <c r="F350" s="18">
        <v>0</v>
      </c>
      <c r="G350" s="18">
        <v>0</v>
      </c>
      <c r="H350" s="18">
        <v>0</v>
      </c>
      <c r="I350" s="18">
        <f t="shared" si="51"/>
        <v>0</v>
      </c>
      <c r="J350" s="18">
        <f t="shared" si="52"/>
        <v>0</v>
      </c>
      <c r="K350" s="37" t="str">
        <f t="shared" si="53"/>
        <v>NA</v>
      </c>
      <c r="L350" s="37" t="str">
        <f t="shared" si="54"/>
        <v>NA</v>
      </c>
      <c r="M350" s="37" t="str">
        <f t="shared" si="55"/>
        <v>NA</v>
      </c>
    </row>
    <row r="351" spans="1:13" x14ac:dyDescent="0.2">
      <c r="A351" s="17"/>
      <c r="B351" s="43" t="s">
        <v>76</v>
      </c>
      <c r="C351" s="17" t="s">
        <v>77</v>
      </c>
      <c r="D351" s="18">
        <v>0</v>
      </c>
      <c r="E351" s="18">
        <v>0</v>
      </c>
      <c r="F351" s="18">
        <v>0</v>
      </c>
      <c r="G351" s="18">
        <v>0</v>
      </c>
      <c r="H351" s="18">
        <v>0</v>
      </c>
      <c r="I351" s="18">
        <f t="shared" si="51"/>
        <v>0</v>
      </c>
      <c r="J351" s="18">
        <f t="shared" si="52"/>
        <v>0</v>
      </c>
      <c r="K351" s="37" t="str">
        <f t="shared" si="53"/>
        <v>NA</v>
      </c>
      <c r="L351" s="37" t="str">
        <f t="shared" si="54"/>
        <v>NA</v>
      </c>
      <c r="M351" s="37" t="str">
        <f t="shared" si="55"/>
        <v>NA</v>
      </c>
    </row>
    <row r="352" spans="1:13" x14ac:dyDescent="0.2">
      <c r="A352" s="17"/>
      <c r="B352" s="43" t="s">
        <v>82</v>
      </c>
      <c r="C352" s="17" t="s">
        <v>83</v>
      </c>
      <c r="D352" s="18">
        <v>34450</v>
      </c>
      <c r="E352" s="18">
        <v>69436</v>
      </c>
      <c r="F352" s="18">
        <v>0</v>
      </c>
      <c r="G352" s="18">
        <v>42.06</v>
      </c>
      <c r="H352" s="18">
        <v>0</v>
      </c>
      <c r="I352" s="18">
        <f t="shared" si="51"/>
        <v>42.06</v>
      </c>
      <c r="J352" s="18">
        <f t="shared" si="52"/>
        <v>69393.94</v>
      </c>
      <c r="K352" s="37">
        <f t="shared" si="53"/>
        <v>0.99939426234230089</v>
      </c>
      <c r="L352" s="37">
        <f t="shared" si="54"/>
        <v>-1</v>
      </c>
      <c r="M352" s="37">
        <f t="shared" si="55"/>
        <v>-0.99878852468460166</v>
      </c>
    </row>
    <row r="353" spans="1:13" x14ac:dyDescent="0.2">
      <c r="A353" s="17"/>
      <c r="B353" s="43" t="s">
        <v>84</v>
      </c>
      <c r="C353" s="17" t="s">
        <v>85</v>
      </c>
      <c r="D353" s="18">
        <v>26125645</v>
      </c>
      <c r="E353" s="18">
        <v>23000</v>
      </c>
      <c r="F353" s="18">
        <v>0</v>
      </c>
      <c r="G353" s="18">
        <v>0</v>
      </c>
      <c r="H353" s="18">
        <v>450.95</v>
      </c>
      <c r="I353" s="18">
        <f t="shared" si="51"/>
        <v>450.95</v>
      </c>
      <c r="J353" s="18">
        <f t="shared" si="52"/>
        <v>22549.05</v>
      </c>
      <c r="K353" s="37">
        <f t="shared" si="53"/>
        <v>0.98039347826086953</v>
      </c>
      <c r="L353" s="37">
        <f t="shared" si="54"/>
        <v>-1</v>
      </c>
      <c r="M353" s="37">
        <f t="shared" si="55"/>
        <v>-1</v>
      </c>
    </row>
    <row r="354" spans="1:13" x14ac:dyDescent="0.2">
      <c r="A354" s="17"/>
      <c r="B354" s="43" t="s">
        <v>86</v>
      </c>
      <c r="C354" s="17" t="s">
        <v>87</v>
      </c>
      <c r="D354" s="18">
        <v>0</v>
      </c>
      <c r="E354" s="18">
        <v>0</v>
      </c>
      <c r="F354" s="18">
        <v>0</v>
      </c>
      <c r="G354" s="18">
        <v>0</v>
      </c>
      <c r="H354" s="18">
        <v>0</v>
      </c>
      <c r="I354" s="18">
        <f t="shared" si="51"/>
        <v>0</v>
      </c>
      <c r="J354" s="18">
        <f t="shared" si="52"/>
        <v>0</v>
      </c>
      <c r="K354" s="37" t="str">
        <f t="shared" si="53"/>
        <v>NA</v>
      </c>
      <c r="L354" s="37" t="str">
        <f t="shared" si="54"/>
        <v>NA</v>
      </c>
      <c r="M354" s="37" t="str">
        <f t="shared" si="55"/>
        <v>NA</v>
      </c>
    </row>
    <row r="355" spans="1:13" x14ac:dyDescent="0.2">
      <c r="A355" s="17"/>
      <c r="B355" s="43" t="s">
        <v>443</v>
      </c>
      <c r="C355" s="17" t="s">
        <v>444</v>
      </c>
      <c r="D355" s="18">
        <v>0</v>
      </c>
      <c r="E355" s="18">
        <v>54000</v>
      </c>
      <c r="F355" s="18">
        <v>1200</v>
      </c>
      <c r="G355" s="18">
        <v>1560</v>
      </c>
      <c r="H355" s="18">
        <v>2440</v>
      </c>
      <c r="I355" s="18">
        <f t="shared" si="51"/>
        <v>4000</v>
      </c>
      <c r="J355" s="18">
        <f t="shared" si="52"/>
        <v>50000</v>
      </c>
      <c r="K355" s="37">
        <f t="shared" si="53"/>
        <v>0.92592592592592593</v>
      </c>
      <c r="L355" s="37">
        <f t="shared" si="54"/>
        <v>-0.97777777777777775</v>
      </c>
      <c r="M355" s="37">
        <f t="shared" si="55"/>
        <v>-0.94222222222222218</v>
      </c>
    </row>
    <row r="356" spans="1:13" x14ac:dyDescent="0.2">
      <c r="A356" s="17"/>
      <c r="B356" s="43" t="s">
        <v>94</v>
      </c>
      <c r="C356" s="17" t="s">
        <v>95</v>
      </c>
      <c r="D356" s="18">
        <v>0</v>
      </c>
      <c r="E356" s="18">
        <v>0</v>
      </c>
      <c r="F356" s="18">
        <v>0</v>
      </c>
      <c r="G356" s="18">
        <v>0</v>
      </c>
      <c r="H356" s="18">
        <v>0</v>
      </c>
      <c r="I356" s="18">
        <f t="shared" si="51"/>
        <v>0</v>
      </c>
      <c r="J356" s="18">
        <f t="shared" si="52"/>
        <v>0</v>
      </c>
      <c r="K356" s="37" t="str">
        <f t="shared" si="53"/>
        <v>NA</v>
      </c>
      <c r="L356" s="37" t="str">
        <f t="shared" si="54"/>
        <v>NA</v>
      </c>
      <c r="M356" s="37" t="str">
        <f t="shared" si="55"/>
        <v>NA</v>
      </c>
    </row>
    <row r="357" spans="1:13" x14ac:dyDescent="0.2">
      <c r="A357" s="17"/>
      <c r="B357" s="43" t="s">
        <v>96</v>
      </c>
      <c r="C357" s="17" t="s">
        <v>97</v>
      </c>
      <c r="D357" s="18">
        <v>61839</v>
      </c>
      <c r="E357" s="18">
        <v>57802</v>
      </c>
      <c r="F357" s="18">
        <v>0</v>
      </c>
      <c r="G357" s="18">
        <v>0</v>
      </c>
      <c r="H357" s="18">
        <v>0</v>
      </c>
      <c r="I357" s="18">
        <f t="shared" si="51"/>
        <v>0</v>
      </c>
      <c r="J357" s="18">
        <f t="shared" si="52"/>
        <v>57802</v>
      </c>
      <c r="K357" s="37">
        <f t="shared" si="53"/>
        <v>1</v>
      </c>
      <c r="L357" s="37">
        <f t="shared" si="54"/>
        <v>-1</v>
      </c>
      <c r="M357" s="37">
        <f t="shared" si="55"/>
        <v>-1</v>
      </c>
    </row>
    <row r="358" spans="1:13" x14ac:dyDescent="0.2">
      <c r="A358" s="17"/>
      <c r="B358" s="43" t="s">
        <v>98</v>
      </c>
      <c r="C358" s="17" t="s">
        <v>99</v>
      </c>
      <c r="D358" s="18">
        <v>0</v>
      </c>
      <c r="E358" s="18">
        <v>0</v>
      </c>
      <c r="F358" s="18">
        <v>0</v>
      </c>
      <c r="G358" s="18">
        <v>0</v>
      </c>
      <c r="H358" s="18">
        <v>0</v>
      </c>
      <c r="I358" s="18">
        <f t="shared" si="51"/>
        <v>0</v>
      </c>
      <c r="J358" s="18">
        <f t="shared" si="52"/>
        <v>0</v>
      </c>
      <c r="K358" s="37" t="str">
        <f t="shared" si="53"/>
        <v>NA</v>
      </c>
      <c r="L358" s="37" t="str">
        <f t="shared" si="54"/>
        <v>NA</v>
      </c>
      <c r="M358" s="37" t="str">
        <f t="shared" si="55"/>
        <v>NA</v>
      </c>
    </row>
    <row r="359" spans="1:13" x14ac:dyDescent="0.2">
      <c r="A359" s="17"/>
      <c r="B359" s="43" t="s">
        <v>431</v>
      </c>
      <c r="C359" s="17" t="s">
        <v>432</v>
      </c>
      <c r="D359" s="18">
        <v>128851.01000000001</v>
      </c>
      <c r="E359" s="18">
        <v>124881.51000000001</v>
      </c>
      <c r="F359" s="18">
        <v>0</v>
      </c>
      <c r="G359" s="18">
        <v>68008.7</v>
      </c>
      <c r="H359" s="18">
        <v>30.75</v>
      </c>
      <c r="I359" s="18">
        <f t="shared" si="51"/>
        <v>68039.45</v>
      </c>
      <c r="J359" s="18">
        <f t="shared" si="52"/>
        <v>56842.060000000012</v>
      </c>
      <c r="K359" s="37">
        <f t="shared" si="53"/>
        <v>0.45516794279633555</v>
      </c>
      <c r="L359" s="37">
        <f t="shared" si="54"/>
        <v>-1</v>
      </c>
      <c r="M359" s="37">
        <f t="shared" si="55"/>
        <v>8.9171647588181663E-2</v>
      </c>
    </row>
    <row r="360" spans="1:13" x14ac:dyDescent="0.2">
      <c r="A360" s="17"/>
      <c r="B360" s="43" t="s">
        <v>138</v>
      </c>
      <c r="C360" s="17" t="s">
        <v>139</v>
      </c>
      <c r="F360" s="18">
        <v>0</v>
      </c>
      <c r="G360" s="18">
        <v>0</v>
      </c>
      <c r="H360" s="18">
        <v>0</v>
      </c>
      <c r="I360" s="18">
        <f t="shared" si="51"/>
        <v>0</v>
      </c>
      <c r="J360" s="18">
        <f t="shared" si="52"/>
        <v>0</v>
      </c>
      <c r="K360" s="37" t="str">
        <f t="shared" si="53"/>
        <v>NA</v>
      </c>
      <c r="L360" s="37" t="str">
        <f t="shared" si="54"/>
        <v>NA</v>
      </c>
      <c r="M360" s="37" t="str">
        <f t="shared" si="55"/>
        <v>NA</v>
      </c>
    </row>
    <row r="361" spans="1:13" x14ac:dyDescent="0.2">
      <c r="A361" s="17"/>
      <c r="B361" s="43" t="s">
        <v>114</v>
      </c>
      <c r="C361" s="17" t="s">
        <v>115</v>
      </c>
      <c r="F361" s="18">
        <v>0</v>
      </c>
      <c r="G361" s="18">
        <v>0</v>
      </c>
      <c r="H361" s="18">
        <v>0</v>
      </c>
      <c r="I361" s="18">
        <f t="shared" si="51"/>
        <v>0</v>
      </c>
      <c r="J361" s="18">
        <f t="shared" si="52"/>
        <v>0</v>
      </c>
      <c r="K361" s="37" t="str">
        <f t="shared" si="53"/>
        <v>NA</v>
      </c>
      <c r="L361" s="37" t="str">
        <f t="shared" si="54"/>
        <v>NA</v>
      </c>
      <c r="M361" s="37" t="str">
        <f t="shared" si="55"/>
        <v>NA</v>
      </c>
    </row>
    <row r="362" spans="1:13" x14ac:dyDescent="0.2">
      <c r="A362" s="17"/>
      <c r="B362" s="43" t="s">
        <v>500</v>
      </c>
      <c r="C362" s="17" t="s">
        <v>60</v>
      </c>
      <c r="D362" s="18">
        <v>0</v>
      </c>
      <c r="E362" s="18">
        <v>0</v>
      </c>
      <c r="F362" s="18">
        <v>0</v>
      </c>
      <c r="G362" s="18">
        <v>0</v>
      </c>
      <c r="H362" s="18">
        <v>0</v>
      </c>
      <c r="I362" s="18">
        <f t="shared" si="51"/>
        <v>0</v>
      </c>
      <c r="J362" s="18">
        <f t="shared" si="52"/>
        <v>0</v>
      </c>
      <c r="K362" s="37" t="str">
        <f t="shared" si="53"/>
        <v>NA</v>
      </c>
      <c r="L362" s="37" t="str">
        <f t="shared" si="54"/>
        <v>NA</v>
      </c>
      <c r="M362" s="37" t="str">
        <f t="shared" si="55"/>
        <v>NA</v>
      </c>
    </row>
    <row r="363" spans="1:13" x14ac:dyDescent="0.2">
      <c r="A363" s="67" t="s">
        <v>140</v>
      </c>
      <c r="B363" s="68"/>
      <c r="C363" s="67"/>
      <c r="D363" s="69">
        <v>27650785.010000002</v>
      </c>
      <c r="E363" s="69">
        <v>2952164.01</v>
      </c>
      <c r="F363" s="69">
        <v>1200</v>
      </c>
      <c r="G363" s="69">
        <v>324719.63</v>
      </c>
      <c r="H363" s="69">
        <v>2921.7</v>
      </c>
      <c r="I363" s="69">
        <f t="shared" si="51"/>
        <v>327641.33</v>
      </c>
      <c r="J363" s="69">
        <f t="shared" si="52"/>
        <v>2624522.6799999997</v>
      </c>
      <c r="K363" s="70">
        <f t="shared" si="53"/>
        <v>0.88901655568926197</v>
      </c>
      <c r="L363" s="70">
        <f t="shared" si="54"/>
        <v>-0.99959351851864087</v>
      </c>
      <c r="M363" s="70">
        <f t="shared" si="55"/>
        <v>-0.78001247295200249</v>
      </c>
    </row>
    <row r="364" spans="1:13" x14ac:dyDescent="0.2">
      <c r="A364" s="17" t="s">
        <v>141</v>
      </c>
      <c r="B364" s="43" t="s">
        <v>260</v>
      </c>
      <c r="C364" s="17" t="s">
        <v>261</v>
      </c>
      <c r="D364" s="18">
        <v>0</v>
      </c>
      <c r="E364" s="18">
        <v>0</v>
      </c>
      <c r="F364" s="18">
        <v>0</v>
      </c>
      <c r="G364" s="18">
        <v>0</v>
      </c>
      <c r="H364" s="18">
        <v>0</v>
      </c>
      <c r="I364" s="18">
        <f t="shared" si="51"/>
        <v>0</v>
      </c>
      <c r="J364" s="18">
        <f t="shared" si="52"/>
        <v>0</v>
      </c>
      <c r="K364" s="37" t="str">
        <f t="shared" si="53"/>
        <v>NA</v>
      </c>
      <c r="L364" s="37" t="str">
        <f t="shared" si="54"/>
        <v>NA</v>
      </c>
      <c r="M364" s="37" t="str">
        <f t="shared" si="55"/>
        <v>NA</v>
      </c>
    </row>
    <row r="365" spans="1:13" x14ac:dyDescent="0.2">
      <c r="A365" s="17"/>
      <c r="B365" s="43" t="s">
        <v>331</v>
      </c>
      <c r="C365" s="17" t="s">
        <v>332</v>
      </c>
      <c r="D365" s="18">
        <v>0</v>
      </c>
      <c r="E365" s="18">
        <v>0</v>
      </c>
      <c r="F365" s="18">
        <v>0</v>
      </c>
      <c r="G365" s="18">
        <v>0</v>
      </c>
      <c r="H365" s="18">
        <v>0</v>
      </c>
      <c r="I365" s="18">
        <f t="shared" si="51"/>
        <v>0</v>
      </c>
      <c r="J365" s="18">
        <f t="shared" si="52"/>
        <v>0</v>
      </c>
      <c r="K365" s="37" t="str">
        <f t="shared" si="53"/>
        <v>NA</v>
      </c>
      <c r="L365" s="37" t="str">
        <f t="shared" si="54"/>
        <v>NA</v>
      </c>
      <c r="M365" s="37" t="str">
        <f t="shared" si="55"/>
        <v>NA</v>
      </c>
    </row>
    <row r="366" spans="1:13" x14ac:dyDescent="0.2">
      <c r="A366" s="17"/>
      <c r="B366" s="43" t="s">
        <v>68</v>
      </c>
      <c r="C366" s="17" t="s">
        <v>69</v>
      </c>
      <c r="D366" s="18">
        <v>0</v>
      </c>
      <c r="E366" s="18">
        <v>0</v>
      </c>
      <c r="F366" s="18">
        <v>0</v>
      </c>
      <c r="G366" s="18">
        <v>0</v>
      </c>
      <c r="H366" s="18">
        <v>0</v>
      </c>
      <c r="I366" s="18">
        <f t="shared" si="51"/>
        <v>0</v>
      </c>
      <c r="J366" s="18">
        <f t="shared" si="52"/>
        <v>0</v>
      </c>
      <c r="K366" s="37" t="str">
        <f t="shared" si="53"/>
        <v>NA</v>
      </c>
      <c r="L366" s="37" t="str">
        <f t="shared" si="54"/>
        <v>NA</v>
      </c>
      <c r="M366" s="37" t="str">
        <f t="shared" si="55"/>
        <v>NA</v>
      </c>
    </row>
    <row r="367" spans="1:13" x14ac:dyDescent="0.2">
      <c r="A367" s="17"/>
      <c r="B367" s="43" t="s">
        <v>449</v>
      </c>
      <c r="C367" s="17" t="s">
        <v>450</v>
      </c>
      <c r="D367" s="18">
        <v>0</v>
      </c>
      <c r="E367" s="18">
        <v>0</v>
      </c>
      <c r="F367" s="18">
        <v>0</v>
      </c>
      <c r="G367" s="18">
        <v>0</v>
      </c>
      <c r="H367" s="18">
        <v>0</v>
      </c>
      <c r="I367" s="18">
        <f t="shared" si="51"/>
        <v>0</v>
      </c>
      <c r="J367" s="18">
        <f t="shared" si="52"/>
        <v>0</v>
      </c>
      <c r="K367" s="37" t="str">
        <f t="shared" si="53"/>
        <v>NA</v>
      </c>
      <c r="L367" s="37" t="str">
        <f t="shared" si="54"/>
        <v>NA</v>
      </c>
      <c r="M367" s="37" t="str">
        <f t="shared" si="55"/>
        <v>NA</v>
      </c>
    </row>
    <row r="368" spans="1:13" x14ac:dyDescent="0.2">
      <c r="A368" s="17"/>
      <c r="B368" s="43" t="s">
        <v>70</v>
      </c>
      <c r="C368" s="17" t="s">
        <v>71</v>
      </c>
      <c r="D368" s="18">
        <v>0</v>
      </c>
      <c r="E368" s="18">
        <v>0</v>
      </c>
      <c r="F368" s="18">
        <v>0</v>
      </c>
      <c r="G368" s="18">
        <v>0</v>
      </c>
      <c r="H368" s="18">
        <v>0</v>
      </c>
      <c r="I368" s="18">
        <f t="shared" si="51"/>
        <v>0</v>
      </c>
      <c r="J368" s="18">
        <f t="shared" si="52"/>
        <v>0</v>
      </c>
      <c r="K368" s="37" t="str">
        <f t="shared" si="53"/>
        <v>NA</v>
      </c>
      <c r="L368" s="37" t="str">
        <f t="shared" si="54"/>
        <v>NA</v>
      </c>
      <c r="M368" s="37" t="str">
        <f t="shared" si="55"/>
        <v>NA</v>
      </c>
    </row>
    <row r="369" spans="1:13" x14ac:dyDescent="0.2">
      <c r="A369" s="17"/>
      <c r="B369" s="43" t="s">
        <v>120</v>
      </c>
      <c r="C369" s="17" t="s">
        <v>121</v>
      </c>
      <c r="D369" s="18">
        <v>198170</v>
      </c>
      <c r="E369" s="18">
        <v>198170</v>
      </c>
      <c r="F369" s="18">
        <v>17636.260000000002</v>
      </c>
      <c r="G369" s="18">
        <v>105256.52</v>
      </c>
      <c r="H369" s="18">
        <v>0</v>
      </c>
      <c r="I369" s="18">
        <f t="shared" si="51"/>
        <v>105256.52</v>
      </c>
      <c r="J369" s="18">
        <f t="shared" si="52"/>
        <v>92913.48</v>
      </c>
      <c r="K369" s="37">
        <f t="shared" si="53"/>
        <v>0.46885744562749154</v>
      </c>
      <c r="L369" s="37">
        <f t="shared" si="54"/>
        <v>-0.91100439017005597</v>
      </c>
      <c r="M369" s="37">
        <f t="shared" si="55"/>
        <v>6.2285108745016943E-2</v>
      </c>
    </row>
    <row r="370" spans="1:13" x14ac:dyDescent="0.2">
      <c r="A370" s="17"/>
      <c r="B370" s="43" t="s">
        <v>72</v>
      </c>
      <c r="C370" s="17" t="s">
        <v>73</v>
      </c>
      <c r="D370" s="18">
        <v>42239798.5</v>
      </c>
      <c r="E370" s="18">
        <v>0</v>
      </c>
      <c r="F370" s="18">
        <v>15077.5</v>
      </c>
      <c r="G370" s="18">
        <v>1142642.5</v>
      </c>
      <c r="H370" s="18">
        <v>0</v>
      </c>
      <c r="I370" s="18">
        <f t="shared" si="51"/>
        <v>1142642.5</v>
      </c>
      <c r="J370" s="18">
        <f t="shared" si="52"/>
        <v>-1142642.5</v>
      </c>
      <c r="K370" s="37" t="str">
        <f t="shared" si="53"/>
        <v>NA</v>
      </c>
      <c r="L370" s="37" t="str">
        <f t="shared" si="54"/>
        <v>NA</v>
      </c>
      <c r="M370" s="37" t="str">
        <f t="shared" si="55"/>
        <v>NA</v>
      </c>
    </row>
    <row r="371" spans="1:13" x14ac:dyDescent="0.2">
      <c r="A371" s="17"/>
      <c r="B371" s="43" t="s">
        <v>74</v>
      </c>
      <c r="C371" s="17" t="s">
        <v>75</v>
      </c>
      <c r="D371" s="18">
        <v>25515</v>
      </c>
      <c r="E371" s="18">
        <v>25515</v>
      </c>
      <c r="F371" s="18">
        <v>1890</v>
      </c>
      <c r="G371" s="18">
        <v>6615</v>
      </c>
      <c r="H371" s="18">
        <v>0</v>
      </c>
      <c r="I371" s="18">
        <f t="shared" si="51"/>
        <v>6615</v>
      </c>
      <c r="J371" s="18">
        <f t="shared" si="52"/>
        <v>18900</v>
      </c>
      <c r="K371" s="37">
        <f t="shared" si="53"/>
        <v>0.7407407407407407</v>
      </c>
      <c r="L371" s="37">
        <f t="shared" si="54"/>
        <v>-0.92592592592592593</v>
      </c>
      <c r="M371" s="37">
        <f t="shared" si="55"/>
        <v>-0.48148148148148145</v>
      </c>
    </row>
    <row r="372" spans="1:13" x14ac:dyDescent="0.2">
      <c r="A372" s="17"/>
      <c r="B372" s="43" t="s">
        <v>76</v>
      </c>
      <c r="C372" s="17" t="s">
        <v>77</v>
      </c>
      <c r="D372" s="18">
        <v>50423.78</v>
      </c>
      <c r="E372" s="18">
        <v>50423.78</v>
      </c>
      <c r="F372" s="18">
        <v>4290.88</v>
      </c>
      <c r="G372" s="18">
        <v>25614.61</v>
      </c>
      <c r="H372" s="18">
        <v>0</v>
      </c>
      <c r="I372" s="18">
        <f t="shared" si="51"/>
        <v>25614.61</v>
      </c>
      <c r="J372" s="18">
        <f t="shared" si="52"/>
        <v>24809.17</v>
      </c>
      <c r="K372" s="37">
        <f t="shared" si="53"/>
        <v>0.4920132921411286</v>
      </c>
      <c r="L372" s="37">
        <f t="shared" si="54"/>
        <v>-0.91490364268605018</v>
      </c>
      <c r="M372" s="37">
        <f t="shared" si="55"/>
        <v>1.5973415717742745E-2</v>
      </c>
    </row>
    <row r="373" spans="1:13" x14ac:dyDescent="0.2">
      <c r="A373" s="17"/>
      <c r="B373" s="43" t="s">
        <v>82</v>
      </c>
      <c r="C373" s="17" t="s">
        <v>83</v>
      </c>
      <c r="D373" s="18">
        <v>6745.24</v>
      </c>
      <c r="E373" s="18">
        <v>6745.24</v>
      </c>
      <c r="F373" s="18">
        <v>1482.81</v>
      </c>
      <c r="G373" s="18">
        <v>36946.329999999994</v>
      </c>
      <c r="H373" s="18">
        <v>0</v>
      </c>
      <c r="I373" s="18">
        <f t="shared" si="51"/>
        <v>36946.329999999994</v>
      </c>
      <c r="J373" s="18">
        <f t="shared" si="52"/>
        <v>-30201.089999999997</v>
      </c>
      <c r="K373" s="37">
        <f t="shared" si="53"/>
        <v>-4.4773929467298421</v>
      </c>
      <c r="L373" s="37">
        <f t="shared" si="54"/>
        <v>-0.7801694231784192</v>
      </c>
      <c r="M373" s="37">
        <f t="shared" si="55"/>
        <v>9.9547858934596825</v>
      </c>
    </row>
    <row r="374" spans="1:13" x14ac:dyDescent="0.2">
      <c r="A374" s="17"/>
      <c r="B374" s="43" t="s">
        <v>84</v>
      </c>
      <c r="C374" s="17" t="s">
        <v>85</v>
      </c>
      <c r="D374" s="18">
        <v>26298445</v>
      </c>
      <c r="E374" s="18">
        <v>2966862</v>
      </c>
      <c r="F374" s="18">
        <v>0</v>
      </c>
      <c r="G374" s="18">
        <v>1059619.68</v>
      </c>
      <c r="H374" s="18">
        <v>1080080.1000000001</v>
      </c>
      <c r="I374" s="18">
        <f t="shared" si="51"/>
        <v>2139699.7800000003</v>
      </c>
      <c r="J374" s="18">
        <f t="shared" si="52"/>
        <v>827162.21999999974</v>
      </c>
      <c r="K374" s="37">
        <f t="shared" si="53"/>
        <v>0.27880036887458864</v>
      </c>
      <c r="L374" s="37">
        <f t="shared" si="54"/>
        <v>-1</v>
      </c>
      <c r="M374" s="37">
        <f t="shared" si="55"/>
        <v>-0.28569668558901634</v>
      </c>
    </row>
    <row r="375" spans="1:13" x14ac:dyDescent="0.2">
      <c r="A375" s="17"/>
      <c r="B375" s="43" t="s">
        <v>122</v>
      </c>
      <c r="C375" s="17" t="s">
        <v>123</v>
      </c>
      <c r="D375" s="18">
        <v>0</v>
      </c>
      <c r="E375" s="18">
        <v>0</v>
      </c>
      <c r="F375" s="18">
        <v>0</v>
      </c>
      <c r="G375" s="18">
        <v>151077.5</v>
      </c>
      <c r="H375" s="18">
        <v>71148.67</v>
      </c>
      <c r="I375" s="18">
        <f t="shared" si="51"/>
        <v>222226.16999999998</v>
      </c>
      <c r="J375" s="18">
        <f t="shared" si="52"/>
        <v>-222226.16999999998</v>
      </c>
      <c r="K375" s="37" t="str">
        <f t="shared" si="53"/>
        <v>NA</v>
      </c>
      <c r="L375" s="37" t="str">
        <f t="shared" si="54"/>
        <v>NA</v>
      </c>
      <c r="M375" s="37" t="str">
        <f t="shared" si="55"/>
        <v>NA</v>
      </c>
    </row>
    <row r="376" spans="1:13" x14ac:dyDescent="0.2">
      <c r="A376" s="17"/>
      <c r="B376" s="43" t="s">
        <v>298</v>
      </c>
      <c r="C376" s="17" t="s">
        <v>299</v>
      </c>
      <c r="D376" s="18">
        <v>8335</v>
      </c>
      <c r="E376" s="18">
        <v>8335</v>
      </c>
      <c r="F376" s="18">
        <v>665.9</v>
      </c>
      <c r="G376" s="18">
        <v>110667.71</v>
      </c>
      <c r="H376" s="18">
        <v>676755.05</v>
      </c>
      <c r="I376" s="18">
        <f t="shared" si="51"/>
        <v>787422.76</v>
      </c>
      <c r="J376" s="18">
        <f t="shared" si="52"/>
        <v>-779087.76</v>
      </c>
      <c r="K376" s="37">
        <f t="shared" si="53"/>
        <v>-93.471836832633471</v>
      </c>
      <c r="L376" s="37">
        <f t="shared" si="54"/>
        <v>-0.92010797840431913</v>
      </c>
      <c r="M376" s="37">
        <f t="shared" si="55"/>
        <v>25.554939412117577</v>
      </c>
    </row>
    <row r="377" spans="1:13" x14ac:dyDescent="0.2">
      <c r="A377" s="17"/>
      <c r="B377" s="43" t="s">
        <v>92</v>
      </c>
      <c r="C377" s="17" t="s">
        <v>93</v>
      </c>
      <c r="D377" s="18">
        <v>27900</v>
      </c>
      <c r="E377" s="18">
        <v>365940</v>
      </c>
      <c r="F377" s="18">
        <v>0</v>
      </c>
      <c r="G377" s="18">
        <v>0</v>
      </c>
      <c r="H377" s="18">
        <v>0</v>
      </c>
      <c r="I377" s="18">
        <f t="shared" si="51"/>
        <v>0</v>
      </c>
      <c r="J377" s="18">
        <f t="shared" si="52"/>
        <v>365940</v>
      </c>
      <c r="K377" s="37">
        <f t="shared" si="53"/>
        <v>1</v>
      </c>
      <c r="L377" s="37">
        <f t="shared" si="54"/>
        <v>-1</v>
      </c>
      <c r="M377" s="37">
        <f t="shared" si="55"/>
        <v>-1</v>
      </c>
    </row>
    <row r="378" spans="1:13" x14ac:dyDescent="0.2">
      <c r="A378" s="17"/>
      <c r="B378" s="43" t="s">
        <v>94</v>
      </c>
      <c r="C378" s="17" t="s">
        <v>95</v>
      </c>
      <c r="D378" s="18">
        <v>42500</v>
      </c>
      <c r="E378" s="18">
        <v>42500</v>
      </c>
      <c r="F378" s="18">
        <v>282.5</v>
      </c>
      <c r="G378" s="18">
        <v>599.21</v>
      </c>
      <c r="H378" s="18">
        <v>0</v>
      </c>
      <c r="I378" s="18">
        <f t="shared" si="51"/>
        <v>599.21</v>
      </c>
      <c r="J378" s="18">
        <f t="shared" si="52"/>
        <v>41900.79</v>
      </c>
      <c r="K378" s="37">
        <f t="shared" si="53"/>
        <v>0.98590094117647065</v>
      </c>
      <c r="L378" s="37">
        <f t="shared" si="54"/>
        <v>-0.99335294117647055</v>
      </c>
      <c r="M378" s="37">
        <f t="shared" si="55"/>
        <v>-0.97180188235294118</v>
      </c>
    </row>
    <row r="379" spans="1:13" x14ac:dyDescent="0.2">
      <c r="A379" s="17"/>
      <c r="B379" s="43" t="s">
        <v>98</v>
      </c>
      <c r="C379" s="17" t="s">
        <v>99</v>
      </c>
      <c r="D379" s="18">
        <v>209500</v>
      </c>
      <c r="E379" s="18">
        <v>209500</v>
      </c>
      <c r="F379" s="18">
        <v>0</v>
      </c>
      <c r="G379" s="18">
        <v>1588.78</v>
      </c>
      <c r="H379" s="18">
        <v>1161.93</v>
      </c>
      <c r="I379" s="18">
        <f t="shared" si="51"/>
        <v>2750.71</v>
      </c>
      <c r="J379" s="18">
        <f t="shared" si="52"/>
        <v>206749.29</v>
      </c>
      <c r="K379" s="37">
        <f t="shared" si="53"/>
        <v>0.98687011933174229</v>
      </c>
      <c r="L379" s="37">
        <f t="shared" si="54"/>
        <v>-1</v>
      </c>
      <c r="M379" s="37">
        <f t="shared" si="55"/>
        <v>-0.98483264916467783</v>
      </c>
    </row>
    <row r="380" spans="1:13" x14ac:dyDescent="0.2">
      <c r="A380" s="17"/>
      <c r="B380" s="43" t="s">
        <v>302</v>
      </c>
      <c r="C380" s="17" t="s">
        <v>303</v>
      </c>
      <c r="D380" s="18">
        <v>0</v>
      </c>
      <c r="E380" s="18">
        <v>2100</v>
      </c>
      <c r="F380" s="18">
        <v>0</v>
      </c>
      <c r="G380" s="18">
        <v>0</v>
      </c>
      <c r="H380" s="18">
        <v>0</v>
      </c>
      <c r="I380" s="18">
        <f t="shared" si="51"/>
        <v>0</v>
      </c>
      <c r="J380" s="18">
        <f t="shared" si="52"/>
        <v>2100</v>
      </c>
      <c r="K380" s="37">
        <f t="shared" si="53"/>
        <v>1</v>
      </c>
      <c r="L380" s="37">
        <f t="shared" si="54"/>
        <v>-1</v>
      </c>
      <c r="M380" s="37">
        <f t="shared" si="55"/>
        <v>-1</v>
      </c>
    </row>
    <row r="381" spans="1:13" x14ac:dyDescent="0.2">
      <c r="A381" s="17"/>
      <c r="B381" s="43" t="s">
        <v>102</v>
      </c>
      <c r="C381" s="17" t="s">
        <v>103</v>
      </c>
      <c r="D381" s="18">
        <v>95000</v>
      </c>
      <c r="E381" s="18">
        <v>101055</v>
      </c>
      <c r="F381" s="18">
        <v>643.79999999999995</v>
      </c>
      <c r="G381" s="18">
        <v>1443.7</v>
      </c>
      <c r="H381" s="18">
        <v>3449.02</v>
      </c>
      <c r="I381" s="18">
        <f t="shared" ref="I381:I452" si="56">SUM(G381:H381)</f>
        <v>4892.72</v>
      </c>
      <c r="J381" s="18">
        <f t="shared" ref="J381:J452" si="57">E381-I381</f>
        <v>96162.28</v>
      </c>
      <c r="K381" s="37">
        <f t="shared" ref="K381:K452" si="58">IF(E381=0,"NA",J381/E381)</f>
        <v>0.95158359309287022</v>
      </c>
      <c r="L381" s="37">
        <f t="shared" ref="L381:L452" si="59">IF(E381=0,"NA",(  ( F381 - (E381/$L$6)) / (E381/$L$6)))</f>
        <v>-0.99362921181534802</v>
      </c>
      <c r="M381" s="37">
        <f t="shared" ref="M381:M452" si="60">IF(E381=0,"NA",(  ( G381 - ($M$6*(E381/12))) / ($M$6*(E381/12))))</f>
        <v>-0.97142744050269658</v>
      </c>
    </row>
    <row r="382" spans="1:13" x14ac:dyDescent="0.2">
      <c r="A382" s="17"/>
      <c r="B382" s="43" t="s">
        <v>104</v>
      </c>
      <c r="C382" s="17" t="s">
        <v>105</v>
      </c>
      <c r="D382" s="18">
        <v>50000</v>
      </c>
      <c r="E382" s="18">
        <v>121970</v>
      </c>
      <c r="F382" s="18">
        <v>0</v>
      </c>
      <c r="G382" s="18">
        <v>0</v>
      </c>
      <c r="H382" s="18">
        <v>0</v>
      </c>
      <c r="I382" s="18">
        <f t="shared" si="56"/>
        <v>0</v>
      </c>
      <c r="J382" s="18">
        <f t="shared" si="57"/>
        <v>121970</v>
      </c>
      <c r="K382" s="37">
        <f t="shared" si="58"/>
        <v>1</v>
      </c>
      <c r="L382" s="37">
        <f t="shared" si="59"/>
        <v>-1</v>
      </c>
      <c r="M382" s="37">
        <f t="shared" si="60"/>
        <v>-1</v>
      </c>
    </row>
    <row r="383" spans="1:13" x14ac:dyDescent="0.2">
      <c r="A383" s="17"/>
      <c r="B383" s="43" t="s">
        <v>110</v>
      </c>
      <c r="C383" s="17" t="s">
        <v>111</v>
      </c>
      <c r="D383" s="18">
        <v>25375.87</v>
      </c>
      <c r="E383" s="18">
        <v>25375.87</v>
      </c>
      <c r="F383" s="18">
        <v>0</v>
      </c>
      <c r="G383" s="18">
        <v>0</v>
      </c>
      <c r="H383" s="18">
        <v>5401.34</v>
      </c>
      <c r="I383" s="18">
        <f t="shared" si="56"/>
        <v>5401.34</v>
      </c>
      <c r="J383" s="18">
        <f t="shared" si="57"/>
        <v>19974.53</v>
      </c>
      <c r="K383" s="37">
        <f t="shared" si="58"/>
        <v>0.78714660817540438</v>
      </c>
      <c r="L383" s="37">
        <f t="shared" si="59"/>
        <v>-1</v>
      </c>
      <c r="M383" s="37">
        <f t="shared" si="60"/>
        <v>-1</v>
      </c>
    </row>
    <row r="384" spans="1:13" x14ac:dyDescent="0.2">
      <c r="A384" s="17"/>
      <c r="B384" s="43" t="s">
        <v>112</v>
      </c>
      <c r="C384" s="17" t="s">
        <v>113</v>
      </c>
      <c r="D384" s="18">
        <v>11566415</v>
      </c>
      <c r="E384" s="18">
        <v>0</v>
      </c>
      <c r="F384" s="18">
        <v>15889.1</v>
      </c>
      <c r="G384" s="18">
        <v>16772.3</v>
      </c>
      <c r="H384" s="18">
        <v>32717.74</v>
      </c>
      <c r="I384" s="18">
        <f t="shared" si="56"/>
        <v>49490.04</v>
      </c>
      <c r="J384" s="18">
        <f t="shared" si="57"/>
        <v>-49490.04</v>
      </c>
      <c r="K384" s="37" t="str">
        <f t="shared" si="58"/>
        <v>NA</v>
      </c>
      <c r="L384" s="37" t="str">
        <f t="shared" si="59"/>
        <v>NA</v>
      </c>
      <c r="M384" s="37" t="str">
        <f t="shared" si="60"/>
        <v>NA</v>
      </c>
    </row>
    <row r="385" spans="1:13" x14ac:dyDescent="0.2">
      <c r="A385" s="17"/>
      <c r="B385" s="43" t="s">
        <v>114</v>
      </c>
      <c r="C385" s="17" t="s">
        <v>115</v>
      </c>
      <c r="D385" s="18">
        <v>2500</v>
      </c>
      <c r="E385" s="18">
        <v>47500</v>
      </c>
      <c r="F385" s="18">
        <v>0</v>
      </c>
      <c r="G385" s="18">
        <v>0</v>
      </c>
      <c r="H385" s="18">
        <v>0</v>
      </c>
      <c r="I385" s="18">
        <f t="shared" si="56"/>
        <v>0</v>
      </c>
      <c r="J385" s="18">
        <f t="shared" si="57"/>
        <v>47500</v>
      </c>
      <c r="K385" s="37">
        <f t="shared" si="58"/>
        <v>1</v>
      </c>
      <c r="L385" s="37">
        <f t="shared" si="59"/>
        <v>-1</v>
      </c>
      <c r="M385" s="37">
        <f t="shared" si="60"/>
        <v>-1</v>
      </c>
    </row>
    <row r="386" spans="1:13" x14ac:dyDescent="0.2">
      <c r="A386" s="67" t="s">
        <v>142</v>
      </c>
      <c r="B386" s="68"/>
      <c r="C386" s="67"/>
      <c r="D386" s="69">
        <v>80846623.390000015</v>
      </c>
      <c r="E386" s="69">
        <v>4171991.89</v>
      </c>
      <c r="F386" s="69">
        <v>57858.75</v>
      </c>
      <c r="G386" s="69">
        <v>2658843.84</v>
      </c>
      <c r="H386" s="69">
        <v>1870713.85</v>
      </c>
      <c r="I386" s="69">
        <f t="shared" si="56"/>
        <v>4529557.6899999995</v>
      </c>
      <c r="J386" s="69">
        <f t="shared" si="57"/>
        <v>-357565.79999999935</v>
      </c>
      <c r="K386" s="70">
        <f t="shared" si="58"/>
        <v>-8.570625481249422E-2</v>
      </c>
      <c r="L386" s="70">
        <f t="shared" si="59"/>
        <v>-0.98613162452719916</v>
      </c>
      <c r="M386" s="70">
        <f t="shared" si="60"/>
        <v>0.27461601561262849</v>
      </c>
    </row>
    <row r="387" spans="1:13" x14ac:dyDescent="0.2">
      <c r="A387" s="17" t="s">
        <v>453</v>
      </c>
      <c r="B387" s="43" t="s">
        <v>260</v>
      </c>
      <c r="C387" s="17" t="s">
        <v>261</v>
      </c>
      <c r="D387" s="18">
        <v>0</v>
      </c>
      <c r="E387" s="18">
        <v>0</v>
      </c>
      <c r="F387" s="18">
        <v>0</v>
      </c>
      <c r="G387" s="18">
        <v>0</v>
      </c>
      <c r="H387" s="18">
        <v>0</v>
      </c>
      <c r="I387" s="18">
        <f t="shared" si="56"/>
        <v>0</v>
      </c>
      <c r="J387" s="18">
        <f t="shared" si="57"/>
        <v>0</v>
      </c>
      <c r="K387" s="37" t="str">
        <f t="shared" si="58"/>
        <v>NA</v>
      </c>
      <c r="L387" s="37" t="str">
        <f t="shared" si="59"/>
        <v>NA</v>
      </c>
      <c r="M387" s="37" t="str">
        <f t="shared" si="60"/>
        <v>NA</v>
      </c>
    </row>
    <row r="388" spans="1:13" x14ac:dyDescent="0.2">
      <c r="A388" s="17"/>
      <c r="B388" s="43" t="s">
        <v>268</v>
      </c>
      <c r="C388" s="17" t="s">
        <v>269</v>
      </c>
      <c r="D388" s="18">
        <v>0</v>
      </c>
      <c r="E388" s="18">
        <v>0</v>
      </c>
      <c r="F388" s="18">
        <v>0</v>
      </c>
      <c r="G388" s="18">
        <v>0</v>
      </c>
      <c r="H388" s="18">
        <v>0</v>
      </c>
      <c r="I388" s="18">
        <f t="shared" si="56"/>
        <v>0</v>
      </c>
      <c r="J388" s="18">
        <f t="shared" si="57"/>
        <v>0</v>
      </c>
      <c r="K388" s="37" t="str">
        <f t="shared" si="58"/>
        <v>NA</v>
      </c>
      <c r="L388" s="37" t="str">
        <f t="shared" si="59"/>
        <v>NA</v>
      </c>
      <c r="M388" s="37" t="str">
        <f t="shared" si="60"/>
        <v>NA</v>
      </c>
    </row>
    <row r="389" spans="1:13" x14ac:dyDescent="0.2">
      <c r="A389" s="17"/>
      <c r="B389" s="43" t="s">
        <v>68</v>
      </c>
      <c r="C389" s="17" t="s">
        <v>69</v>
      </c>
      <c r="F389" s="18">
        <v>0</v>
      </c>
      <c r="G389" s="18">
        <v>0</v>
      </c>
      <c r="H389" s="18">
        <v>0</v>
      </c>
      <c r="I389" s="18">
        <f t="shared" si="56"/>
        <v>0</v>
      </c>
      <c r="J389" s="18">
        <f t="shared" si="57"/>
        <v>0</v>
      </c>
      <c r="K389" s="37" t="str">
        <f t="shared" si="58"/>
        <v>NA</v>
      </c>
      <c r="L389" s="37" t="str">
        <f t="shared" si="59"/>
        <v>NA</v>
      </c>
      <c r="M389" s="37" t="str">
        <f t="shared" si="60"/>
        <v>NA</v>
      </c>
    </row>
    <row r="390" spans="1:13" x14ac:dyDescent="0.2">
      <c r="A390" s="17"/>
      <c r="B390" s="43" t="s">
        <v>316</v>
      </c>
      <c r="C390" s="17" t="s">
        <v>317</v>
      </c>
      <c r="D390" s="18">
        <v>0</v>
      </c>
      <c r="E390" s="18">
        <v>0</v>
      </c>
      <c r="F390" s="18">
        <v>0</v>
      </c>
      <c r="G390" s="18">
        <v>0</v>
      </c>
      <c r="H390" s="18">
        <v>0</v>
      </c>
      <c r="I390" s="18">
        <f t="shared" si="56"/>
        <v>0</v>
      </c>
      <c r="J390" s="18">
        <f t="shared" si="57"/>
        <v>0</v>
      </c>
      <c r="K390" s="37" t="str">
        <f t="shared" si="58"/>
        <v>NA</v>
      </c>
      <c r="L390" s="37" t="str">
        <f t="shared" si="59"/>
        <v>NA</v>
      </c>
      <c r="M390" s="37" t="str">
        <f t="shared" si="60"/>
        <v>NA</v>
      </c>
    </row>
    <row r="391" spans="1:13" x14ac:dyDescent="0.2">
      <c r="A391" s="17"/>
      <c r="B391" s="43" t="s">
        <v>318</v>
      </c>
      <c r="C391" s="17" t="s">
        <v>319</v>
      </c>
      <c r="D391" s="18">
        <v>479919</v>
      </c>
      <c r="E391" s="18">
        <v>479919</v>
      </c>
      <c r="F391" s="18">
        <v>10227.959999999999</v>
      </c>
      <c r="G391" s="18">
        <v>20455.919999999998</v>
      </c>
      <c r="H391" s="18">
        <v>0</v>
      </c>
      <c r="I391" s="18">
        <f t="shared" si="56"/>
        <v>20455.919999999998</v>
      </c>
      <c r="J391" s="18">
        <f t="shared" si="57"/>
        <v>459463.08</v>
      </c>
      <c r="K391" s="37">
        <f t="shared" si="58"/>
        <v>0.95737630725184875</v>
      </c>
      <c r="L391" s="37">
        <f t="shared" si="59"/>
        <v>-0.97868815362592432</v>
      </c>
      <c r="M391" s="37">
        <f t="shared" si="60"/>
        <v>-0.9147526145036976</v>
      </c>
    </row>
    <row r="392" spans="1:13" x14ac:dyDescent="0.2">
      <c r="A392" s="17"/>
      <c r="B392" s="43" t="s">
        <v>120</v>
      </c>
      <c r="C392" s="17" t="s">
        <v>121</v>
      </c>
      <c r="D392" s="18">
        <v>0</v>
      </c>
      <c r="E392" s="18">
        <v>0</v>
      </c>
      <c r="F392" s="18">
        <v>0</v>
      </c>
      <c r="G392" s="18">
        <v>0</v>
      </c>
      <c r="H392" s="18">
        <v>0</v>
      </c>
      <c r="I392" s="18">
        <f t="shared" si="56"/>
        <v>0</v>
      </c>
      <c r="J392" s="18">
        <f t="shared" si="57"/>
        <v>0</v>
      </c>
      <c r="K392" s="37" t="str">
        <f t="shared" si="58"/>
        <v>NA</v>
      </c>
      <c r="L392" s="37" t="str">
        <f t="shared" si="59"/>
        <v>NA</v>
      </c>
      <c r="M392" s="37" t="str">
        <f t="shared" si="60"/>
        <v>NA</v>
      </c>
    </row>
    <row r="393" spans="1:13" x14ac:dyDescent="0.2">
      <c r="A393" s="17"/>
      <c r="B393" s="43" t="s">
        <v>72</v>
      </c>
      <c r="C393" s="17" t="s">
        <v>73</v>
      </c>
      <c r="D393" s="18">
        <v>0</v>
      </c>
      <c r="E393" s="18">
        <v>0</v>
      </c>
      <c r="F393" s="18">
        <v>0</v>
      </c>
      <c r="G393" s="18">
        <v>48907.25</v>
      </c>
      <c r="H393" s="18">
        <v>0</v>
      </c>
      <c r="I393" s="18">
        <f t="shared" si="56"/>
        <v>48907.25</v>
      </c>
      <c r="J393" s="18">
        <f t="shared" si="57"/>
        <v>-48907.25</v>
      </c>
      <c r="K393" s="37" t="str">
        <f t="shared" si="58"/>
        <v>NA</v>
      </c>
      <c r="L393" s="37" t="str">
        <f t="shared" si="59"/>
        <v>NA</v>
      </c>
      <c r="M393" s="37" t="str">
        <f t="shared" si="60"/>
        <v>NA</v>
      </c>
    </row>
    <row r="394" spans="1:13" x14ac:dyDescent="0.2">
      <c r="A394" s="17"/>
      <c r="B394" s="43" t="s">
        <v>74</v>
      </c>
      <c r="C394" s="17" t="s">
        <v>75</v>
      </c>
      <c r="D394" s="18">
        <v>79380</v>
      </c>
      <c r="E394" s="18">
        <v>79380</v>
      </c>
      <c r="F394" s="18">
        <v>1653.75</v>
      </c>
      <c r="G394" s="18">
        <v>3307.5</v>
      </c>
      <c r="H394" s="18">
        <v>0</v>
      </c>
      <c r="I394" s="18">
        <f t="shared" si="56"/>
        <v>3307.5</v>
      </c>
      <c r="J394" s="18">
        <f t="shared" si="57"/>
        <v>76072.5</v>
      </c>
      <c r="K394" s="37">
        <f t="shared" si="58"/>
        <v>0.95833333333333337</v>
      </c>
      <c r="L394" s="37">
        <f t="shared" si="59"/>
        <v>-0.97916666666666663</v>
      </c>
      <c r="M394" s="37">
        <f t="shared" si="60"/>
        <v>-0.91666666666666663</v>
      </c>
    </row>
    <row r="395" spans="1:13" x14ac:dyDescent="0.2">
      <c r="A395" s="17"/>
      <c r="B395" s="43" t="s">
        <v>76</v>
      </c>
      <c r="C395" s="17" t="s">
        <v>77</v>
      </c>
      <c r="D395" s="18">
        <v>95071.95</v>
      </c>
      <c r="E395" s="18">
        <v>95071.95</v>
      </c>
      <c r="F395" s="18">
        <v>2043.54</v>
      </c>
      <c r="G395" s="18">
        <v>4087.08</v>
      </c>
      <c r="H395" s="18">
        <v>0</v>
      </c>
      <c r="I395" s="18">
        <f t="shared" si="56"/>
        <v>4087.08</v>
      </c>
      <c r="J395" s="18">
        <f t="shared" si="57"/>
        <v>90984.87</v>
      </c>
      <c r="K395" s="37">
        <f t="shared" si="58"/>
        <v>0.95701066402866464</v>
      </c>
      <c r="L395" s="37">
        <f t="shared" si="59"/>
        <v>-0.97850533201433232</v>
      </c>
      <c r="M395" s="37">
        <f t="shared" si="60"/>
        <v>-0.91402132805732916</v>
      </c>
    </row>
    <row r="396" spans="1:13" x14ac:dyDescent="0.2">
      <c r="A396" s="17"/>
      <c r="B396" s="43" t="s">
        <v>82</v>
      </c>
      <c r="C396" s="17" t="s">
        <v>83</v>
      </c>
      <c r="D396" s="18">
        <v>12717.85</v>
      </c>
      <c r="E396" s="18">
        <v>12717.85</v>
      </c>
      <c r="F396" s="18">
        <v>287.12</v>
      </c>
      <c r="G396" s="18">
        <v>2559.6099999999997</v>
      </c>
      <c r="H396" s="18">
        <v>0</v>
      </c>
      <c r="I396" s="18">
        <f t="shared" si="56"/>
        <v>2559.6099999999997</v>
      </c>
      <c r="J396" s="18">
        <f t="shared" si="57"/>
        <v>10158.240000000002</v>
      </c>
      <c r="K396" s="37">
        <f t="shared" si="58"/>
        <v>0.79873878053287317</v>
      </c>
      <c r="L396" s="37">
        <f t="shared" si="59"/>
        <v>-0.9774238570198579</v>
      </c>
      <c r="M396" s="37">
        <f t="shared" si="60"/>
        <v>-0.59747756106574634</v>
      </c>
    </row>
    <row r="397" spans="1:13" x14ac:dyDescent="0.2">
      <c r="A397" s="17"/>
      <c r="B397" s="43" t="s">
        <v>84</v>
      </c>
      <c r="C397" s="17" t="s">
        <v>85</v>
      </c>
      <c r="D397" s="18">
        <v>0</v>
      </c>
      <c r="E397" s="18">
        <v>0</v>
      </c>
      <c r="F397" s="18">
        <v>0</v>
      </c>
      <c r="G397" s="18">
        <v>0</v>
      </c>
      <c r="H397" s="18">
        <v>0</v>
      </c>
      <c r="I397" s="18">
        <f t="shared" si="56"/>
        <v>0</v>
      </c>
      <c r="J397" s="18">
        <f t="shared" si="57"/>
        <v>0</v>
      </c>
      <c r="K397" s="37" t="str">
        <f t="shared" si="58"/>
        <v>NA</v>
      </c>
      <c r="L397" s="37" t="str">
        <f t="shared" si="59"/>
        <v>NA</v>
      </c>
      <c r="M397" s="37" t="str">
        <f t="shared" si="60"/>
        <v>NA</v>
      </c>
    </row>
    <row r="398" spans="1:13" x14ac:dyDescent="0.2">
      <c r="A398" s="17"/>
      <c r="B398" s="43" t="s">
        <v>353</v>
      </c>
      <c r="C398" s="17" t="s">
        <v>354</v>
      </c>
      <c r="D398" s="18">
        <v>0</v>
      </c>
      <c r="E398" s="18">
        <v>0</v>
      </c>
      <c r="F398" s="18">
        <v>0</v>
      </c>
      <c r="G398" s="18">
        <v>0</v>
      </c>
      <c r="H398" s="18">
        <v>0</v>
      </c>
      <c r="I398" s="18">
        <f t="shared" si="56"/>
        <v>0</v>
      </c>
      <c r="J398" s="18">
        <f t="shared" si="57"/>
        <v>0</v>
      </c>
      <c r="K398" s="37" t="str">
        <f t="shared" si="58"/>
        <v>NA</v>
      </c>
      <c r="L398" s="37" t="str">
        <f t="shared" si="59"/>
        <v>NA</v>
      </c>
      <c r="M398" s="37" t="str">
        <f t="shared" si="60"/>
        <v>NA</v>
      </c>
    </row>
    <row r="399" spans="1:13" x14ac:dyDescent="0.2">
      <c r="A399" s="17"/>
      <c r="B399" s="43" t="s">
        <v>88</v>
      </c>
      <c r="C399" s="17" t="s">
        <v>89</v>
      </c>
      <c r="D399" s="18">
        <v>0</v>
      </c>
      <c r="E399" s="18">
        <v>0</v>
      </c>
      <c r="F399" s="18">
        <v>0</v>
      </c>
      <c r="G399" s="18">
        <v>0</v>
      </c>
      <c r="H399" s="18">
        <v>0</v>
      </c>
      <c r="I399" s="18">
        <f t="shared" si="56"/>
        <v>0</v>
      </c>
      <c r="J399" s="18">
        <f t="shared" si="57"/>
        <v>0</v>
      </c>
      <c r="K399" s="37" t="str">
        <f t="shared" si="58"/>
        <v>NA</v>
      </c>
      <c r="L399" s="37" t="str">
        <f t="shared" si="59"/>
        <v>NA</v>
      </c>
      <c r="M399" s="37" t="str">
        <f t="shared" si="60"/>
        <v>NA</v>
      </c>
    </row>
    <row r="400" spans="1:13" x14ac:dyDescent="0.2">
      <c r="A400" s="17"/>
      <c r="B400" s="43" t="s">
        <v>298</v>
      </c>
      <c r="C400" s="17" t="s">
        <v>299</v>
      </c>
      <c r="D400" s="18">
        <v>0</v>
      </c>
      <c r="E400" s="18">
        <v>0</v>
      </c>
      <c r="F400" s="18">
        <v>0</v>
      </c>
      <c r="G400" s="18">
        <v>0</v>
      </c>
      <c r="H400" s="18">
        <v>0</v>
      </c>
      <c r="I400" s="18">
        <f t="shared" si="56"/>
        <v>0</v>
      </c>
      <c r="J400" s="18">
        <f t="shared" si="57"/>
        <v>0</v>
      </c>
      <c r="K400" s="37" t="str">
        <f t="shared" si="58"/>
        <v>NA</v>
      </c>
      <c r="L400" s="37" t="str">
        <f t="shared" si="59"/>
        <v>NA</v>
      </c>
      <c r="M400" s="37" t="str">
        <f t="shared" si="60"/>
        <v>NA</v>
      </c>
    </row>
    <row r="401" spans="1:13" x14ac:dyDescent="0.2">
      <c r="A401" s="17"/>
      <c r="B401" s="43" t="s">
        <v>94</v>
      </c>
      <c r="C401" s="17" t="s">
        <v>95</v>
      </c>
      <c r="D401" s="18">
        <v>0</v>
      </c>
      <c r="E401" s="18">
        <v>0</v>
      </c>
      <c r="F401" s="18">
        <v>0</v>
      </c>
      <c r="G401" s="18">
        <v>0</v>
      </c>
      <c r="H401" s="18">
        <v>0</v>
      </c>
      <c r="I401" s="18">
        <f t="shared" si="56"/>
        <v>0</v>
      </c>
      <c r="J401" s="18">
        <f t="shared" si="57"/>
        <v>0</v>
      </c>
      <c r="K401" s="37" t="str">
        <f t="shared" si="58"/>
        <v>NA</v>
      </c>
      <c r="L401" s="37" t="str">
        <f t="shared" si="59"/>
        <v>NA</v>
      </c>
      <c r="M401" s="37" t="str">
        <f t="shared" si="60"/>
        <v>NA</v>
      </c>
    </row>
    <row r="402" spans="1:13" x14ac:dyDescent="0.2">
      <c r="A402" s="17"/>
      <c r="B402" s="43" t="s">
        <v>96</v>
      </c>
      <c r="C402" s="17" t="s">
        <v>97</v>
      </c>
      <c r="D402" s="18">
        <v>0</v>
      </c>
      <c r="E402" s="18">
        <v>0</v>
      </c>
      <c r="F402" s="18">
        <v>0</v>
      </c>
      <c r="G402" s="18">
        <v>0</v>
      </c>
      <c r="H402" s="18">
        <v>45</v>
      </c>
      <c r="I402" s="18">
        <f t="shared" si="56"/>
        <v>45</v>
      </c>
      <c r="J402" s="18">
        <f t="shared" si="57"/>
        <v>-45</v>
      </c>
      <c r="K402" s="37" t="str">
        <f t="shared" si="58"/>
        <v>NA</v>
      </c>
      <c r="L402" s="37" t="str">
        <f t="shared" si="59"/>
        <v>NA</v>
      </c>
      <c r="M402" s="37" t="str">
        <f t="shared" si="60"/>
        <v>NA</v>
      </c>
    </row>
    <row r="403" spans="1:13" x14ac:dyDescent="0.2">
      <c r="A403" s="17"/>
      <c r="B403" s="43" t="s">
        <v>98</v>
      </c>
      <c r="C403" s="17" t="s">
        <v>99</v>
      </c>
      <c r="D403" s="18">
        <v>0</v>
      </c>
      <c r="E403" s="18">
        <v>7500</v>
      </c>
      <c r="F403" s="18">
        <v>0</v>
      </c>
      <c r="G403" s="18">
        <v>2000</v>
      </c>
      <c r="H403" s="18">
        <v>0</v>
      </c>
      <c r="I403" s="18">
        <f t="shared" si="56"/>
        <v>2000</v>
      </c>
      <c r="J403" s="18">
        <f t="shared" si="57"/>
        <v>5500</v>
      </c>
      <c r="K403" s="37">
        <f t="shared" si="58"/>
        <v>0.73333333333333328</v>
      </c>
      <c r="L403" s="37">
        <f t="shared" si="59"/>
        <v>-1</v>
      </c>
      <c r="M403" s="37">
        <f t="shared" si="60"/>
        <v>-0.46666666666666667</v>
      </c>
    </row>
    <row r="404" spans="1:13" x14ac:dyDescent="0.2">
      <c r="A404" s="17"/>
      <c r="B404" s="43" t="s">
        <v>302</v>
      </c>
      <c r="C404" s="17" t="s">
        <v>303</v>
      </c>
      <c r="D404" s="18">
        <v>0</v>
      </c>
      <c r="E404" s="18">
        <v>0</v>
      </c>
      <c r="F404" s="18">
        <v>0</v>
      </c>
      <c r="G404" s="18">
        <v>0</v>
      </c>
      <c r="H404" s="18">
        <v>0</v>
      </c>
      <c r="I404" s="18">
        <f t="shared" si="56"/>
        <v>0</v>
      </c>
      <c r="J404" s="18">
        <f t="shared" si="57"/>
        <v>0</v>
      </c>
      <c r="K404" s="37" t="str">
        <f t="shared" si="58"/>
        <v>NA</v>
      </c>
      <c r="L404" s="37" t="str">
        <f t="shared" si="59"/>
        <v>NA</v>
      </c>
      <c r="M404" s="37" t="str">
        <f t="shared" si="60"/>
        <v>NA</v>
      </c>
    </row>
    <row r="405" spans="1:13" x14ac:dyDescent="0.2">
      <c r="A405" s="17"/>
      <c r="B405" s="43" t="s">
        <v>100</v>
      </c>
      <c r="C405" s="17" t="s">
        <v>101</v>
      </c>
      <c r="D405" s="18">
        <v>0</v>
      </c>
      <c r="E405" s="18">
        <v>0</v>
      </c>
      <c r="F405" s="18">
        <v>0</v>
      </c>
      <c r="G405" s="18">
        <v>0</v>
      </c>
      <c r="H405" s="18">
        <v>2910</v>
      </c>
      <c r="I405" s="18">
        <f t="shared" si="56"/>
        <v>2910</v>
      </c>
      <c r="J405" s="18">
        <f t="shared" si="57"/>
        <v>-2910</v>
      </c>
      <c r="K405" s="37" t="str">
        <f t="shared" si="58"/>
        <v>NA</v>
      </c>
      <c r="L405" s="37" t="str">
        <f t="shared" si="59"/>
        <v>NA</v>
      </c>
      <c r="M405" s="37" t="str">
        <f t="shared" si="60"/>
        <v>NA</v>
      </c>
    </row>
    <row r="406" spans="1:13" x14ac:dyDescent="0.2">
      <c r="A406" s="17"/>
      <c r="B406" s="43" t="s">
        <v>102</v>
      </c>
      <c r="C406" s="17" t="s">
        <v>103</v>
      </c>
      <c r="D406" s="18">
        <v>0</v>
      </c>
      <c r="E406" s="18">
        <v>1122880</v>
      </c>
      <c r="F406" s="18">
        <v>0</v>
      </c>
      <c r="G406" s="18">
        <v>6521.4</v>
      </c>
      <c r="H406" s="18">
        <v>0</v>
      </c>
      <c r="I406" s="18">
        <f t="shared" si="56"/>
        <v>6521.4</v>
      </c>
      <c r="J406" s="18">
        <f t="shared" si="57"/>
        <v>1116358.6000000001</v>
      </c>
      <c r="K406" s="37">
        <f t="shared" si="58"/>
        <v>0.9941922556283842</v>
      </c>
      <c r="L406" s="37">
        <f t="shared" si="59"/>
        <v>-1</v>
      </c>
      <c r="M406" s="37">
        <f t="shared" si="60"/>
        <v>-0.98838451125676829</v>
      </c>
    </row>
    <row r="407" spans="1:13" x14ac:dyDescent="0.2">
      <c r="A407" s="17"/>
      <c r="B407" s="43" t="s">
        <v>104</v>
      </c>
      <c r="C407" s="17" t="s">
        <v>105</v>
      </c>
      <c r="D407" s="18">
        <v>0</v>
      </c>
      <c r="E407" s="18">
        <v>1149560</v>
      </c>
      <c r="F407" s="18">
        <v>0</v>
      </c>
      <c r="G407" s="18">
        <v>0</v>
      </c>
      <c r="H407" s="18">
        <v>0</v>
      </c>
      <c r="I407" s="18">
        <f t="shared" si="56"/>
        <v>0</v>
      </c>
      <c r="J407" s="18">
        <f t="shared" si="57"/>
        <v>1149560</v>
      </c>
      <c r="K407" s="37">
        <f t="shared" si="58"/>
        <v>1</v>
      </c>
      <c r="L407" s="37">
        <f t="shared" si="59"/>
        <v>-1</v>
      </c>
      <c r="M407" s="37">
        <f t="shared" si="60"/>
        <v>-1</v>
      </c>
    </row>
    <row r="408" spans="1:13" x14ac:dyDescent="0.2">
      <c r="A408" s="17"/>
      <c r="B408" s="43" t="s">
        <v>106</v>
      </c>
      <c r="C408" s="17" t="s">
        <v>107</v>
      </c>
      <c r="D408" s="18">
        <v>0</v>
      </c>
      <c r="E408" s="18">
        <v>0</v>
      </c>
      <c r="F408" s="18">
        <v>0</v>
      </c>
      <c r="G408" s="18">
        <v>0</v>
      </c>
      <c r="H408" s="18">
        <v>0</v>
      </c>
      <c r="I408" s="18">
        <f t="shared" si="56"/>
        <v>0</v>
      </c>
      <c r="J408" s="18">
        <f t="shared" si="57"/>
        <v>0</v>
      </c>
      <c r="K408" s="37" t="str">
        <f t="shared" si="58"/>
        <v>NA</v>
      </c>
      <c r="L408" s="37" t="str">
        <f t="shared" si="59"/>
        <v>NA</v>
      </c>
      <c r="M408" s="37" t="str">
        <f t="shared" si="60"/>
        <v>NA</v>
      </c>
    </row>
    <row r="409" spans="1:13" x14ac:dyDescent="0.2">
      <c r="A409" s="17"/>
      <c r="B409" s="43" t="s">
        <v>108</v>
      </c>
      <c r="C409" s="17" t="s">
        <v>109</v>
      </c>
      <c r="D409" s="18">
        <v>0</v>
      </c>
      <c r="E409" s="18">
        <v>0</v>
      </c>
      <c r="F409" s="18">
        <v>0</v>
      </c>
      <c r="G409" s="18">
        <v>0</v>
      </c>
      <c r="H409" s="18">
        <v>0</v>
      </c>
      <c r="I409" s="18">
        <f t="shared" si="56"/>
        <v>0</v>
      </c>
      <c r="J409" s="18">
        <f t="shared" si="57"/>
        <v>0</v>
      </c>
      <c r="K409" s="37" t="str">
        <f t="shared" si="58"/>
        <v>NA</v>
      </c>
      <c r="L409" s="37" t="str">
        <f t="shared" si="59"/>
        <v>NA</v>
      </c>
      <c r="M409" s="37" t="str">
        <f t="shared" si="60"/>
        <v>NA</v>
      </c>
    </row>
    <row r="410" spans="1:13" x14ac:dyDescent="0.2">
      <c r="A410" s="17"/>
      <c r="B410" s="43" t="s">
        <v>114</v>
      </c>
      <c r="C410" s="17" t="s">
        <v>115</v>
      </c>
      <c r="D410" s="18">
        <v>0</v>
      </c>
      <c r="E410" s="18">
        <v>-500</v>
      </c>
      <c r="F410" s="18">
        <v>0</v>
      </c>
      <c r="G410" s="18">
        <v>0</v>
      </c>
      <c r="H410" s="18">
        <v>0</v>
      </c>
      <c r="I410" s="18">
        <f t="shared" si="56"/>
        <v>0</v>
      </c>
      <c r="J410" s="18">
        <f t="shared" si="57"/>
        <v>-500</v>
      </c>
      <c r="K410" s="37">
        <f t="shared" si="58"/>
        <v>1</v>
      </c>
      <c r="L410" s="37">
        <f t="shared" si="59"/>
        <v>-1</v>
      </c>
      <c r="M410" s="37">
        <f t="shared" si="60"/>
        <v>-1</v>
      </c>
    </row>
    <row r="411" spans="1:13" x14ac:dyDescent="0.2">
      <c r="A411" s="17"/>
      <c r="B411" s="43" t="s">
        <v>116</v>
      </c>
      <c r="C411" s="17" t="s">
        <v>117</v>
      </c>
      <c r="D411" s="18">
        <v>0</v>
      </c>
      <c r="E411" s="18">
        <v>0</v>
      </c>
      <c r="F411" s="18">
        <v>0</v>
      </c>
      <c r="G411" s="18">
        <v>0</v>
      </c>
      <c r="H411" s="18">
        <v>0</v>
      </c>
      <c r="I411" s="18">
        <f t="shared" si="56"/>
        <v>0</v>
      </c>
      <c r="J411" s="18">
        <f t="shared" si="57"/>
        <v>0</v>
      </c>
      <c r="K411" s="37" t="str">
        <f t="shared" si="58"/>
        <v>NA</v>
      </c>
      <c r="L411" s="37" t="str">
        <f t="shared" si="59"/>
        <v>NA</v>
      </c>
      <c r="M411" s="37" t="str">
        <f t="shared" si="60"/>
        <v>NA</v>
      </c>
    </row>
    <row r="412" spans="1:13" x14ac:dyDescent="0.2">
      <c r="A412" s="67" t="s">
        <v>454</v>
      </c>
      <c r="B412" s="68"/>
      <c r="C412" s="67"/>
      <c r="D412" s="69">
        <v>667088.79999999993</v>
      </c>
      <c r="E412" s="69">
        <v>2946528.8</v>
      </c>
      <c r="F412" s="69">
        <v>14212.37</v>
      </c>
      <c r="G412" s="69">
        <v>87838.76</v>
      </c>
      <c r="H412" s="69">
        <v>2955</v>
      </c>
      <c r="I412" s="69">
        <f t="shared" si="56"/>
        <v>90793.76</v>
      </c>
      <c r="J412" s="69">
        <f t="shared" si="57"/>
        <v>2855735.04</v>
      </c>
      <c r="K412" s="70">
        <f t="shared" si="58"/>
        <v>0.9691861963134385</v>
      </c>
      <c r="L412" s="70">
        <f t="shared" si="59"/>
        <v>-0.9951765718359854</v>
      </c>
      <c r="M412" s="70">
        <f t="shared" si="60"/>
        <v>-0.94037814257915953</v>
      </c>
    </row>
    <row r="413" spans="1:13" x14ac:dyDescent="0.2">
      <c r="A413" s="17" t="s">
        <v>143</v>
      </c>
      <c r="B413" s="43" t="s">
        <v>68</v>
      </c>
      <c r="C413" s="17" t="s">
        <v>69</v>
      </c>
      <c r="D413" s="18">
        <v>0</v>
      </c>
      <c r="E413" s="18">
        <v>0</v>
      </c>
      <c r="F413" s="18">
        <v>0</v>
      </c>
      <c r="G413" s="18">
        <v>0</v>
      </c>
      <c r="H413" s="18">
        <v>0</v>
      </c>
      <c r="I413" s="18">
        <f t="shared" si="56"/>
        <v>0</v>
      </c>
      <c r="J413" s="18">
        <f t="shared" si="57"/>
        <v>0</v>
      </c>
      <c r="K413" s="37" t="str">
        <f t="shared" si="58"/>
        <v>NA</v>
      </c>
      <c r="L413" s="37" t="str">
        <f t="shared" si="59"/>
        <v>NA</v>
      </c>
      <c r="M413" s="37" t="str">
        <f t="shared" si="60"/>
        <v>NA</v>
      </c>
    </row>
    <row r="414" spans="1:13" x14ac:dyDescent="0.2">
      <c r="A414" s="17"/>
      <c r="B414" s="43" t="s">
        <v>153</v>
      </c>
      <c r="C414" s="17" t="s">
        <v>154</v>
      </c>
      <c r="D414" s="18">
        <v>14969725</v>
      </c>
      <c r="E414" s="18">
        <v>3602297</v>
      </c>
      <c r="F414" s="18">
        <v>0</v>
      </c>
      <c r="G414" s="18">
        <v>0</v>
      </c>
      <c r="H414" s="18">
        <v>0</v>
      </c>
      <c r="I414" s="18">
        <f t="shared" si="56"/>
        <v>0</v>
      </c>
      <c r="J414" s="18">
        <f t="shared" si="57"/>
        <v>3602297</v>
      </c>
      <c r="K414" s="37">
        <f t="shared" si="58"/>
        <v>1</v>
      </c>
      <c r="L414" s="37">
        <f t="shared" si="59"/>
        <v>-1</v>
      </c>
      <c r="M414" s="37">
        <f t="shared" si="60"/>
        <v>-1</v>
      </c>
    </row>
    <row r="415" spans="1:13" x14ac:dyDescent="0.2">
      <c r="A415" s="17"/>
      <c r="B415" s="43" t="s">
        <v>70</v>
      </c>
      <c r="C415" s="17" t="s">
        <v>71</v>
      </c>
      <c r="D415" s="18">
        <v>0</v>
      </c>
      <c r="E415" s="18">
        <v>0</v>
      </c>
      <c r="F415" s="18">
        <v>0</v>
      </c>
      <c r="G415" s="18">
        <v>0</v>
      </c>
      <c r="H415" s="18">
        <v>0</v>
      </c>
      <c r="I415" s="18">
        <f t="shared" si="56"/>
        <v>0</v>
      </c>
      <c r="J415" s="18">
        <f t="shared" si="57"/>
        <v>0</v>
      </c>
      <c r="K415" s="37" t="str">
        <f t="shared" si="58"/>
        <v>NA</v>
      </c>
      <c r="L415" s="37" t="str">
        <f t="shared" si="59"/>
        <v>NA</v>
      </c>
      <c r="M415" s="37" t="str">
        <f t="shared" si="60"/>
        <v>NA</v>
      </c>
    </row>
    <row r="416" spans="1:13" x14ac:dyDescent="0.2">
      <c r="A416" s="17"/>
      <c r="B416" s="43" t="s">
        <v>72</v>
      </c>
      <c r="C416" s="17" t="s">
        <v>73</v>
      </c>
      <c r="D416" s="18">
        <v>3150000</v>
      </c>
      <c r="E416" s="18">
        <v>6300000</v>
      </c>
      <c r="F416" s="18">
        <v>0</v>
      </c>
      <c r="G416" s="18">
        <v>0</v>
      </c>
      <c r="H416" s="18">
        <v>0</v>
      </c>
      <c r="I416" s="18">
        <f t="shared" si="56"/>
        <v>0</v>
      </c>
      <c r="J416" s="18">
        <f t="shared" si="57"/>
        <v>6300000</v>
      </c>
      <c r="K416" s="37">
        <f t="shared" si="58"/>
        <v>1</v>
      </c>
      <c r="L416" s="37">
        <f t="shared" si="59"/>
        <v>-1</v>
      </c>
      <c r="M416" s="37">
        <f t="shared" si="60"/>
        <v>-1</v>
      </c>
    </row>
    <row r="417" spans="1:13" x14ac:dyDescent="0.2">
      <c r="A417" s="17"/>
      <c r="B417" s="43" t="s">
        <v>74</v>
      </c>
      <c r="C417" s="17" t="s">
        <v>75</v>
      </c>
      <c r="D417" s="18">
        <v>305000</v>
      </c>
      <c r="E417" s="18">
        <v>158760</v>
      </c>
      <c r="F417" s="18">
        <v>0</v>
      </c>
      <c r="G417" s="18">
        <v>0</v>
      </c>
      <c r="H417" s="18">
        <v>0</v>
      </c>
      <c r="I417" s="18">
        <f t="shared" si="56"/>
        <v>0</v>
      </c>
      <c r="J417" s="18">
        <f t="shared" si="57"/>
        <v>158760</v>
      </c>
      <c r="K417" s="37">
        <f t="shared" si="58"/>
        <v>1</v>
      </c>
      <c r="L417" s="37">
        <f t="shared" si="59"/>
        <v>-1</v>
      </c>
      <c r="M417" s="37">
        <f t="shared" si="60"/>
        <v>-1</v>
      </c>
    </row>
    <row r="418" spans="1:13" x14ac:dyDescent="0.2">
      <c r="A418" s="17"/>
      <c r="B418" s="43" t="s">
        <v>511</v>
      </c>
      <c r="C418" s="17" t="s">
        <v>512</v>
      </c>
      <c r="F418" s="18">
        <v>0</v>
      </c>
      <c r="G418" s="18">
        <v>0</v>
      </c>
      <c r="H418" s="18">
        <v>0</v>
      </c>
      <c r="I418" s="18">
        <f t="shared" si="56"/>
        <v>0</v>
      </c>
      <c r="J418" s="18">
        <f t="shared" si="57"/>
        <v>0</v>
      </c>
      <c r="K418" s="37" t="str">
        <f t="shared" si="58"/>
        <v>NA</v>
      </c>
      <c r="L418" s="37" t="str">
        <f t="shared" si="59"/>
        <v>NA</v>
      </c>
      <c r="M418" s="37" t="str">
        <f t="shared" si="60"/>
        <v>NA</v>
      </c>
    </row>
    <row r="419" spans="1:13" x14ac:dyDescent="0.2">
      <c r="A419" s="17"/>
      <c r="B419" s="43" t="s">
        <v>76</v>
      </c>
      <c r="C419" s="17" t="s">
        <v>77</v>
      </c>
      <c r="D419" s="18">
        <v>283781</v>
      </c>
      <c r="E419" s="18">
        <v>189572</v>
      </c>
      <c r="F419" s="18">
        <v>0</v>
      </c>
      <c r="G419" s="18">
        <v>0</v>
      </c>
      <c r="H419" s="18">
        <v>0</v>
      </c>
      <c r="I419" s="18">
        <f t="shared" si="56"/>
        <v>0</v>
      </c>
      <c r="J419" s="18">
        <f t="shared" si="57"/>
        <v>189572</v>
      </c>
      <c r="K419" s="37">
        <f t="shared" si="58"/>
        <v>1</v>
      </c>
      <c r="L419" s="37">
        <f t="shared" si="59"/>
        <v>-1</v>
      </c>
      <c r="M419" s="37">
        <f t="shared" si="60"/>
        <v>-1</v>
      </c>
    </row>
    <row r="420" spans="1:13" x14ac:dyDescent="0.2">
      <c r="A420" s="17"/>
      <c r="B420" s="43" t="s">
        <v>80</v>
      </c>
      <c r="C420" s="17" t="s">
        <v>81</v>
      </c>
      <c r="D420" s="18">
        <v>0</v>
      </c>
      <c r="E420" s="18">
        <v>0</v>
      </c>
      <c r="F420" s="18">
        <v>0</v>
      </c>
      <c r="G420" s="18">
        <v>0</v>
      </c>
      <c r="H420" s="18">
        <v>0</v>
      </c>
      <c r="I420" s="18">
        <f t="shared" si="56"/>
        <v>0</v>
      </c>
      <c r="J420" s="18">
        <f t="shared" si="57"/>
        <v>0</v>
      </c>
      <c r="K420" s="37" t="str">
        <f t="shared" si="58"/>
        <v>NA</v>
      </c>
      <c r="L420" s="37" t="str">
        <f t="shared" si="59"/>
        <v>NA</v>
      </c>
      <c r="M420" s="37" t="str">
        <f t="shared" si="60"/>
        <v>NA</v>
      </c>
    </row>
    <row r="421" spans="1:13" x14ac:dyDescent="0.2">
      <c r="A421" s="17"/>
      <c r="B421" s="43" t="s">
        <v>82</v>
      </c>
      <c r="C421" s="17" t="s">
        <v>83</v>
      </c>
      <c r="D421" s="18">
        <v>119446</v>
      </c>
      <c r="E421" s="18">
        <v>188189</v>
      </c>
      <c r="F421" s="18">
        <v>0</v>
      </c>
      <c r="G421" s="18">
        <v>0</v>
      </c>
      <c r="H421" s="18">
        <v>0</v>
      </c>
      <c r="I421" s="18">
        <f t="shared" si="56"/>
        <v>0</v>
      </c>
      <c r="J421" s="18">
        <f t="shared" si="57"/>
        <v>188189</v>
      </c>
      <c r="K421" s="37">
        <f t="shared" si="58"/>
        <v>1</v>
      </c>
      <c r="L421" s="37">
        <f t="shared" si="59"/>
        <v>-1</v>
      </c>
      <c r="M421" s="37">
        <f t="shared" si="60"/>
        <v>-1</v>
      </c>
    </row>
    <row r="422" spans="1:13" x14ac:dyDescent="0.2">
      <c r="A422" s="17"/>
      <c r="B422" s="43" t="s">
        <v>84</v>
      </c>
      <c r="C422" s="17" t="s">
        <v>85</v>
      </c>
      <c r="D422" s="18">
        <v>26102645</v>
      </c>
      <c r="E422" s="18">
        <v>334561.07</v>
      </c>
      <c r="F422" s="18">
        <v>0</v>
      </c>
      <c r="G422" s="18">
        <v>109762.66</v>
      </c>
      <c r="H422" s="18">
        <v>0</v>
      </c>
      <c r="I422" s="18">
        <f t="shared" si="56"/>
        <v>109762.66</v>
      </c>
      <c r="J422" s="18">
        <f t="shared" si="57"/>
        <v>224798.41</v>
      </c>
      <c r="K422" s="37">
        <f t="shared" si="58"/>
        <v>0.67192040604126479</v>
      </c>
      <c r="L422" s="37">
        <f t="shared" si="59"/>
        <v>-1</v>
      </c>
      <c r="M422" s="37">
        <f t="shared" si="60"/>
        <v>-0.34384081208252948</v>
      </c>
    </row>
    <row r="423" spans="1:13" x14ac:dyDescent="0.2">
      <c r="A423" s="17"/>
      <c r="B423" s="43" t="s">
        <v>98</v>
      </c>
      <c r="C423" s="17" t="s">
        <v>99</v>
      </c>
      <c r="D423" s="18">
        <v>0</v>
      </c>
      <c r="E423" s="18">
        <v>0</v>
      </c>
      <c r="F423" s="18">
        <v>0</v>
      </c>
      <c r="G423" s="18">
        <v>0</v>
      </c>
      <c r="H423" s="18">
        <v>0</v>
      </c>
      <c r="I423" s="18">
        <f t="shared" si="56"/>
        <v>0</v>
      </c>
      <c r="J423" s="18">
        <f t="shared" si="57"/>
        <v>0</v>
      </c>
      <c r="K423" s="37" t="str">
        <f t="shared" si="58"/>
        <v>NA</v>
      </c>
      <c r="L423" s="37" t="str">
        <f t="shared" si="59"/>
        <v>NA</v>
      </c>
      <c r="M423" s="37" t="str">
        <f t="shared" si="60"/>
        <v>NA</v>
      </c>
    </row>
    <row r="424" spans="1:13" x14ac:dyDescent="0.2">
      <c r="A424" s="17"/>
      <c r="B424" s="43" t="s">
        <v>102</v>
      </c>
      <c r="C424" s="17" t="s">
        <v>103</v>
      </c>
      <c r="D424" s="18">
        <v>1296450</v>
      </c>
      <c r="E424" s="18">
        <v>1517208</v>
      </c>
      <c r="F424" s="18">
        <v>0</v>
      </c>
      <c r="G424" s="18">
        <v>0</v>
      </c>
      <c r="H424" s="18">
        <v>0</v>
      </c>
      <c r="I424" s="18">
        <f t="shared" si="56"/>
        <v>0</v>
      </c>
      <c r="J424" s="18">
        <f t="shared" si="57"/>
        <v>1517208</v>
      </c>
      <c r="K424" s="37">
        <f t="shared" si="58"/>
        <v>1</v>
      </c>
      <c r="L424" s="37">
        <f t="shared" si="59"/>
        <v>-1</v>
      </c>
      <c r="M424" s="37">
        <f t="shared" si="60"/>
        <v>-1</v>
      </c>
    </row>
    <row r="425" spans="1:13" x14ac:dyDescent="0.2">
      <c r="A425" s="17"/>
      <c r="B425" s="43" t="s">
        <v>155</v>
      </c>
      <c r="C425" s="17" t="s">
        <v>156</v>
      </c>
      <c r="D425" s="18">
        <v>6709293</v>
      </c>
      <c r="E425" s="18">
        <v>7206318</v>
      </c>
      <c r="F425" s="18">
        <v>0</v>
      </c>
      <c r="G425" s="18">
        <v>1982567.9999999998</v>
      </c>
      <c r="H425" s="18">
        <v>0</v>
      </c>
      <c r="I425" s="18">
        <f t="shared" si="56"/>
        <v>1982567.9999999998</v>
      </c>
      <c r="J425" s="18">
        <f t="shared" si="57"/>
        <v>5223750</v>
      </c>
      <c r="K425" s="37">
        <f t="shared" si="58"/>
        <v>0.72488474696786898</v>
      </c>
      <c r="L425" s="37">
        <f t="shared" si="59"/>
        <v>-1</v>
      </c>
      <c r="M425" s="37">
        <f t="shared" si="60"/>
        <v>-0.44976949393573812</v>
      </c>
    </row>
    <row r="426" spans="1:13" x14ac:dyDescent="0.2">
      <c r="A426" s="17"/>
      <c r="B426" s="43" t="s">
        <v>157</v>
      </c>
      <c r="C426" s="17" t="s">
        <v>158</v>
      </c>
      <c r="D426" s="18">
        <v>0</v>
      </c>
      <c r="E426" s="18">
        <v>0</v>
      </c>
      <c r="F426" s="18">
        <v>0</v>
      </c>
      <c r="G426" s="18">
        <v>0</v>
      </c>
      <c r="H426" s="18">
        <v>0</v>
      </c>
      <c r="I426" s="18">
        <f t="shared" si="56"/>
        <v>0</v>
      </c>
      <c r="J426" s="18">
        <f t="shared" si="57"/>
        <v>0</v>
      </c>
      <c r="K426" s="37" t="str">
        <f t="shared" si="58"/>
        <v>NA</v>
      </c>
      <c r="L426" s="37" t="str">
        <f t="shared" si="59"/>
        <v>NA</v>
      </c>
      <c r="M426" s="37" t="str">
        <f t="shared" si="60"/>
        <v>NA</v>
      </c>
    </row>
    <row r="427" spans="1:13" x14ac:dyDescent="0.2">
      <c r="A427" s="17"/>
      <c r="B427" s="43" t="s">
        <v>110</v>
      </c>
      <c r="C427" s="17" t="s">
        <v>111</v>
      </c>
      <c r="D427" s="18">
        <v>810801</v>
      </c>
      <c r="E427" s="18">
        <v>2572610</v>
      </c>
      <c r="F427" s="18">
        <v>0</v>
      </c>
      <c r="G427" s="18">
        <v>0</v>
      </c>
      <c r="H427" s="18">
        <v>0</v>
      </c>
      <c r="I427" s="18">
        <f t="shared" si="56"/>
        <v>0</v>
      </c>
      <c r="J427" s="18">
        <f t="shared" si="57"/>
        <v>2572610</v>
      </c>
      <c r="K427" s="37">
        <f t="shared" si="58"/>
        <v>1</v>
      </c>
      <c r="L427" s="37">
        <f t="shared" si="59"/>
        <v>-1</v>
      </c>
      <c r="M427" s="37">
        <f t="shared" si="60"/>
        <v>-1</v>
      </c>
    </row>
    <row r="428" spans="1:13" x14ac:dyDescent="0.2">
      <c r="A428" s="67" t="s">
        <v>144</v>
      </c>
      <c r="B428" s="68"/>
      <c r="C428" s="67"/>
      <c r="D428" s="69">
        <v>53747141</v>
      </c>
      <c r="E428" s="69">
        <v>22069515.07</v>
      </c>
      <c r="F428" s="69">
        <v>0</v>
      </c>
      <c r="G428" s="69">
        <v>2092330.6599999997</v>
      </c>
      <c r="H428" s="69">
        <v>0</v>
      </c>
      <c r="I428" s="69">
        <f t="shared" si="56"/>
        <v>2092330.6599999997</v>
      </c>
      <c r="J428" s="69">
        <f t="shared" si="57"/>
        <v>19977184.41</v>
      </c>
      <c r="K428" s="70">
        <f t="shared" si="58"/>
        <v>0.90519362779999679</v>
      </c>
      <c r="L428" s="70">
        <f t="shared" si="59"/>
        <v>-1</v>
      </c>
      <c r="M428" s="70">
        <f t="shared" si="60"/>
        <v>-0.81038725559999358</v>
      </c>
    </row>
    <row r="429" spans="1:13" x14ac:dyDescent="0.2">
      <c r="A429" s="17" t="s">
        <v>455</v>
      </c>
      <c r="B429" s="43" t="s">
        <v>70</v>
      </c>
      <c r="C429" s="17" t="s">
        <v>71</v>
      </c>
      <c r="D429" s="18">
        <v>125000</v>
      </c>
      <c r="E429" s="18">
        <v>125000</v>
      </c>
      <c r="F429" s="18">
        <v>55731.39</v>
      </c>
      <c r="G429" s="18">
        <v>251839.49</v>
      </c>
      <c r="H429" s="18">
        <v>0</v>
      </c>
      <c r="I429" s="18">
        <f t="shared" si="56"/>
        <v>251839.49</v>
      </c>
      <c r="J429" s="18">
        <f t="shared" si="57"/>
        <v>-126839.48999999999</v>
      </c>
      <c r="K429" s="37">
        <f t="shared" si="58"/>
        <v>-1.01471592</v>
      </c>
      <c r="L429" s="37">
        <f t="shared" si="59"/>
        <v>-0.55414887999999995</v>
      </c>
      <c r="M429" s="37">
        <f t="shared" si="60"/>
        <v>3.02943184</v>
      </c>
    </row>
    <row r="430" spans="1:13" x14ac:dyDescent="0.2">
      <c r="A430" s="17"/>
      <c r="B430" s="43" t="s">
        <v>72</v>
      </c>
      <c r="C430" s="17" t="s">
        <v>73</v>
      </c>
      <c r="D430" s="18">
        <v>0</v>
      </c>
      <c r="E430" s="18">
        <v>0</v>
      </c>
      <c r="F430" s="18">
        <v>0</v>
      </c>
      <c r="G430" s="18">
        <v>0</v>
      </c>
      <c r="H430" s="18">
        <v>0</v>
      </c>
      <c r="I430" s="18">
        <f t="shared" si="56"/>
        <v>0</v>
      </c>
      <c r="J430" s="18">
        <f t="shared" si="57"/>
        <v>0</v>
      </c>
      <c r="K430" s="37" t="str">
        <f t="shared" si="58"/>
        <v>NA</v>
      </c>
      <c r="L430" s="37" t="str">
        <f t="shared" si="59"/>
        <v>NA</v>
      </c>
      <c r="M430" s="37" t="str">
        <f t="shared" si="60"/>
        <v>NA</v>
      </c>
    </row>
    <row r="431" spans="1:13" x14ac:dyDescent="0.2">
      <c r="B431" s="31" t="s">
        <v>76</v>
      </c>
      <c r="C431" s="23" t="s">
        <v>77</v>
      </c>
      <c r="F431" s="18">
        <v>0</v>
      </c>
      <c r="G431" s="18">
        <v>0</v>
      </c>
      <c r="H431" s="18">
        <v>0</v>
      </c>
      <c r="I431" s="18">
        <f t="shared" si="56"/>
        <v>0</v>
      </c>
      <c r="J431" s="18">
        <f t="shared" si="57"/>
        <v>0</v>
      </c>
      <c r="K431" s="37" t="str">
        <f t="shared" si="58"/>
        <v>NA</v>
      </c>
      <c r="L431" s="37" t="str">
        <f t="shared" si="59"/>
        <v>NA</v>
      </c>
      <c r="M431" s="37" t="str">
        <f t="shared" si="60"/>
        <v>NA</v>
      </c>
    </row>
    <row r="432" spans="1:13" x14ac:dyDescent="0.2">
      <c r="B432" s="31" t="s">
        <v>82</v>
      </c>
      <c r="C432" s="23" t="s">
        <v>83</v>
      </c>
      <c r="D432" s="18">
        <v>3313</v>
      </c>
      <c r="E432" s="18">
        <v>3313</v>
      </c>
      <c r="F432" s="18">
        <v>1723.84</v>
      </c>
      <c r="G432" s="18">
        <v>8474.369999999999</v>
      </c>
      <c r="H432" s="18">
        <v>0</v>
      </c>
      <c r="I432" s="18">
        <f t="shared" si="56"/>
        <v>8474.369999999999</v>
      </c>
      <c r="J432" s="18">
        <f t="shared" si="57"/>
        <v>-5161.369999999999</v>
      </c>
      <c r="K432" s="37">
        <f t="shared" si="58"/>
        <v>-1.5579142770902503</v>
      </c>
      <c r="L432" s="37">
        <f t="shared" si="59"/>
        <v>-0.4796740114699668</v>
      </c>
      <c r="M432" s="37">
        <f t="shared" si="60"/>
        <v>4.1158285541805002</v>
      </c>
    </row>
    <row r="433" spans="1:13" x14ac:dyDescent="0.2">
      <c r="B433" s="31" t="s">
        <v>84</v>
      </c>
      <c r="C433" s="23" t="s">
        <v>85</v>
      </c>
      <c r="D433" s="18">
        <v>430000</v>
      </c>
      <c r="E433" s="18">
        <v>430000</v>
      </c>
      <c r="F433" s="18">
        <v>58473.599999999999</v>
      </c>
      <c r="G433" s="18">
        <v>248245.6</v>
      </c>
      <c r="H433" s="18">
        <v>4743</v>
      </c>
      <c r="I433" s="18">
        <f t="shared" si="56"/>
        <v>252988.6</v>
      </c>
      <c r="J433" s="18">
        <f t="shared" si="57"/>
        <v>177011.4</v>
      </c>
      <c r="K433" s="37">
        <f t="shared" si="58"/>
        <v>0.41165441860465113</v>
      </c>
      <c r="L433" s="37">
        <f t="shared" si="59"/>
        <v>-0.86401488372093027</v>
      </c>
      <c r="M433" s="37">
        <f t="shared" si="60"/>
        <v>0.15463069767441864</v>
      </c>
    </row>
    <row r="434" spans="1:13" x14ac:dyDescent="0.2">
      <c r="B434" s="31" t="s">
        <v>335</v>
      </c>
      <c r="C434" s="23" t="s">
        <v>336</v>
      </c>
      <c r="D434" s="18">
        <v>0</v>
      </c>
      <c r="E434" s="18">
        <v>0</v>
      </c>
      <c r="F434" s="18">
        <v>0</v>
      </c>
      <c r="G434" s="18">
        <v>0</v>
      </c>
      <c r="H434" s="18">
        <v>0</v>
      </c>
      <c r="I434" s="18">
        <f t="shared" si="56"/>
        <v>0</v>
      </c>
      <c r="J434" s="18">
        <f t="shared" si="57"/>
        <v>0</v>
      </c>
      <c r="K434" s="37" t="str">
        <f t="shared" si="58"/>
        <v>NA</v>
      </c>
      <c r="L434" s="37" t="str">
        <f t="shared" si="59"/>
        <v>NA</v>
      </c>
      <c r="M434" s="37" t="str">
        <f t="shared" si="60"/>
        <v>NA</v>
      </c>
    </row>
    <row r="435" spans="1:13" x14ac:dyDescent="0.2">
      <c r="B435" s="31" t="s">
        <v>513</v>
      </c>
      <c r="C435" s="23" t="s">
        <v>514</v>
      </c>
      <c r="D435" s="18">
        <v>30000</v>
      </c>
      <c r="E435" s="18">
        <v>30000</v>
      </c>
      <c r="F435" s="18">
        <v>0</v>
      </c>
      <c r="G435" s="18">
        <v>0</v>
      </c>
      <c r="H435" s="18">
        <v>4480</v>
      </c>
      <c r="I435" s="18">
        <f t="shared" si="56"/>
        <v>4480</v>
      </c>
      <c r="J435" s="18">
        <f t="shared" si="57"/>
        <v>25520</v>
      </c>
      <c r="K435" s="37">
        <f t="shared" si="58"/>
        <v>0.85066666666666668</v>
      </c>
      <c r="L435" s="37">
        <f t="shared" si="59"/>
        <v>-1</v>
      </c>
      <c r="M435" s="37">
        <f t="shared" si="60"/>
        <v>-1</v>
      </c>
    </row>
    <row r="436" spans="1:13" x14ac:dyDescent="0.2">
      <c r="A436" s="17"/>
      <c r="B436" s="43" t="s">
        <v>320</v>
      </c>
      <c r="C436" s="17" t="s">
        <v>321</v>
      </c>
      <c r="D436" s="18">
        <v>50000</v>
      </c>
      <c r="E436" s="18">
        <v>0</v>
      </c>
      <c r="F436" s="18">
        <v>0</v>
      </c>
      <c r="G436" s="18">
        <v>0</v>
      </c>
      <c r="H436" s="18">
        <v>0</v>
      </c>
      <c r="I436" s="18">
        <f t="shared" si="56"/>
        <v>0</v>
      </c>
      <c r="J436" s="18">
        <f t="shared" si="57"/>
        <v>0</v>
      </c>
      <c r="K436" s="37" t="str">
        <f t="shared" si="58"/>
        <v>NA</v>
      </c>
      <c r="L436" s="37" t="str">
        <f t="shared" si="59"/>
        <v>NA</v>
      </c>
      <c r="M436" s="37" t="str">
        <f t="shared" si="60"/>
        <v>NA</v>
      </c>
    </row>
    <row r="437" spans="1:13" x14ac:dyDescent="0.2">
      <c r="A437" s="17"/>
      <c r="B437" s="43" t="s">
        <v>515</v>
      </c>
      <c r="C437" s="17" t="s">
        <v>516</v>
      </c>
      <c r="D437" s="18">
        <v>55000</v>
      </c>
      <c r="E437" s="18">
        <v>5000</v>
      </c>
      <c r="F437" s="18">
        <v>0</v>
      </c>
      <c r="G437" s="18">
        <v>0</v>
      </c>
      <c r="H437" s="18">
        <v>9420</v>
      </c>
      <c r="I437" s="18">
        <f t="shared" si="56"/>
        <v>9420</v>
      </c>
      <c r="J437" s="18">
        <f t="shared" si="57"/>
        <v>-4420</v>
      </c>
      <c r="K437" s="37">
        <f t="shared" si="58"/>
        <v>-0.88400000000000001</v>
      </c>
      <c r="L437" s="37">
        <f t="shared" si="59"/>
        <v>-1</v>
      </c>
      <c r="M437" s="37">
        <f t="shared" si="60"/>
        <v>-1</v>
      </c>
    </row>
    <row r="438" spans="1:13" x14ac:dyDescent="0.2">
      <c r="A438" s="17"/>
      <c r="B438" s="43" t="s">
        <v>517</v>
      </c>
      <c r="C438" s="17" t="s">
        <v>518</v>
      </c>
      <c r="D438" s="18">
        <v>20000</v>
      </c>
      <c r="E438" s="18">
        <v>20000</v>
      </c>
      <c r="F438" s="18">
        <v>600</v>
      </c>
      <c r="G438" s="18">
        <v>5375.17</v>
      </c>
      <c r="H438" s="18">
        <v>1270</v>
      </c>
      <c r="I438" s="18">
        <f t="shared" si="56"/>
        <v>6645.17</v>
      </c>
      <c r="J438" s="18">
        <f t="shared" si="57"/>
        <v>13354.83</v>
      </c>
      <c r="K438" s="37">
        <f t="shared" si="58"/>
        <v>0.66774149999999999</v>
      </c>
      <c r="L438" s="37">
        <f t="shared" si="59"/>
        <v>-0.97</v>
      </c>
      <c r="M438" s="37">
        <f t="shared" si="60"/>
        <v>-0.46248299999999998</v>
      </c>
    </row>
    <row r="439" spans="1:13" x14ac:dyDescent="0.2">
      <c r="A439" s="17"/>
      <c r="B439" s="43" t="s">
        <v>519</v>
      </c>
      <c r="C439" s="17" t="s">
        <v>520</v>
      </c>
      <c r="D439" s="18">
        <v>128000</v>
      </c>
      <c r="E439" s="18">
        <v>188000</v>
      </c>
      <c r="F439" s="18">
        <v>12806.38</v>
      </c>
      <c r="G439" s="18">
        <v>170780.96</v>
      </c>
      <c r="H439" s="18">
        <v>0</v>
      </c>
      <c r="I439" s="18">
        <f t="shared" si="56"/>
        <v>170780.96</v>
      </c>
      <c r="J439" s="18">
        <f t="shared" si="57"/>
        <v>17219.040000000008</v>
      </c>
      <c r="K439" s="37">
        <f t="shared" si="58"/>
        <v>9.1590638297872382E-2</v>
      </c>
      <c r="L439" s="37">
        <f t="shared" si="59"/>
        <v>-0.93188095744680843</v>
      </c>
      <c r="M439" s="37">
        <f t="shared" si="60"/>
        <v>0.81681872340425521</v>
      </c>
    </row>
    <row r="440" spans="1:13" x14ac:dyDescent="0.2">
      <c r="A440" s="17"/>
      <c r="B440" s="43" t="s">
        <v>88</v>
      </c>
      <c r="C440" s="17" t="s">
        <v>89</v>
      </c>
      <c r="D440" s="18">
        <v>0</v>
      </c>
      <c r="E440" s="18">
        <v>0</v>
      </c>
      <c r="F440" s="18">
        <v>0</v>
      </c>
      <c r="G440" s="18">
        <v>0</v>
      </c>
      <c r="H440" s="18">
        <v>0</v>
      </c>
      <c r="I440" s="18">
        <f t="shared" si="56"/>
        <v>0</v>
      </c>
      <c r="J440" s="18">
        <f t="shared" si="57"/>
        <v>0</v>
      </c>
      <c r="K440" s="37" t="str">
        <f t="shared" si="58"/>
        <v>NA</v>
      </c>
      <c r="L440" s="37" t="str">
        <f t="shared" si="59"/>
        <v>NA</v>
      </c>
      <c r="M440" s="37" t="str">
        <f t="shared" si="60"/>
        <v>NA</v>
      </c>
    </row>
    <row r="441" spans="1:13" x14ac:dyDescent="0.2">
      <c r="A441" s="17"/>
      <c r="B441" s="43" t="s">
        <v>326</v>
      </c>
      <c r="C441" s="17" t="s">
        <v>327</v>
      </c>
      <c r="D441" s="18">
        <v>0</v>
      </c>
      <c r="E441" s="18">
        <v>0</v>
      </c>
      <c r="F441" s="18">
        <v>0</v>
      </c>
      <c r="G441" s="18">
        <v>0</v>
      </c>
      <c r="H441" s="18">
        <v>0</v>
      </c>
      <c r="I441" s="18">
        <f t="shared" si="56"/>
        <v>0</v>
      </c>
      <c r="J441" s="18">
        <f t="shared" si="57"/>
        <v>0</v>
      </c>
      <c r="K441" s="37" t="str">
        <f t="shared" si="58"/>
        <v>NA</v>
      </c>
      <c r="L441" s="37" t="str">
        <f t="shared" si="59"/>
        <v>NA</v>
      </c>
      <c r="M441" s="37" t="str">
        <f t="shared" si="60"/>
        <v>NA</v>
      </c>
    </row>
    <row r="442" spans="1:13" x14ac:dyDescent="0.2">
      <c r="A442" s="17"/>
      <c r="B442" s="43" t="s">
        <v>94</v>
      </c>
      <c r="C442" s="17" t="s">
        <v>95</v>
      </c>
      <c r="D442" s="18">
        <v>8000</v>
      </c>
      <c r="E442" s="18">
        <v>8000</v>
      </c>
      <c r="F442" s="18">
        <v>846.88</v>
      </c>
      <c r="G442" s="18">
        <v>4602.5600000000004</v>
      </c>
      <c r="H442" s="18">
        <v>1351.84</v>
      </c>
      <c r="I442" s="18">
        <f t="shared" si="56"/>
        <v>5954.4000000000005</v>
      </c>
      <c r="J442" s="18">
        <f t="shared" si="57"/>
        <v>2045.5999999999995</v>
      </c>
      <c r="K442" s="37">
        <f t="shared" si="58"/>
        <v>0.25569999999999993</v>
      </c>
      <c r="L442" s="37">
        <f t="shared" si="59"/>
        <v>-0.89413999999999993</v>
      </c>
      <c r="M442" s="37">
        <f t="shared" si="60"/>
        <v>0.15064000000000011</v>
      </c>
    </row>
    <row r="443" spans="1:13" x14ac:dyDescent="0.2">
      <c r="A443" s="17"/>
      <c r="B443" s="43" t="s">
        <v>521</v>
      </c>
      <c r="C443" s="17" t="s">
        <v>522</v>
      </c>
      <c r="D443" s="18">
        <v>45000</v>
      </c>
      <c r="E443" s="18">
        <v>45000</v>
      </c>
      <c r="F443" s="18">
        <v>600</v>
      </c>
      <c r="G443" s="18">
        <v>8232.99</v>
      </c>
      <c r="H443" s="18">
        <v>56.28</v>
      </c>
      <c r="I443" s="18">
        <f t="shared" si="56"/>
        <v>8289.27</v>
      </c>
      <c r="J443" s="18">
        <f t="shared" si="57"/>
        <v>36710.729999999996</v>
      </c>
      <c r="K443" s="37">
        <f t="shared" si="58"/>
        <v>0.81579399999999991</v>
      </c>
      <c r="L443" s="37">
        <f t="shared" si="59"/>
        <v>-0.98666666666666669</v>
      </c>
      <c r="M443" s="37">
        <f t="shared" si="60"/>
        <v>-0.63408933333333339</v>
      </c>
    </row>
    <row r="444" spans="1:13" x14ac:dyDescent="0.2">
      <c r="A444" s="17"/>
      <c r="B444" s="43" t="s">
        <v>523</v>
      </c>
      <c r="C444" s="17" t="s">
        <v>524</v>
      </c>
      <c r="D444" s="18">
        <v>30000</v>
      </c>
      <c r="E444" s="18">
        <v>50000</v>
      </c>
      <c r="F444" s="18">
        <v>8051.92</v>
      </c>
      <c r="G444" s="18">
        <v>12974.609999999999</v>
      </c>
      <c r="H444" s="18">
        <v>260.22000000000003</v>
      </c>
      <c r="I444" s="18">
        <f t="shared" si="56"/>
        <v>13234.829999999998</v>
      </c>
      <c r="J444" s="18">
        <f t="shared" si="57"/>
        <v>36765.17</v>
      </c>
      <c r="K444" s="37">
        <f t="shared" si="58"/>
        <v>0.73530339999999994</v>
      </c>
      <c r="L444" s="37">
        <f t="shared" si="59"/>
        <v>-0.83896160000000009</v>
      </c>
      <c r="M444" s="37">
        <f t="shared" si="60"/>
        <v>-0.48101560000000004</v>
      </c>
    </row>
    <row r="445" spans="1:13" x14ac:dyDescent="0.2">
      <c r="A445" s="17"/>
      <c r="B445" s="43" t="s">
        <v>98</v>
      </c>
      <c r="C445" s="17" t="s">
        <v>99</v>
      </c>
      <c r="D445" s="18">
        <v>226082.28</v>
      </c>
      <c r="E445" s="18">
        <v>66082.28</v>
      </c>
      <c r="F445" s="18">
        <v>1465.93</v>
      </c>
      <c r="G445" s="18">
        <v>11350.09</v>
      </c>
      <c r="H445" s="18">
        <v>9790.4599999999991</v>
      </c>
      <c r="I445" s="18">
        <f t="shared" si="56"/>
        <v>21140.55</v>
      </c>
      <c r="J445" s="18">
        <f t="shared" si="57"/>
        <v>44941.729999999996</v>
      </c>
      <c r="K445" s="37">
        <f t="shared" si="58"/>
        <v>0.68008746066267689</v>
      </c>
      <c r="L445" s="37">
        <f t="shared" si="59"/>
        <v>-0.97781659470587279</v>
      </c>
      <c r="M445" s="37">
        <f t="shared" si="60"/>
        <v>-0.65648612608402734</v>
      </c>
    </row>
    <row r="446" spans="1:13" x14ac:dyDescent="0.2">
      <c r="A446" s="17"/>
      <c r="B446" s="43" t="s">
        <v>525</v>
      </c>
      <c r="C446" s="17" t="s">
        <v>526</v>
      </c>
      <c r="D446" s="18">
        <v>50000</v>
      </c>
      <c r="E446" s="18">
        <v>50000</v>
      </c>
      <c r="F446" s="18">
        <v>99.02</v>
      </c>
      <c r="G446" s="18">
        <v>40409.54</v>
      </c>
      <c r="H446" s="18">
        <v>1281.0999999999999</v>
      </c>
      <c r="I446" s="18">
        <f t="shared" si="56"/>
        <v>41690.639999999999</v>
      </c>
      <c r="J446" s="18">
        <f t="shared" si="57"/>
        <v>8309.36</v>
      </c>
      <c r="K446" s="37">
        <f t="shared" si="58"/>
        <v>0.16618720000000001</v>
      </c>
      <c r="L446" s="37">
        <f t="shared" si="59"/>
        <v>-0.99801960000000012</v>
      </c>
      <c r="M446" s="37">
        <f t="shared" si="60"/>
        <v>0.61638160000000008</v>
      </c>
    </row>
    <row r="447" spans="1:13" x14ac:dyDescent="0.2">
      <c r="A447" s="17"/>
      <c r="B447" s="43" t="s">
        <v>527</v>
      </c>
      <c r="C447" s="17" t="s">
        <v>528</v>
      </c>
      <c r="D447" s="18">
        <v>350000</v>
      </c>
      <c r="E447" s="18">
        <v>280000</v>
      </c>
      <c r="F447" s="18">
        <v>3575</v>
      </c>
      <c r="G447" s="18">
        <v>158087.01</v>
      </c>
      <c r="H447" s="18">
        <v>139705.64000000001</v>
      </c>
      <c r="I447" s="18">
        <f t="shared" si="56"/>
        <v>297792.65000000002</v>
      </c>
      <c r="J447" s="18">
        <f t="shared" si="57"/>
        <v>-17792.650000000023</v>
      </c>
      <c r="K447" s="37">
        <f t="shared" si="58"/>
        <v>-6.3545178571428648E-2</v>
      </c>
      <c r="L447" s="37">
        <f t="shared" si="59"/>
        <v>-0.98723214285714289</v>
      </c>
      <c r="M447" s="37">
        <f t="shared" si="60"/>
        <v>0.12919292857142864</v>
      </c>
    </row>
    <row r="448" spans="1:13" x14ac:dyDescent="0.2">
      <c r="A448" s="17"/>
      <c r="B448" s="43" t="s">
        <v>529</v>
      </c>
      <c r="C448" s="17" t="s">
        <v>530</v>
      </c>
      <c r="D448" s="18">
        <v>200000</v>
      </c>
      <c r="E448" s="18">
        <v>450000</v>
      </c>
      <c r="F448" s="18">
        <v>6363.81</v>
      </c>
      <c r="G448" s="18">
        <v>357464.58</v>
      </c>
      <c r="H448" s="18">
        <v>208543.12</v>
      </c>
      <c r="I448" s="18">
        <f t="shared" si="56"/>
        <v>566007.69999999995</v>
      </c>
      <c r="J448" s="18">
        <f t="shared" si="57"/>
        <v>-116007.69999999995</v>
      </c>
      <c r="K448" s="37">
        <f t="shared" si="58"/>
        <v>-0.2577948888888888</v>
      </c>
      <c r="L448" s="37">
        <f t="shared" si="59"/>
        <v>-0.98585820000000002</v>
      </c>
      <c r="M448" s="37">
        <f t="shared" si="60"/>
        <v>0.58873146666666676</v>
      </c>
    </row>
    <row r="449" spans="1:13" x14ac:dyDescent="0.2">
      <c r="A449" s="17"/>
      <c r="B449" s="43" t="s">
        <v>110</v>
      </c>
      <c r="C449" s="17" t="s">
        <v>111</v>
      </c>
      <c r="D449" s="18">
        <v>175000</v>
      </c>
      <c r="E449" s="18">
        <v>175000</v>
      </c>
      <c r="F449" s="18">
        <v>0</v>
      </c>
      <c r="G449" s="18">
        <v>5739</v>
      </c>
      <c r="H449" s="18">
        <v>16754.84</v>
      </c>
      <c r="I449" s="18">
        <f t="shared" si="56"/>
        <v>22493.84</v>
      </c>
      <c r="J449" s="18">
        <f t="shared" si="57"/>
        <v>152506.16</v>
      </c>
      <c r="K449" s="37">
        <f t="shared" si="58"/>
        <v>0.87146377142857145</v>
      </c>
      <c r="L449" s="37">
        <f t="shared" si="59"/>
        <v>-1</v>
      </c>
      <c r="M449" s="37">
        <f t="shared" si="60"/>
        <v>-0.93441142857142856</v>
      </c>
    </row>
    <row r="450" spans="1:13" x14ac:dyDescent="0.2">
      <c r="A450" s="17"/>
      <c r="B450" s="43" t="s">
        <v>114</v>
      </c>
      <c r="C450" s="17" t="s">
        <v>115</v>
      </c>
      <c r="D450" s="18">
        <v>60000</v>
      </c>
      <c r="E450" s="18">
        <v>60000</v>
      </c>
      <c r="F450" s="18">
        <v>0</v>
      </c>
      <c r="G450" s="18">
        <v>39559</v>
      </c>
      <c r="H450" s="18">
        <v>1390.32</v>
      </c>
      <c r="I450" s="18">
        <f t="shared" si="56"/>
        <v>40949.32</v>
      </c>
      <c r="J450" s="18">
        <f t="shared" si="57"/>
        <v>19050.68</v>
      </c>
      <c r="K450" s="37">
        <f t="shared" si="58"/>
        <v>0.31751133333333331</v>
      </c>
      <c r="L450" s="37">
        <f t="shared" si="59"/>
        <v>-1</v>
      </c>
      <c r="M450" s="37">
        <f t="shared" si="60"/>
        <v>0.31863333333333332</v>
      </c>
    </row>
    <row r="451" spans="1:13" x14ac:dyDescent="0.2">
      <c r="A451" s="17"/>
      <c r="B451" s="43" t="s">
        <v>531</v>
      </c>
      <c r="C451" s="17" t="s">
        <v>532</v>
      </c>
      <c r="D451" s="18">
        <v>40000</v>
      </c>
      <c r="E451" s="18">
        <v>40000</v>
      </c>
      <c r="F451" s="18">
        <v>0</v>
      </c>
      <c r="G451" s="18">
        <v>0</v>
      </c>
      <c r="H451" s="18">
        <v>0</v>
      </c>
      <c r="I451" s="18">
        <f t="shared" si="56"/>
        <v>0</v>
      </c>
      <c r="J451" s="18">
        <f t="shared" si="57"/>
        <v>40000</v>
      </c>
      <c r="K451" s="37">
        <f t="shared" si="58"/>
        <v>1</v>
      </c>
      <c r="L451" s="37">
        <f t="shared" si="59"/>
        <v>-1</v>
      </c>
      <c r="M451" s="37">
        <f t="shared" si="60"/>
        <v>-1</v>
      </c>
    </row>
    <row r="452" spans="1:13" x14ac:dyDescent="0.2">
      <c r="A452" s="17"/>
      <c r="B452" s="43" t="s">
        <v>116</v>
      </c>
      <c r="C452" s="17" t="s">
        <v>117</v>
      </c>
      <c r="D452" s="18">
        <v>0</v>
      </c>
      <c r="E452" s="18">
        <v>0</v>
      </c>
      <c r="F452" s="18">
        <v>0</v>
      </c>
      <c r="G452" s="18">
        <v>0</v>
      </c>
      <c r="H452" s="18">
        <v>0</v>
      </c>
      <c r="I452" s="18">
        <f t="shared" si="56"/>
        <v>0</v>
      </c>
      <c r="J452" s="18">
        <f t="shared" si="57"/>
        <v>0</v>
      </c>
      <c r="K452" s="37" t="str">
        <f t="shared" si="58"/>
        <v>NA</v>
      </c>
      <c r="L452" s="37" t="str">
        <f t="shared" si="59"/>
        <v>NA</v>
      </c>
      <c r="M452" s="37" t="str">
        <f t="shared" si="60"/>
        <v>NA</v>
      </c>
    </row>
    <row r="453" spans="1:13" x14ac:dyDescent="0.2">
      <c r="A453" s="67" t="s">
        <v>456</v>
      </c>
      <c r="B453" s="68"/>
      <c r="C453" s="67"/>
      <c r="D453" s="69">
        <v>2025395.28</v>
      </c>
      <c r="E453" s="69">
        <v>2025395.28</v>
      </c>
      <c r="F453" s="69">
        <v>150337.76999999999</v>
      </c>
      <c r="G453" s="69">
        <v>1323134.97</v>
      </c>
      <c r="H453" s="69">
        <v>399046.82000000007</v>
      </c>
      <c r="I453" s="69">
        <f t="shared" si="51"/>
        <v>1722181.79</v>
      </c>
      <c r="J453" s="69">
        <f t="shared" si="52"/>
        <v>303213.49</v>
      </c>
      <c r="K453" s="70">
        <f t="shared" si="53"/>
        <v>0.14970583421128542</v>
      </c>
      <c r="L453" s="70">
        <f t="shared" si="54"/>
        <v>-0.92577361491629429</v>
      </c>
      <c r="M453" s="70">
        <f t="shared" si="55"/>
        <v>0.30654493279948786</v>
      </c>
    </row>
    <row r="454" spans="1:13" x14ac:dyDescent="0.2">
      <c r="A454" s="17" t="s">
        <v>533</v>
      </c>
      <c r="B454" s="43" t="s">
        <v>84</v>
      </c>
      <c r="C454" s="17" t="s">
        <v>85</v>
      </c>
      <c r="D454" s="18">
        <v>0</v>
      </c>
      <c r="E454" s="18">
        <v>0</v>
      </c>
      <c r="F454" s="18">
        <v>0</v>
      </c>
      <c r="G454" s="18">
        <v>0</v>
      </c>
      <c r="H454" s="18">
        <v>0</v>
      </c>
      <c r="I454" s="18">
        <f t="shared" si="51"/>
        <v>0</v>
      </c>
      <c r="J454" s="18">
        <f t="shared" si="52"/>
        <v>0</v>
      </c>
      <c r="K454" s="37" t="str">
        <f t="shared" si="53"/>
        <v>NA</v>
      </c>
      <c r="L454" s="37" t="str">
        <f t="shared" si="54"/>
        <v>NA</v>
      </c>
      <c r="M454" s="37" t="str">
        <f t="shared" si="55"/>
        <v>NA</v>
      </c>
    </row>
    <row r="455" spans="1:13" x14ac:dyDescent="0.2">
      <c r="A455" s="17"/>
      <c r="B455" s="43" t="s">
        <v>298</v>
      </c>
      <c r="C455" s="17" t="s">
        <v>299</v>
      </c>
      <c r="D455" s="18">
        <v>0</v>
      </c>
      <c r="E455" s="18">
        <v>0</v>
      </c>
      <c r="F455" s="18">
        <v>0</v>
      </c>
      <c r="G455" s="18">
        <v>0</v>
      </c>
      <c r="H455" s="18">
        <v>0</v>
      </c>
      <c r="I455" s="18">
        <f t="shared" si="51"/>
        <v>0</v>
      </c>
      <c r="J455" s="18">
        <f t="shared" si="52"/>
        <v>0</v>
      </c>
      <c r="K455" s="37" t="str">
        <f t="shared" si="53"/>
        <v>NA</v>
      </c>
      <c r="L455" s="37" t="str">
        <f t="shared" si="54"/>
        <v>NA</v>
      </c>
      <c r="M455" s="37" t="str">
        <f t="shared" si="55"/>
        <v>NA</v>
      </c>
    </row>
    <row r="456" spans="1:13" x14ac:dyDescent="0.2">
      <c r="A456" s="17"/>
      <c r="B456" s="43" t="s">
        <v>98</v>
      </c>
      <c r="C456" s="17" t="s">
        <v>99</v>
      </c>
      <c r="D456" s="18">
        <v>0</v>
      </c>
      <c r="E456" s="18">
        <v>0</v>
      </c>
      <c r="F456" s="18">
        <v>0</v>
      </c>
      <c r="G456" s="18">
        <v>0</v>
      </c>
      <c r="H456" s="18">
        <v>0</v>
      </c>
      <c r="I456" s="18">
        <f t="shared" si="51"/>
        <v>0</v>
      </c>
      <c r="J456" s="18">
        <f t="shared" si="52"/>
        <v>0</v>
      </c>
      <c r="K456" s="37" t="str">
        <f t="shared" si="53"/>
        <v>NA</v>
      </c>
      <c r="L456" s="37" t="str">
        <f t="shared" si="54"/>
        <v>NA</v>
      </c>
      <c r="M456" s="37" t="str">
        <f t="shared" si="55"/>
        <v>NA</v>
      </c>
    </row>
    <row r="457" spans="1:13" x14ac:dyDescent="0.2">
      <c r="A457" s="67" t="s">
        <v>534</v>
      </c>
      <c r="B457" s="68"/>
      <c r="C457" s="67"/>
      <c r="D457" s="69">
        <v>0</v>
      </c>
      <c r="E457" s="69">
        <v>0</v>
      </c>
      <c r="F457" s="69">
        <v>0</v>
      </c>
      <c r="G457" s="69">
        <v>0</v>
      </c>
      <c r="H457" s="69">
        <v>0</v>
      </c>
      <c r="I457" s="69">
        <f t="shared" si="51"/>
        <v>0</v>
      </c>
      <c r="J457" s="69">
        <f t="shared" si="52"/>
        <v>0</v>
      </c>
      <c r="K457" s="70" t="str">
        <f t="shared" si="53"/>
        <v>NA</v>
      </c>
      <c r="L457" s="70" t="str">
        <f t="shared" si="54"/>
        <v>NA</v>
      </c>
      <c r="M457" s="70" t="str">
        <f t="shared" si="55"/>
        <v>NA</v>
      </c>
    </row>
    <row r="458" spans="1:13" x14ac:dyDescent="0.2">
      <c r="A458" s="17" t="s">
        <v>145</v>
      </c>
      <c r="B458" s="43" t="s">
        <v>72</v>
      </c>
      <c r="C458" s="17" t="s">
        <v>73</v>
      </c>
      <c r="D458" s="18">
        <v>0</v>
      </c>
      <c r="E458" s="18">
        <v>0</v>
      </c>
      <c r="F458" s="18">
        <v>0</v>
      </c>
      <c r="G458" s="18">
        <v>0</v>
      </c>
      <c r="H458" s="18">
        <v>0</v>
      </c>
      <c r="I458" s="18">
        <f t="shared" ref="I458:I473" si="61">SUM(G458:H458)</f>
        <v>0</v>
      </c>
      <c r="J458" s="18">
        <f t="shared" ref="J458:J473" si="62">E458-I458</f>
        <v>0</v>
      </c>
      <c r="K458" s="37" t="str">
        <f t="shared" ref="K458:K473" si="63">IF(E458=0,"NA",J458/E458)</f>
        <v>NA</v>
      </c>
      <c r="L458" s="37" t="str">
        <f t="shared" ref="L458:L473" si="64">IF(E458=0,"NA",(  ( F458 - (E458/$L$6)) / (E458/$L$6)))</f>
        <v>NA</v>
      </c>
      <c r="M458" s="37" t="str">
        <f t="shared" ref="M458:M473" si="65">IF(E458=0,"NA",(  ( G458 - ($M$6*(E458/12))) / ($M$6*(E458/12))))</f>
        <v>NA</v>
      </c>
    </row>
    <row r="459" spans="1:13" x14ac:dyDescent="0.2">
      <c r="A459" s="17"/>
      <c r="B459" s="43" t="s">
        <v>82</v>
      </c>
      <c r="C459" s="17" t="s">
        <v>83</v>
      </c>
      <c r="D459" s="18">
        <v>0</v>
      </c>
      <c r="E459" s="18">
        <v>0</v>
      </c>
      <c r="F459" s="18">
        <v>0</v>
      </c>
      <c r="G459" s="18">
        <v>0</v>
      </c>
      <c r="H459" s="18">
        <v>0</v>
      </c>
      <c r="I459" s="18">
        <f t="shared" si="61"/>
        <v>0</v>
      </c>
      <c r="J459" s="18">
        <f t="shared" si="62"/>
        <v>0</v>
      </c>
      <c r="K459" s="37" t="str">
        <f t="shared" si="63"/>
        <v>NA</v>
      </c>
      <c r="L459" s="37" t="str">
        <f t="shared" si="64"/>
        <v>NA</v>
      </c>
      <c r="M459" s="37" t="str">
        <f t="shared" si="65"/>
        <v>NA</v>
      </c>
    </row>
    <row r="460" spans="1:13" x14ac:dyDescent="0.2">
      <c r="A460" s="17"/>
      <c r="B460" s="43" t="s">
        <v>84</v>
      </c>
      <c r="C460" s="17" t="s">
        <v>85</v>
      </c>
      <c r="D460" s="18">
        <v>26102643</v>
      </c>
      <c r="E460" s="18">
        <v>0</v>
      </c>
      <c r="F460" s="18">
        <v>0</v>
      </c>
      <c r="G460" s="18">
        <v>0</v>
      </c>
      <c r="H460" s="18">
        <v>0</v>
      </c>
      <c r="I460" s="18">
        <f t="shared" si="61"/>
        <v>0</v>
      </c>
      <c r="J460" s="18">
        <f t="shared" si="62"/>
        <v>0</v>
      </c>
      <c r="K460" s="37" t="str">
        <f t="shared" si="63"/>
        <v>NA</v>
      </c>
      <c r="L460" s="37" t="str">
        <f t="shared" si="64"/>
        <v>NA</v>
      </c>
      <c r="M460" s="37" t="str">
        <f t="shared" si="65"/>
        <v>NA</v>
      </c>
    </row>
    <row r="461" spans="1:13" x14ac:dyDescent="0.2">
      <c r="A461" s="17"/>
      <c r="B461" s="43" t="s">
        <v>149</v>
      </c>
      <c r="C461" s="17" t="s">
        <v>150</v>
      </c>
      <c r="D461" s="18">
        <v>5790672.4500000002</v>
      </c>
      <c r="E461" s="18">
        <v>6138128.7000000002</v>
      </c>
      <c r="F461" s="18">
        <v>24934.18</v>
      </c>
      <c r="G461" s="18">
        <v>544049.17999999993</v>
      </c>
      <c r="H461" s="18">
        <v>2519113.8199999998</v>
      </c>
      <c r="I461" s="18">
        <f t="shared" si="61"/>
        <v>3063163</v>
      </c>
      <c r="J461" s="18">
        <f t="shared" si="62"/>
        <v>3074965.7</v>
      </c>
      <c r="K461" s="37">
        <f t="shared" si="63"/>
        <v>0.50096142493721252</v>
      </c>
      <c r="L461" s="37">
        <f t="shared" si="64"/>
        <v>-0.99593782059343272</v>
      </c>
      <c r="M461" s="37">
        <f t="shared" si="65"/>
        <v>-0.8227312568405416</v>
      </c>
    </row>
    <row r="462" spans="1:13" x14ac:dyDescent="0.2">
      <c r="A462" s="17"/>
      <c r="B462" s="43" t="s">
        <v>108</v>
      </c>
      <c r="C462" s="17" t="s">
        <v>109</v>
      </c>
      <c r="D462" s="18">
        <v>122405459.95</v>
      </c>
      <c r="E462" s="18">
        <v>109373871.30000001</v>
      </c>
      <c r="F462" s="18">
        <v>0</v>
      </c>
      <c r="G462" s="18">
        <v>0</v>
      </c>
      <c r="H462" s="18">
        <v>0</v>
      </c>
      <c r="I462" s="18">
        <f t="shared" si="61"/>
        <v>0</v>
      </c>
      <c r="J462" s="18">
        <f t="shared" si="62"/>
        <v>109373871.30000001</v>
      </c>
      <c r="K462" s="37">
        <f t="shared" si="63"/>
        <v>1</v>
      </c>
      <c r="L462" s="37">
        <f t="shared" si="64"/>
        <v>-1</v>
      </c>
      <c r="M462" s="37">
        <f t="shared" si="65"/>
        <v>-1</v>
      </c>
    </row>
    <row r="463" spans="1:13" x14ac:dyDescent="0.2">
      <c r="A463" s="17"/>
      <c r="B463" s="43" t="s">
        <v>110</v>
      </c>
      <c r="C463" s="17" t="s">
        <v>111</v>
      </c>
      <c r="D463" s="18">
        <v>4488000</v>
      </c>
      <c r="E463" s="18">
        <v>4488000</v>
      </c>
      <c r="F463" s="18">
        <v>0</v>
      </c>
      <c r="G463" s="18">
        <v>0</v>
      </c>
      <c r="H463" s="18">
        <v>0</v>
      </c>
      <c r="I463" s="18">
        <f t="shared" si="61"/>
        <v>0</v>
      </c>
      <c r="J463" s="18">
        <f t="shared" si="62"/>
        <v>4488000</v>
      </c>
      <c r="K463" s="37">
        <f t="shared" si="63"/>
        <v>1</v>
      </c>
      <c r="L463" s="37">
        <f t="shared" si="64"/>
        <v>-1</v>
      </c>
      <c r="M463" s="37">
        <f t="shared" si="65"/>
        <v>-1</v>
      </c>
    </row>
    <row r="464" spans="1:13" x14ac:dyDescent="0.2">
      <c r="A464" s="17"/>
      <c r="B464" s="43" t="s">
        <v>112</v>
      </c>
      <c r="C464" s="17" t="s">
        <v>113</v>
      </c>
      <c r="D464" s="18">
        <v>0</v>
      </c>
      <c r="E464" s="18">
        <v>0</v>
      </c>
      <c r="F464" s="18">
        <v>0</v>
      </c>
      <c r="G464" s="18">
        <v>0</v>
      </c>
      <c r="H464" s="18">
        <v>0</v>
      </c>
      <c r="I464" s="18">
        <f t="shared" si="61"/>
        <v>0</v>
      </c>
      <c r="J464" s="18">
        <f t="shared" si="62"/>
        <v>0</v>
      </c>
      <c r="K464" s="37" t="str">
        <f t="shared" si="63"/>
        <v>NA</v>
      </c>
      <c r="L464" s="37" t="str">
        <f t="shared" si="64"/>
        <v>NA</v>
      </c>
      <c r="M464" s="37" t="str">
        <f t="shared" si="65"/>
        <v>NA</v>
      </c>
    </row>
    <row r="465" spans="1:22" x14ac:dyDescent="0.2">
      <c r="A465" s="67" t="s">
        <v>148</v>
      </c>
      <c r="B465" s="68"/>
      <c r="C465" s="67"/>
      <c r="D465" s="69">
        <v>158786775.40000001</v>
      </c>
      <c r="E465" s="69">
        <v>120000000.00000001</v>
      </c>
      <c r="F465" s="69">
        <v>24934.18</v>
      </c>
      <c r="G465" s="69">
        <v>544049.17999999993</v>
      </c>
      <c r="H465" s="69">
        <v>2519113.8199999998</v>
      </c>
      <c r="I465" s="69">
        <f t="shared" si="61"/>
        <v>3063163</v>
      </c>
      <c r="J465" s="69">
        <f t="shared" si="62"/>
        <v>116936837.00000001</v>
      </c>
      <c r="K465" s="70">
        <f t="shared" si="63"/>
        <v>0.97447364166666672</v>
      </c>
      <c r="L465" s="70">
        <f t="shared" si="64"/>
        <v>-0.99979221516666661</v>
      </c>
      <c r="M465" s="70">
        <f t="shared" si="65"/>
        <v>-0.99093251366666668</v>
      </c>
    </row>
    <row r="466" spans="1:22" x14ac:dyDescent="0.2">
      <c r="A466" s="17" t="s">
        <v>11</v>
      </c>
      <c r="B466" s="43" t="s">
        <v>12</v>
      </c>
      <c r="C466" s="17" t="s">
        <v>13</v>
      </c>
      <c r="D466" s="18">
        <v>856345</v>
      </c>
      <c r="E466" s="18">
        <v>856345</v>
      </c>
      <c r="F466" s="18">
        <v>85155.150000000038</v>
      </c>
      <c r="G466" s="18">
        <v>228890.58000000002</v>
      </c>
      <c r="H466" s="18">
        <v>0</v>
      </c>
      <c r="I466" s="18">
        <f t="shared" si="61"/>
        <v>228890.58000000002</v>
      </c>
      <c r="J466" s="18">
        <f t="shared" si="62"/>
        <v>627454.41999999993</v>
      </c>
      <c r="K466" s="37">
        <f t="shared" si="63"/>
        <v>0.73271218959648265</v>
      </c>
      <c r="L466" s="37">
        <f t="shared" si="64"/>
        <v>-0.90055976271245819</v>
      </c>
      <c r="M466" s="37">
        <f t="shared" si="65"/>
        <v>-0.46542437919296542</v>
      </c>
    </row>
    <row r="467" spans="1:22" x14ac:dyDescent="0.2">
      <c r="A467" s="17"/>
      <c r="B467" s="43" t="s">
        <v>447</v>
      </c>
      <c r="C467" s="17" t="s">
        <v>448</v>
      </c>
      <c r="D467" s="18">
        <v>0</v>
      </c>
      <c r="E467" s="18">
        <v>0</v>
      </c>
      <c r="F467" s="18">
        <v>1753641.23</v>
      </c>
      <c r="G467" s="18">
        <v>10154700.18</v>
      </c>
      <c r="H467" s="18">
        <v>0</v>
      </c>
      <c r="I467" s="18">
        <f t="shared" si="61"/>
        <v>10154700.18</v>
      </c>
      <c r="J467" s="18">
        <f t="shared" si="62"/>
        <v>-10154700.18</v>
      </c>
      <c r="K467" s="37" t="str">
        <f t="shared" si="63"/>
        <v>NA</v>
      </c>
      <c r="L467" s="37" t="str">
        <f t="shared" si="64"/>
        <v>NA</v>
      </c>
      <c r="M467" s="37" t="str">
        <f t="shared" si="65"/>
        <v>NA</v>
      </c>
    </row>
    <row r="468" spans="1:22" x14ac:dyDescent="0.2">
      <c r="A468" s="17"/>
      <c r="B468" s="43" t="s">
        <v>535</v>
      </c>
      <c r="C468" s="17" t="s">
        <v>536</v>
      </c>
      <c r="D468" s="18">
        <v>867000</v>
      </c>
      <c r="E468" s="18">
        <v>867000</v>
      </c>
      <c r="F468" s="18">
        <v>0</v>
      </c>
      <c r="G468" s="18">
        <v>0</v>
      </c>
      <c r="H468" s="18">
        <v>0</v>
      </c>
      <c r="I468" s="18">
        <f t="shared" si="61"/>
        <v>0</v>
      </c>
      <c r="J468" s="18">
        <f t="shared" si="62"/>
        <v>867000</v>
      </c>
      <c r="K468" s="37">
        <f t="shared" si="63"/>
        <v>1</v>
      </c>
      <c r="L468" s="37">
        <f t="shared" si="64"/>
        <v>-1</v>
      </c>
      <c r="M468" s="37">
        <f t="shared" si="65"/>
        <v>-1</v>
      </c>
    </row>
    <row r="469" spans="1:22" x14ac:dyDescent="0.2">
      <c r="A469" s="17"/>
      <c r="B469" s="43" t="s">
        <v>537</v>
      </c>
      <c r="C469" s="17" t="s">
        <v>538</v>
      </c>
      <c r="D469" s="18">
        <v>11311300.01</v>
      </c>
      <c r="E469" s="18">
        <v>11311300.01</v>
      </c>
      <c r="F469" s="18">
        <v>0</v>
      </c>
      <c r="G469" s="18">
        <v>0</v>
      </c>
      <c r="H469" s="18">
        <v>0</v>
      </c>
      <c r="I469" s="18">
        <f t="shared" si="61"/>
        <v>0</v>
      </c>
      <c r="J469" s="18">
        <f t="shared" si="62"/>
        <v>11311300.01</v>
      </c>
      <c r="K469" s="37">
        <f t="shared" si="63"/>
        <v>1</v>
      </c>
      <c r="L469" s="37">
        <f t="shared" si="64"/>
        <v>-1</v>
      </c>
      <c r="M469" s="37">
        <f t="shared" si="65"/>
        <v>-1</v>
      </c>
    </row>
    <row r="470" spans="1:22" x14ac:dyDescent="0.2">
      <c r="A470" s="17"/>
      <c r="B470" s="43" t="s">
        <v>539</v>
      </c>
      <c r="C470" s="17" t="s">
        <v>540</v>
      </c>
      <c r="D470" s="18">
        <v>5564000</v>
      </c>
      <c r="E470" s="18">
        <v>5564000</v>
      </c>
      <c r="F470" s="18">
        <v>0</v>
      </c>
      <c r="G470" s="18">
        <v>0</v>
      </c>
      <c r="H470" s="18">
        <v>0</v>
      </c>
      <c r="I470" s="18">
        <f t="shared" si="61"/>
        <v>0</v>
      </c>
      <c r="J470" s="18">
        <f t="shared" si="62"/>
        <v>5564000</v>
      </c>
      <c r="K470" s="37">
        <f t="shared" si="63"/>
        <v>1</v>
      </c>
      <c r="L470" s="37">
        <f t="shared" si="64"/>
        <v>-1</v>
      </c>
      <c r="M470" s="37">
        <f t="shared" si="65"/>
        <v>-1</v>
      </c>
    </row>
    <row r="471" spans="1:22" x14ac:dyDescent="0.2">
      <c r="A471" s="17"/>
      <c r="B471" s="43" t="s">
        <v>541</v>
      </c>
      <c r="C471" s="17" t="s">
        <v>542</v>
      </c>
      <c r="D471" s="18">
        <v>3672000</v>
      </c>
      <c r="E471" s="18">
        <v>3672000</v>
      </c>
      <c r="F471" s="18">
        <v>0</v>
      </c>
      <c r="G471" s="18">
        <v>0</v>
      </c>
      <c r="H471" s="18">
        <v>0</v>
      </c>
      <c r="I471" s="18">
        <f t="shared" si="61"/>
        <v>0</v>
      </c>
      <c r="J471" s="18">
        <f t="shared" si="62"/>
        <v>3672000</v>
      </c>
      <c r="K471" s="37">
        <f t="shared" si="63"/>
        <v>1</v>
      </c>
      <c r="L471" s="37">
        <f t="shared" si="64"/>
        <v>-1</v>
      </c>
      <c r="M471" s="37">
        <f t="shared" si="65"/>
        <v>-1</v>
      </c>
    </row>
    <row r="472" spans="1:22" x14ac:dyDescent="0.2">
      <c r="A472" s="17"/>
      <c r="B472" s="43" t="s">
        <v>543</v>
      </c>
      <c r="C472" s="17" t="s">
        <v>544</v>
      </c>
      <c r="D472" s="18">
        <v>816000</v>
      </c>
      <c r="E472" s="18">
        <v>816000</v>
      </c>
      <c r="F472" s="18">
        <v>0</v>
      </c>
      <c r="G472" s="18">
        <v>0</v>
      </c>
      <c r="H472" s="18">
        <v>0</v>
      </c>
      <c r="I472" s="18">
        <f t="shared" si="61"/>
        <v>0</v>
      </c>
      <c r="J472" s="18">
        <f t="shared" si="62"/>
        <v>816000</v>
      </c>
      <c r="K472" s="37">
        <f t="shared" si="63"/>
        <v>1</v>
      </c>
      <c r="L472" s="37">
        <f t="shared" si="64"/>
        <v>-1</v>
      </c>
      <c r="M472" s="37">
        <f t="shared" si="65"/>
        <v>-1</v>
      </c>
    </row>
    <row r="473" spans="1:22" x14ac:dyDescent="0.2">
      <c r="A473" s="67" t="s">
        <v>14</v>
      </c>
      <c r="B473" s="68"/>
      <c r="C473" s="67"/>
      <c r="D473" s="69">
        <v>23086645.009999998</v>
      </c>
      <c r="E473" s="69">
        <v>23086645.009999998</v>
      </c>
      <c r="F473" s="69">
        <v>1838796.3800000001</v>
      </c>
      <c r="G473" s="69">
        <v>10383590.76</v>
      </c>
      <c r="H473" s="69">
        <v>0</v>
      </c>
      <c r="I473" s="69">
        <f t="shared" si="61"/>
        <v>10383590.76</v>
      </c>
      <c r="J473" s="69">
        <f t="shared" si="62"/>
        <v>12703054.249999998</v>
      </c>
      <c r="K473" s="70">
        <f t="shared" si="63"/>
        <v>0.55023387956533576</v>
      </c>
      <c r="L473" s="70">
        <f t="shared" si="64"/>
        <v>-0.92035237778362677</v>
      </c>
      <c r="M473" s="70">
        <f t="shared" si="65"/>
        <v>-0.10046775913067148</v>
      </c>
    </row>
    <row r="474" spans="1:22" s="10" customFormat="1" x14ac:dyDescent="0.2">
      <c r="A474" s="23"/>
      <c r="B474" s="31"/>
      <c r="C474" s="23"/>
      <c r="D474" s="18"/>
      <c r="E474" s="18"/>
      <c r="F474" s="18"/>
      <c r="G474" s="18"/>
      <c r="H474" s="18"/>
      <c r="I474" s="18"/>
      <c r="J474" s="18"/>
      <c r="K474" s="37"/>
      <c r="L474" s="37"/>
      <c r="M474" s="37"/>
      <c r="N474" s="17"/>
      <c r="O474" s="17"/>
      <c r="P474" s="17"/>
      <c r="Q474" s="17"/>
      <c r="R474" s="17"/>
      <c r="S474" s="17"/>
      <c r="T474" s="17"/>
      <c r="U474" s="17"/>
      <c r="V474" s="17"/>
    </row>
    <row r="475" spans="1:22" ht="15.75" x14ac:dyDescent="0.25">
      <c r="A475" s="25" t="s">
        <v>27</v>
      </c>
      <c r="B475" s="32"/>
      <c r="C475" s="25"/>
      <c r="D475" s="6">
        <f>+D97+D142+D179+D210+D220+D253+D280+D299+D316+D342+D363+D386+D412+D428+D453+D457+D465+D473</f>
        <v>774822171.28999996</v>
      </c>
      <c r="E475" s="6">
        <f t="shared" ref="E475:J475" si="66">+E97+E142+E179+E210+E220+E253+E280+E299+E316+E342+E363+E386+E412+E428+E453+E457+E465+E473</f>
        <v>625550556.38999987</v>
      </c>
      <c r="F475" s="6">
        <f t="shared" si="66"/>
        <v>11410259.739999996</v>
      </c>
      <c r="G475" s="6">
        <f t="shared" si="66"/>
        <v>64752954.609999992</v>
      </c>
      <c r="H475" s="6">
        <f t="shared" si="66"/>
        <v>13993210.710000001</v>
      </c>
      <c r="I475" s="6">
        <f t="shared" si="66"/>
        <v>78746165.320000008</v>
      </c>
      <c r="J475" s="6">
        <f t="shared" si="66"/>
        <v>546804391.07000005</v>
      </c>
      <c r="K475" s="38">
        <f>IF(E475=0,"NA",J475/E475)</f>
        <v>0.87411702457042417</v>
      </c>
      <c r="L475" s="38">
        <f>IF(E475=0,"NA",(  ( F475 - (E475/$L$6)) / (E475/$L$6)))</f>
        <v>-0.98175965216009453</v>
      </c>
      <c r="M475" s="38">
        <f>IF(E475=0,"NA",(  ( G475 - ($M$6*(E475/12))) / ($M$6*(E475/12))))</f>
        <v>-0.79297291338470266</v>
      </c>
      <c r="N475" s="10"/>
    </row>
  </sheetData>
  <autoFilter ref="A7:M475"/>
  <mergeCells count="5">
    <mergeCell ref="A1:M1"/>
    <mergeCell ref="A3:M3"/>
    <mergeCell ref="A4:M4"/>
    <mergeCell ref="A5:M5"/>
    <mergeCell ref="A2:M2"/>
  </mergeCells>
  <printOptions horizontalCentered="1"/>
  <pageMargins left="0.25" right="0.25" top="0.25" bottom="0.5" header="0" footer="0"/>
  <pageSetup scale="60" fitToHeight="0" orientation="landscape" horizontalDpi="4294967293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workbookViewId="0">
      <pane ySplit="7" topLeftCell="A8" activePane="bottomLeft" state="frozen"/>
      <selection activeCell="A8" sqref="A8"/>
      <selection pane="bottomLeft" activeCell="A8" sqref="A8"/>
    </sheetView>
  </sheetViews>
  <sheetFormatPr defaultRowHeight="12.75" x14ac:dyDescent="0.2"/>
  <cols>
    <col min="1" max="1" width="31.140625" style="21" bestFit="1" customWidth="1"/>
    <col min="2" max="2" width="9.140625" style="34" customWidth="1"/>
    <col min="3" max="3" width="29.42578125" style="21" bestFit="1" customWidth="1"/>
    <col min="4" max="7" width="15.140625" style="5" customWidth="1"/>
    <col min="8" max="8" width="15.85546875" style="5" customWidth="1"/>
    <col min="9" max="9" width="17.42578125" style="5" bestFit="1" customWidth="1"/>
    <col min="10" max="10" width="16.140625" style="5" bestFit="1" customWidth="1"/>
    <col min="11" max="11" width="14" style="20" customWidth="1"/>
    <col min="12" max="13" width="11.42578125" style="40" customWidth="1"/>
  </cols>
  <sheetData>
    <row r="1" spans="1:13" s="1" customFormat="1" ht="15" x14ac:dyDescent="0.25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s="1" customFormat="1" ht="18.75" x14ac:dyDescent="0.3">
      <c r="A2" s="77" t="s">
        <v>40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3" s="1" customFormat="1" ht="15" x14ac:dyDescent="0.25">
      <c r="A3" s="76" t="s">
        <v>1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</row>
    <row r="4" spans="1:13" s="1" customFormat="1" ht="15" x14ac:dyDescent="0.25">
      <c r="A4" s="78">
        <v>44926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</row>
    <row r="5" spans="1:13" s="1" customFormat="1" ht="15" x14ac:dyDescent="0.25">
      <c r="A5" s="76" t="s">
        <v>2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</row>
    <row r="6" spans="1:13" s="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f>'GENERAL FUND'!L6</f>
        <v>1</v>
      </c>
      <c r="M6" s="42">
        <f>'GENERAL FUND'!M6</f>
        <v>6</v>
      </c>
    </row>
    <row r="7" spans="1:13" s="2" customFormat="1" ht="45.75" thickBot="1" x14ac:dyDescent="0.25">
      <c r="A7" s="28" t="s">
        <v>33</v>
      </c>
      <c r="B7" s="29" t="s">
        <v>9</v>
      </c>
      <c r="C7" s="29" t="s">
        <v>10</v>
      </c>
      <c r="D7" s="4" t="s">
        <v>34</v>
      </c>
      <c r="E7" s="4" t="s">
        <v>35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31</v>
      </c>
      <c r="M7" s="36" t="s">
        <v>32</v>
      </c>
    </row>
    <row r="8" spans="1:13" s="17" customFormat="1" x14ac:dyDescent="0.2">
      <c r="A8" s="23" t="s">
        <v>19</v>
      </c>
      <c r="B8" s="31" t="s">
        <v>20</v>
      </c>
      <c r="C8" s="23" t="s">
        <v>21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f t="shared" ref="I8:I10" si="0">SUM(G8:H8)</f>
        <v>0</v>
      </c>
      <c r="J8" s="18">
        <f t="shared" ref="J8:J10" si="1">E8-I8</f>
        <v>0</v>
      </c>
      <c r="K8" s="37" t="str">
        <f>IF(E8=0,"NA",J8/E8)</f>
        <v>NA</v>
      </c>
      <c r="L8" s="37" t="str">
        <f>IF(E8=0,"NA",(  ( F8 - (E8/$L$6)) / (E8/$L$6)))</f>
        <v>NA</v>
      </c>
      <c r="M8" s="37" t="str">
        <f>IF(E8=0,"NA",(  ( G8 - ($M$6*(E8/12))) / ($M$6*(E8/12))))</f>
        <v>NA</v>
      </c>
    </row>
    <row r="9" spans="1:13" s="17" customFormat="1" x14ac:dyDescent="0.2">
      <c r="A9" s="61" t="s">
        <v>22</v>
      </c>
      <c r="B9" s="62"/>
      <c r="C9" s="61"/>
      <c r="D9" s="59">
        <v>0</v>
      </c>
      <c r="E9" s="59">
        <v>0</v>
      </c>
      <c r="F9" s="59">
        <v>0</v>
      </c>
      <c r="G9" s="59">
        <v>0</v>
      </c>
      <c r="H9" s="59">
        <v>0</v>
      </c>
      <c r="I9" s="59">
        <f t="shared" si="0"/>
        <v>0</v>
      </c>
      <c r="J9" s="59">
        <f t="shared" si="1"/>
        <v>0</v>
      </c>
      <c r="K9" s="60" t="str">
        <f t="shared" ref="K9:K21" si="2">IF(E9=0,"NA",J9/E9)</f>
        <v>NA</v>
      </c>
      <c r="L9" s="60" t="str">
        <f t="shared" ref="L9:L10" si="3">IF(E9=0,"NA",(  ( F9 - (E9/$L$6)) / (E9/$L$6)))</f>
        <v>NA</v>
      </c>
      <c r="M9" s="60" t="str">
        <f t="shared" ref="M9:M10" si="4">IF(E9=0,"NA",(  ( G9 - ($M$6*(E9/12))) / ($M$6*(E9/12))))</f>
        <v>NA</v>
      </c>
    </row>
    <row r="10" spans="1:13" s="17" customFormat="1" x14ac:dyDescent="0.2">
      <c r="A10" s="17" t="s">
        <v>23</v>
      </c>
      <c r="B10" s="43" t="s">
        <v>24</v>
      </c>
      <c r="C10" s="17" t="s">
        <v>25</v>
      </c>
      <c r="D10" s="18">
        <v>29976191</v>
      </c>
      <c r="E10" s="18">
        <v>29976191</v>
      </c>
      <c r="F10" s="18">
        <v>0</v>
      </c>
      <c r="G10" s="18">
        <v>19859400</v>
      </c>
      <c r="H10" s="18">
        <v>0</v>
      </c>
      <c r="I10" s="18">
        <f t="shared" si="0"/>
        <v>19859400</v>
      </c>
      <c r="J10" s="18">
        <f t="shared" si="1"/>
        <v>10116791</v>
      </c>
      <c r="K10" s="37">
        <f t="shared" si="2"/>
        <v>0.33749421332416785</v>
      </c>
      <c r="L10" s="37">
        <f t="shared" si="3"/>
        <v>-1</v>
      </c>
      <c r="M10" s="37">
        <f t="shared" si="4"/>
        <v>0.32501157335166431</v>
      </c>
    </row>
    <row r="11" spans="1:13" s="17" customFormat="1" x14ac:dyDescent="0.2">
      <c r="A11" s="61" t="s">
        <v>26</v>
      </c>
      <c r="B11" s="62"/>
      <c r="C11" s="61"/>
      <c r="D11" s="59">
        <v>29976191</v>
      </c>
      <c r="E11" s="59">
        <v>29976191</v>
      </c>
      <c r="F11" s="59">
        <v>0</v>
      </c>
      <c r="G11" s="59">
        <v>19859400</v>
      </c>
      <c r="H11" s="59">
        <v>0</v>
      </c>
      <c r="I11" s="59">
        <f t="shared" ref="I11" si="5">SUM(G11:H11)</f>
        <v>19859400</v>
      </c>
      <c r="J11" s="59">
        <f t="shared" ref="J11" si="6">E11-I11</f>
        <v>10116791</v>
      </c>
      <c r="K11" s="60">
        <f>IF(E11=0,"NA",J11/E11)</f>
        <v>0.33749421332416785</v>
      </c>
      <c r="L11" s="60">
        <f>IF(E11=0,"NA",(  ( F11 - (E11/$L$6)) / (E11/$L$6)))</f>
        <v>-1</v>
      </c>
      <c r="M11" s="60">
        <f>IF(E11=0,"NA",(  ( G11 - ($M$6*(E11/12))) / ($M$6*(E11/12))))</f>
        <v>0.32501157335166431</v>
      </c>
    </row>
    <row r="12" spans="1:13" x14ac:dyDescent="0.2">
      <c r="A12" s="30"/>
      <c r="K12" s="40"/>
    </row>
    <row r="13" spans="1:13" s="7" customFormat="1" ht="15.75" x14ac:dyDescent="0.25">
      <c r="A13" s="25" t="s">
        <v>28</v>
      </c>
      <c r="B13" s="32"/>
      <c r="C13" s="25"/>
      <c r="D13" s="6">
        <f>+D9+D11</f>
        <v>29976191</v>
      </c>
      <c r="E13" s="6">
        <f t="shared" ref="E13:J13" si="7">+E9+E11</f>
        <v>29976191</v>
      </c>
      <c r="F13" s="6">
        <f t="shared" si="7"/>
        <v>0</v>
      </c>
      <c r="G13" s="6">
        <f t="shared" si="7"/>
        <v>19859400</v>
      </c>
      <c r="H13" s="6">
        <f t="shared" si="7"/>
        <v>0</v>
      </c>
      <c r="I13" s="6">
        <f t="shared" si="7"/>
        <v>19859400</v>
      </c>
      <c r="J13" s="6">
        <f t="shared" si="7"/>
        <v>10116791</v>
      </c>
      <c r="K13" s="38">
        <f t="shared" si="2"/>
        <v>0.33749421332416785</v>
      </c>
      <c r="L13" s="38">
        <f>IF(E13=0,"NA",(  ( F13 - (E13/$L$6)) / (E13/$L$6)))</f>
        <v>-1</v>
      </c>
      <c r="M13" s="38">
        <f>IF(E13=0,"NA",(  ( G13 - ($M$6*(E13/12))) / ($M$6*(E13/12))))</f>
        <v>0.32501157335166431</v>
      </c>
    </row>
    <row r="14" spans="1:13" s="17" customFormat="1" x14ac:dyDescent="0.2">
      <c r="A14" s="23"/>
      <c r="B14" s="31"/>
      <c r="C14" s="23"/>
      <c r="D14" s="18"/>
      <c r="E14" s="18"/>
      <c r="F14" s="18"/>
      <c r="G14" s="18"/>
      <c r="H14" s="18"/>
      <c r="I14" s="18"/>
      <c r="J14" s="18"/>
      <c r="K14" s="37"/>
      <c r="L14" s="37"/>
      <c r="M14" s="37"/>
    </row>
    <row r="15" spans="1:13" s="17" customFormat="1" x14ac:dyDescent="0.2">
      <c r="A15" s="23" t="s">
        <v>11</v>
      </c>
      <c r="B15" s="31" t="s">
        <v>12</v>
      </c>
      <c r="C15" s="23" t="s">
        <v>13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f t="shared" ref="I15:I18" si="8">SUM(G15:H15)</f>
        <v>0</v>
      </c>
      <c r="J15" s="18">
        <f t="shared" ref="J15:J18" si="9">E15-I15</f>
        <v>0</v>
      </c>
      <c r="K15" s="37" t="str">
        <f t="shared" ref="K15:K18" si="10">IF(E15=0,"NA",J15/E15)</f>
        <v>NA</v>
      </c>
      <c r="L15" s="37" t="str">
        <f t="shared" ref="L15:L18" si="11">IF(E15=0,"NA",(  ( F15 - (E15/$L$6)) / (E15/$L$6)))</f>
        <v>NA</v>
      </c>
      <c r="M15" s="37" t="str">
        <f t="shared" ref="M15:M18" si="12">IF(E15=0,"NA",(  ( G15 - ($M$6*(E15/12))) / ($M$6*(E15/12))))</f>
        <v>NA</v>
      </c>
    </row>
    <row r="16" spans="1:13" s="17" customFormat="1" x14ac:dyDescent="0.2">
      <c r="A16" s="61" t="s">
        <v>14</v>
      </c>
      <c r="B16" s="62"/>
      <c r="C16" s="61"/>
      <c r="D16" s="59">
        <v>0</v>
      </c>
      <c r="E16" s="59">
        <v>0</v>
      </c>
      <c r="F16" s="59">
        <v>0</v>
      </c>
      <c r="G16" s="59">
        <v>0</v>
      </c>
      <c r="H16" s="59">
        <v>0</v>
      </c>
      <c r="I16" s="59">
        <f t="shared" si="8"/>
        <v>0</v>
      </c>
      <c r="J16" s="59">
        <f t="shared" si="9"/>
        <v>0</v>
      </c>
      <c r="K16" s="60" t="str">
        <f t="shared" si="10"/>
        <v>NA</v>
      </c>
      <c r="L16" s="60" t="str">
        <f t="shared" si="11"/>
        <v>NA</v>
      </c>
      <c r="M16" s="60" t="str">
        <f t="shared" si="12"/>
        <v>NA</v>
      </c>
    </row>
    <row r="17" spans="1:13" s="17" customFormat="1" x14ac:dyDescent="0.2">
      <c r="A17" s="23" t="s">
        <v>15</v>
      </c>
      <c r="B17" s="31" t="s">
        <v>16</v>
      </c>
      <c r="C17" s="23" t="s">
        <v>17</v>
      </c>
      <c r="D17" s="18">
        <v>2257046</v>
      </c>
      <c r="E17" s="18">
        <v>2257046</v>
      </c>
      <c r="F17" s="18">
        <v>0</v>
      </c>
      <c r="G17" s="18">
        <v>389400</v>
      </c>
      <c r="H17" s="18">
        <v>0</v>
      </c>
      <c r="I17" s="18">
        <f t="shared" si="8"/>
        <v>389400</v>
      </c>
      <c r="J17" s="18">
        <f t="shared" si="9"/>
        <v>1867646</v>
      </c>
      <c r="K17" s="37">
        <f t="shared" si="10"/>
        <v>0.82747360931057679</v>
      </c>
      <c r="L17" s="37">
        <f t="shared" si="11"/>
        <v>-1</v>
      </c>
      <c r="M17" s="37">
        <f t="shared" si="12"/>
        <v>-0.65494721862115346</v>
      </c>
    </row>
    <row r="18" spans="1:13" s="17" customFormat="1" x14ac:dyDescent="0.2">
      <c r="A18" s="23"/>
      <c r="B18" s="31" t="s">
        <v>29</v>
      </c>
      <c r="C18" s="23" t="s">
        <v>30</v>
      </c>
      <c r="D18" s="18">
        <v>27719145</v>
      </c>
      <c r="E18" s="18">
        <v>27719145</v>
      </c>
      <c r="F18" s="18">
        <v>0</v>
      </c>
      <c r="G18" s="18">
        <v>19470000</v>
      </c>
      <c r="H18" s="18">
        <v>0</v>
      </c>
      <c r="I18" s="18">
        <f t="shared" si="8"/>
        <v>19470000</v>
      </c>
      <c r="J18" s="18">
        <f t="shared" si="9"/>
        <v>8249145</v>
      </c>
      <c r="K18" s="37">
        <f t="shared" si="10"/>
        <v>0.2975973826032513</v>
      </c>
      <c r="L18" s="37">
        <f t="shared" si="11"/>
        <v>-1</v>
      </c>
      <c r="M18" s="37">
        <f t="shared" si="12"/>
        <v>0.40480523479349739</v>
      </c>
    </row>
    <row r="19" spans="1:13" s="17" customFormat="1" x14ac:dyDescent="0.2">
      <c r="A19" s="61" t="s">
        <v>18</v>
      </c>
      <c r="B19" s="62"/>
      <c r="C19" s="61"/>
      <c r="D19" s="59">
        <v>29976191</v>
      </c>
      <c r="E19" s="59">
        <v>29976191</v>
      </c>
      <c r="F19" s="59">
        <v>0</v>
      </c>
      <c r="G19" s="59">
        <v>19859400</v>
      </c>
      <c r="H19" s="59">
        <v>0</v>
      </c>
      <c r="I19" s="59">
        <f t="shared" ref="I19" si="13">SUM(G19:H19)</f>
        <v>19859400</v>
      </c>
      <c r="J19" s="59">
        <f t="shared" ref="J19" si="14">E19-I19</f>
        <v>10116791</v>
      </c>
      <c r="K19" s="60">
        <f t="shared" ref="K19" si="15">IF(E19=0,"NA",J19/E19)</f>
        <v>0.33749421332416785</v>
      </c>
      <c r="L19" s="60">
        <f t="shared" ref="L19" si="16">IF(E19=0,"NA",(  ( F19 - (E19/$L$6)) / (E19/$L$6)))</f>
        <v>-1</v>
      </c>
      <c r="M19" s="60">
        <f t="shared" ref="M19" si="17">IF(E19=0,"NA",(  ( G19 - ($M$6*(E19/12))) / ($M$6*(E19/12))))</f>
        <v>0.32501157335166431</v>
      </c>
    </row>
    <row r="20" spans="1:13" x14ac:dyDescent="0.2">
      <c r="K20" s="40"/>
    </row>
    <row r="21" spans="1:13" ht="15.75" x14ac:dyDescent="0.25">
      <c r="A21" s="25" t="s">
        <v>27</v>
      </c>
      <c r="B21" s="32"/>
      <c r="C21" s="25"/>
      <c r="D21" s="6">
        <f>+D16+D19</f>
        <v>29976191</v>
      </c>
      <c r="E21" s="6">
        <f t="shared" ref="E21:J21" si="18">+E16+E19</f>
        <v>29976191</v>
      </c>
      <c r="F21" s="6">
        <f t="shared" si="18"/>
        <v>0</v>
      </c>
      <c r="G21" s="6">
        <f t="shared" si="18"/>
        <v>19859400</v>
      </c>
      <c r="H21" s="6">
        <f t="shared" si="18"/>
        <v>0</v>
      </c>
      <c r="I21" s="6">
        <f t="shared" si="18"/>
        <v>19859400</v>
      </c>
      <c r="J21" s="6">
        <f t="shared" si="18"/>
        <v>10116791</v>
      </c>
      <c r="K21" s="38">
        <f t="shared" si="2"/>
        <v>0.33749421332416785</v>
      </c>
      <c r="L21" s="38">
        <f>IF(E21=0,"NA",(  ( F21 - (E21/$L$6)) / (E21/$L$6)))</f>
        <v>-1</v>
      </c>
      <c r="M21" s="38">
        <f>IF(E21=0,"NA",(  ( G21 - ($M$6*(E21/12))) / ($M$6*(E21/12))))</f>
        <v>0.32501157335166431</v>
      </c>
    </row>
    <row r="23" spans="1:13" ht="15" x14ac:dyDescent="0.2">
      <c r="A23" s="35"/>
    </row>
  </sheetData>
  <autoFilter ref="A7:M21"/>
  <mergeCells count="5">
    <mergeCell ref="A1:M1"/>
    <mergeCell ref="A3:M3"/>
    <mergeCell ref="A4:M4"/>
    <mergeCell ref="A5:M5"/>
    <mergeCell ref="A2:M2"/>
  </mergeCells>
  <printOptions horizontalCentered="1"/>
  <pageMargins left="0.25" right="0.25" top="0.25" bottom="0.5" header="0" footer="0"/>
  <pageSetup scale="68" fitToHeight="0" orientation="landscape" horizontalDpi="4294967293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4"/>
  <sheetViews>
    <sheetView workbookViewId="0">
      <pane ySplit="7" topLeftCell="A8" activePane="bottomLeft" state="frozen"/>
      <selection activeCell="A8" sqref="A8"/>
      <selection pane="bottomLeft" activeCell="A8" sqref="A8"/>
    </sheetView>
  </sheetViews>
  <sheetFormatPr defaultRowHeight="12.75" x14ac:dyDescent="0.2"/>
  <cols>
    <col min="1" max="1" width="50.42578125" style="21" bestFit="1" customWidth="1"/>
    <col min="2" max="2" width="8.5703125" style="34" customWidth="1"/>
    <col min="3" max="3" width="29.42578125" style="21" bestFit="1" customWidth="1"/>
    <col min="4" max="7" width="15.140625" style="5" customWidth="1"/>
    <col min="8" max="8" width="16.140625" style="5" customWidth="1"/>
    <col min="9" max="9" width="17.42578125" style="5" bestFit="1" customWidth="1"/>
    <col min="10" max="10" width="16.140625" style="5" bestFit="1" customWidth="1"/>
    <col min="11" max="11" width="14" style="20" customWidth="1"/>
    <col min="12" max="13" width="12.7109375" style="40" customWidth="1"/>
    <col min="14" max="14" width="12.7109375" customWidth="1"/>
  </cols>
  <sheetData>
    <row r="1" spans="1:13" s="1" customFormat="1" ht="15" x14ac:dyDescent="0.25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s="1" customFormat="1" ht="18.75" x14ac:dyDescent="0.3">
      <c r="A2" s="77" t="s">
        <v>41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3" s="1" customFormat="1" ht="15" x14ac:dyDescent="0.25">
      <c r="A3" s="76" t="s">
        <v>1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</row>
    <row r="4" spans="1:13" s="1" customFormat="1" ht="15" x14ac:dyDescent="0.25">
      <c r="A4" s="78">
        <v>44926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</row>
    <row r="5" spans="1:13" s="1" customFormat="1" ht="15" x14ac:dyDescent="0.25">
      <c r="A5" s="76" t="s">
        <v>2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</row>
    <row r="6" spans="1:13" s="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f>'GENERAL FUND'!L6</f>
        <v>1</v>
      </c>
      <c r="M6" s="42">
        <f>'GENERAL FUND'!M6</f>
        <v>6</v>
      </c>
    </row>
    <row r="7" spans="1:13" s="2" customFormat="1" ht="45.75" thickBot="1" x14ac:dyDescent="0.25">
      <c r="A7" s="28" t="s">
        <v>33</v>
      </c>
      <c r="B7" s="29" t="s">
        <v>9</v>
      </c>
      <c r="C7" s="29" t="s">
        <v>10</v>
      </c>
      <c r="D7" s="4" t="s">
        <v>34</v>
      </c>
      <c r="E7" s="4" t="s">
        <v>35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31</v>
      </c>
      <c r="M7" s="36" t="s">
        <v>32</v>
      </c>
    </row>
    <row r="8" spans="1:13" s="16" customFormat="1" x14ac:dyDescent="0.2">
      <c r="A8" s="17" t="s">
        <v>45</v>
      </c>
      <c r="B8" s="43" t="s">
        <v>169</v>
      </c>
      <c r="C8" s="17" t="s">
        <v>170</v>
      </c>
      <c r="D8" s="18">
        <v>429000000</v>
      </c>
      <c r="E8" s="18">
        <v>429000000</v>
      </c>
      <c r="F8" s="18">
        <v>12727388.25</v>
      </c>
      <c r="G8" s="18">
        <v>63233375.140000001</v>
      </c>
      <c r="H8" s="18">
        <v>0</v>
      </c>
      <c r="I8" s="18">
        <f t="shared" ref="I8" si="0">SUM(G8:H8)</f>
        <v>63233375.140000001</v>
      </c>
      <c r="J8" s="18">
        <f t="shared" ref="J8" si="1">E8-I8</f>
        <v>365766624.86000001</v>
      </c>
      <c r="K8" s="37">
        <f>IF(E8=0,"NA",J8/E8)</f>
        <v>0.85260285515151524</v>
      </c>
      <c r="L8" s="37">
        <f>IF(E8=0,"NA",(  ( F8 - (E8/$L$6)) / (E8/$L$6)))</f>
        <v>-0.97033242832167832</v>
      </c>
      <c r="M8" s="37">
        <f>IF(E8=0,"NA",(  ( G8 - ($M$6*(E8/12))) / ($M$6*(E8/12))))</f>
        <v>-0.70520571030303036</v>
      </c>
    </row>
    <row r="9" spans="1:13" s="16" customFormat="1" x14ac:dyDescent="0.2">
      <c r="A9" s="17"/>
      <c r="B9" s="43" t="s">
        <v>46</v>
      </c>
      <c r="C9" s="17" t="s">
        <v>47</v>
      </c>
      <c r="D9" s="18">
        <v>-10000</v>
      </c>
      <c r="E9" s="18">
        <v>10000</v>
      </c>
      <c r="F9" s="18">
        <v>0</v>
      </c>
      <c r="G9" s="18">
        <v>0</v>
      </c>
      <c r="H9" s="18">
        <v>0</v>
      </c>
      <c r="I9" s="18">
        <f>SUM(G9:H9)</f>
        <v>0</v>
      </c>
      <c r="J9" s="18">
        <f>E9-I9</f>
        <v>10000</v>
      </c>
      <c r="K9" s="37">
        <f>IF(E9=0,"NA",J9/E9)</f>
        <v>1</v>
      </c>
      <c r="L9" s="37">
        <f>IF(E9=0,"NA",(  ( F9 - (E9/$L$6)) / (E9/$L$6)))</f>
        <v>-1</v>
      </c>
      <c r="M9" s="37">
        <f>IF(E9=0,"NA",(  ( G9 - ($M$6*(E9/12))) / ($M$6*(E9/12))))</f>
        <v>-1</v>
      </c>
    </row>
    <row r="10" spans="1:13" s="16" customFormat="1" x14ac:dyDescent="0.2">
      <c r="A10" s="17"/>
      <c r="B10" s="43" t="s">
        <v>48</v>
      </c>
      <c r="C10" s="17" t="s">
        <v>49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f>SUM(G10:H10)</f>
        <v>0</v>
      </c>
      <c r="J10" s="18">
        <f>E10-I10</f>
        <v>0</v>
      </c>
      <c r="K10" s="37" t="str">
        <f>IF(E10=0,"NA",J10/E10)</f>
        <v>NA</v>
      </c>
      <c r="L10" s="37" t="str">
        <f>IF(E10=0,"NA",(  ( F10 - (E10/$L$6)) / (E10/$L$6)))</f>
        <v>NA</v>
      </c>
      <c r="M10" s="37" t="str">
        <f>IF(E10=0,"NA",(  ( G10 - ($M$6*(E10/12))) / ($M$6*(E10/12))))</f>
        <v>NA</v>
      </c>
    </row>
    <row r="11" spans="1:13" s="16" customFormat="1" x14ac:dyDescent="0.2">
      <c r="A11" s="17"/>
      <c r="B11" s="43" t="s">
        <v>159</v>
      </c>
      <c r="C11" s="17" t="s">
        <v>160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f>SUM(G11:H11)</f>
        <v>0</v>
      </c>
      <c r="J11" s="18">
        <f>E11-I11</f>
        <v>0</v>
      </c>
      <c r="K11" s="37" t="str">
        <f>IF(E11=0,"NA",J11/E11)</f>
        <v>NA</v>
      </c>
      <c r="L11" s="37" t="str">
        <f>IF(E11=0,"NA",(  ( F11 - (E11/$L$6)) / (E11/$L$6)))</f>
        <v>NA</v>
      </c>
      <c r="M11" s="37" t="str">
        <f>IF(E11=0,"NA",(  ( G11 - ($M$6*(E11/12))) / ($M$6*(E11/12))))</f>
        <v>NA</v>
      </c>
    </row>
    <row r="12" spans="1:13" s="16" customFormat="1" x14ac:dyDescent="0.2">
      <c r="A12" s="17"/>
      <c r="B12" s="43" t="s">
        <v>161</v>
      </c>
      <c r="C12" s="17" t="s">
        <v>162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f>SUM(G12:H12)</f>
        <v>0</v>
      </c>
      <c r="J12" s="18">
        <f>E12-I12</f>
        <v>0</v>
      </c>
      <c r="K12" s="37" t="str">
        <f>IF(E12=0,"NA",J12/E12)</f>
        <v>NA</v>
      </c>
      <c r="L12" s="37" t="str">
        <f>IF(E12=0,"NA",(  ( F12 - (E12/$L$6)) / (E12/$L$6)))</f>
        <v>NA</v>
      </c>
      <c r="M12" s="37" t="str">
        <f>IF(E12=0,"NA",(  ( G12 - ($M$6*(E12/12))) / ($M$6*(E12/12))))</f>
        <v>NA</v>
      </c>
    </row>
    <row r="13" spans="1:13" s="16" customFormat="1" x14ac:dyDescent="0.2">
      <c r="A13" s="67" t="s">
        <v>50</v>
      </c>
      <c r="B13" s="68"/>
      <c r="C13" s="67"/>
      <c r="D13" s="69">
        <v>428990000</v>
      </c>
      <c r="E13" s="69">
        <v>429010000</v>
      </c>
      <c r="F13" s="69">
        <v>12727388.25</v>
      </c>
      <c r="G13" s="69">
        <v>63233375.140000001</v>
      </c>
      <c r="H13" s="69">
        <v>0</v>
      </c>
      <c r="I13" s="69">
        <f>SUM(G13:H13)</f>
        <v>63233375.140000001</v>
      </c>
      <c r="J13" s="69">
        <f>E13-I13</f>
        <v>365776624.86000001</v>
      </c>
      <c r="K13" s="70">
        <f>IF(E13=0,"NA",J13/E13)</f>
        <v>0.85260629090230999</v>
      </c>
      <c r="L13" s="70">
        <f>IF(E13=0,"NA",(  ( F13 - (E13/$L$6)) / (E13/$L$6)))</f>
        <v>-0.97033311985734594</v>
      </c>
      <c r="M13" s="70">
        <f>IF(E13=0,"NA",(  ( G13 - ($M$6*(E13/12))) / ($M$6*(E13/12))))</f>
        <v>-0.70521258180461999</v>
      </c>
    </row>
    <row r="14" spans="1:13" s="16" customFormat="1" x14ac:dyDescent="0.2">
      <c r="A14" s="17" t="s">
        <v>19</v>
      </c>
      <c r="B14" s="43" t="s">
        <v>20</v>
      </c>
      <c r="C14" s="17" t="s">
        <v>21</v>
      </c>
      <c r="D14" s="18">
        <v>2800000</v>
      </c>
      <c r="E14" s="18">
        <v>2800000</v>
      </c>
      <c r="F14" s="18">
        <v>330041.57000000007</v>
      </c>
      <c r="G14" s="18">
        <v>1022871.83</v>
      </c>
      <c r="H14" s="18">
        <v>0</v>
      </c>
      <c r="I14" s="18">
        <f>SUM(G14:H14)</f>
        <v>1022871.83</v>
      </c>
      <c r="J14" s="18">
        <f>E14-I14</f>
        <v>1777128.17</v>
      </c>
      <c r="K14" s="37">
        <f>IF(E14=0,"NA",J14/E14)</f>
        <v>0.63468863214285709</v>
      </c>
      <c r="L14" s="37">
        <f>IF(E14=0,"NA",(  ( F14 - (E14/$L$6)) / (E14/$L$6)))</f>
        <v>-0.88212801071428559</v>
      </c>
      <c r="M14" s="37">
        <f>IF(E14=0,"NA",(  ( G14 - ($M$6*(E14/12))) / ($M$6*(E14/12))))</f>
        <v>-0.26937726428571429</v>
      </c>
    </row>
    <row r="15" spans="1:13" s="16" customFormat="1" x14ac:dyDescent="0.2">
      <c r="A15" s="67" t="s">
        <v>22</v>
      </c>
      <c r="B15" s="68"/>
      <c r="C15" s="67"/>
      <c r="D15" s="69">
        <v>2800000</v>
      </c>
      <c r="E15" s="69">
        <v>2800000</v>
      </c>
      <c r="F15" s="69">
        <v>330041.57000000007</v>
      </c>
      <c r="G15" s="69">
        <v>1022871.83</v>
      </c>
      <c r="H15" s="69">
        <v>0</v>
      </c>
      <c r="I15" s="69">
        <f>SUM(G15:H15)</f>
        <v>1022871.83</v>
      </c>
      <c r="J15" s="69">
        <f>E15-I15</f>
        <v>1777128.17</v>
      </c>
      <c r="K15" s="70">
        <f>IF(E15=0,"NA",J15/E15)</f>
        <v>0.63468863214285709</v>
      </c>
      <c r="L15" s="70">
        <f>IF(E15=0,"NA",(  ( F15 - (E15/$L$6)) / (E15/$L$6)))</f>
        <v>-0.88212801071428559</v>
      </c>
      <c r="M15" s="70">
        <f>IF(E15=0,"NA",(  ( G15 - ($M$6*(E15/12))) / ($M$6*(E15/12))))</f>
        <v>-0.26937726428571429</v>
      </c>
    </row>
    <row r="16" spans="1:13" s="16" customFormat="1" x14ac:dyDescent="0.2">
      <c r="A16" s="17" t="s">
        <v>51</v>
      </c>
      <c r="B16" s="43" t="s">
        <v>171</v>
      </c>
      <c r="C16" s="17" t="s">
        <v>172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f>SUM(G16:H16)</f>
        <v>0</v>
      </c>
      <c r="J16" s="18">
        <f>E16-I16</f>
        <v>0</v>
      </c>
      <c r="K16" s="37" t="str">
        <f>IF(E16=0,"NA",J16/E16)</f>
        <v>NA</v>
      </c>
      <c r="L16" s="37" t="str">
        <f>IF(E16=0,"NA",(  ( F16 - (E16/$L$6)) / (E16/$L$6)))</f>
        <v>NA</v>
      </c>
      <c r="M16" s="37" t="str">
        <f>IF(E16=0,"NA",(  ( G16 - ($M$6*(E16/12))) / ($M$6*(E16/12))))</f>
        <v>NA</v>
      </c>
    </row>
    <row r="17" spans="1:13" s="16" customFormat="1" x14ac:dyDescent="0.2">
      <c r="A17" s="17"/>
      <c r="B17" s="43" t="s">
        <v>54</v>
      </c>
      <c r="C17" s="17" t="s">
        <v>55</v>
      </c>
      <c r="D17" s="18"/>
      <c r="E17" s="18"/>
      <c r="F17" s="18">
        <v>0</v>
      </c>
      <c r="G17" s="18">
        <v>0</v>
      </c>
      <c r="H17" s="18">
        <v>0</v>
      </c>
      <c r="I17" s="18">
        <f>SUM(G17:H17)</f>
        <v>0</v>
      </c>
      <c r="J17" s="18">
        <f>E17-I17</f>
        <v>0</v>
      </c>
      <c r="K17" s="37" t="str">
        <f>IF(E17=0,"NA",J17/E17)</f>
        <v>NA</v>
      </c>
      <c r="L17" s="37" t="str">
        <f>IF(E17=0,"NA",(  ( F17 - (E17/$L$6)) / (E17/$L$6)))</f>
        <v>NA</v>
      </c>
      <c r="M17" s="37" t="str">
        <f>IF(E17=0,"NA",(  ( G17 - ($M$6*(E17/12))) / ($M$6*(E17/12))))</f>
        <v>NA</v>
      </c>
    </row>
    <row r="18" spans="1:13" s="16" customFormat="1" x14ac:dyDescent="0.2">
      <c r="A18" s="67" t="s">
        <v>56</v>
      </c>
      <c r="B18" s="68"/>
      <c r="C18" s="67"/>
      <c r="D18" s="69">
        <v>0</v>
      </c>
      <c r="E18" s="69">
        <v>0</v>
      </c>
      <c r="F18" s="69">
        <v>0</v>
      </c>
      <c r="G18" s="69">
        <v>0</v>
      </c>
      <c r="H18" s="69">
        <v>0</v>
      </c>
      <c r="I18" s="69">
        <f>SUM(G18:H18)</f>
        <v>0</v>
      </c>
      <c r="J18" s="69">
        <f>E18-I18</f>
        <v>0</v>
      </c>
      <c r="K18" s="70" t="str">
        <f>IF(E18=0,"NA",J18/E18)</f>
        <v>NA</v>
      </c>
      <c r="L18" s="70" t="str">
        <f>IF(E18=0,"NA",(  ( F18 - (E18/$L$6)) / (E18/$L$6)))</f>
        <v>NA</v>
      </c>
      <c r="M18" s="70" t="str">
        <f>IF(E18=0,"NA",(  ( G18 - ($M$6*(E18/12))) / ($M$6*(E18/12))))</f>
        <v>NA</v>
      </c>
    </row>
    <row r="19" spans="1:13" s="16" customFormat="1" x14ac:dyDescent="0.2">
      <c r="A19" s="17" t="s">
        <v>23</v>
      </c>
      <c r="B19" s="43" t="s">
        <v>24</v>
      </c>
      <c r="C19" s="17" t="s">
        <v>25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f>SUM(G19:H19)</f>
        <v>0</v>
      </c>
      <c r="J19" s="18">
        <f>E19-I19</f>
        <v>0</v>
      </c>
      <c r="K19" s="37" t="str">
        <f>IF(E19=0,"NA",J19/E19)</f>
        <v>NA</v>
      </c>
      <c r="L19" s="37" t="str">
        <f>IF(E19=0,"NA",(  ( F19 - (E19/$L$6)) / (E19/$L$6)))</f>
        <v>NA</v>
      </c>
      <c r="M19" s="37" t="str">
        <f>IF(E19=0,"NA",(  ( G19 - ($M$6*(E19/12))) / ($M$6*(E19/12))))</f>
        <v>NA</v>
      </c>
    </row>
    <row r="20" spans="1:13" s="16" customFormat="1" x14ac:dyDescent="0.2">
      <c r="A20" s="17"/>
      <c r="B20" s="43" t="s">
        <v>57</v>
      </c>
      <c r="C20" s="17" t="s">
        <v>58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f>SUM(G20:H20)</f>
        <v>0</v>
      </c>
      <c r="J20" s="18">
        <f>E20-I20</f>
        <v>0</v>
      </c>
      <c r="K20" s="37" t="str">
        <f>IF(E20=0,"NA",J20/E20)</f>
        <v>NA</v>
      </c>
      <c r="L20" s="37" t="str">
        <f>IF(E20=0,"NA",(  ( F20 - (E20/$L$6)) / (E20/$L$6)))</f>
        <v>NA</v>
      </c>
      <c r="M20" s="37" t="str">
        <f>IF(E20=0,"NA",(  ( G20 - ($M$6*(E20/12))) / ($M$6*(E20/12))))</f>
        <v>NA</v>
      </c>
    </row>
    <row r="21" spans="1:13" s="16" customFormat="1" x14ac:dyDescent="0.2">
      <c r="A21" s="17"/>
      <c r="B21" s="43" t="s">
        <v>173</v>
      </c>
      <c r="C21" s="17" t="s">
        <v>174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f>SUM(G21:H21)</f>
        <v>0</v>
      </c>
      <c r="J21" s="18">
        <f>E21-I21</f>
        <v>0</v>
      </c>
      <c r="K21" s="37" t="str">
        <f>IF(E21=0,"NA",J21/E21)</f>
        <v>NA</v>
      </c>
      <c r="L21" s="37" t="str">
        <f>IF(E21=0,"NA",(  ( F21 - (E21/$L$6)) / (E21/$L$6)))</f>
        <v>NA</v>
      </c>
      <c r="M21" s="37" t="str">
        <f>IF(E21=0,"NA",(  ( G21 - ($M$6*(E21/12))) / ($M$6*(E21/12))))</f>
        <v>NA</v>
      </c>
    </row>
    <row r="22" spans="1:13" s="16" customFormat="1" x14ac:dyDescent="0.2">
      <c r="A22" s="17"/>
      <c r="B22" s="43" t="s">
        <v>175</v>
      </c>
      <c r="C22" s="17" t="s">
        <v>176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f>SUM(G22:H22)</f>
        <v>0</v>
      </c>
      <c r="J22" s="18">
        <f>E22-I22</f>
        <v>0</v>
      </c>
      <c r="K22" s="37" t="str">
        <f>IF(E22=0,"NA",J22/E22)</f>
        <v>NA</v>
      </c>
      <c r="L22" s="37" t="str">
        <f>IF(E22=0,"NA",(  ( F22 - (E22/$L$6)) / (E22/$L$6)))</f>
        <v>NA</v>
      </c>
      <c r="M22" s="37" t="str">
        <f>IF(E22=0,"NA",(  ( G22 - ($M$6*(E22/12))) / ($M$6*(E22/12))))</f>
        <v>NA</v>
      </c>
    </row>
    <row r="23" spans="1:13" s="16" customFormat="1" x14ac:dyDescent="0.2">
      <c r="A23" s="17"/>
      <c r="B23" s="43" t="s">
        <v>59</v>
      </c>
      <c r="C23" s="17" t="s">
        <v>60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f>SUM(G23:H23)</f>
        <v>0</v>
      </c>
      <c r="J23" s="18">
        <f>E23-I23</f>
        <v>0</v>
      </c>
      <c r="K23" s="37" t="str">
        <f>IF(E23=0,"NA",J23/E23)</f>
        <v>NA</v>
      </c>
      <c r="L23" s="37" t="str">
        <f>IF(E23=0,"NA",(  ( F23 - (E23/$L$6)) / (E23/$L$6)))</f>
        <v>NA</v>
      </c>
      <c r="M23" s="37" t="str">
        <f>IF(E23=0,"NA",(  ( G23 - ($M$6*(E23/12))) / ($M$6*(E23/12))))</f>
        <v>NA</v>
      </c>
    </row>
    <row r="24" spans="1:13" s="16" customFormat="1" x14ac:dyDescent="0.2">
      <c r="A24" s="17"/>
      <c r="B24" s="43" t="s">
        <v>61</v>
      </c>
      <c r="C24" s="17" t="s">
        <v>62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f t="shared" ref="I24" si="2">SUM(G24:H24)</f>
        <v>0</v>
      </c>
      <c r="J24" s="18">
        <f t="shared" ref="J24" si="3">E24-I24</f>
        <v>0</v>
      </c>
      <c r="K24" s="37" t="str">
        <f t="shared" ref="K24" si="4">IF(E24=0,"NA",J24/E24)</f>
        <v>NA</v>
      </c>
      <c r="L24" s="37" t="str">
        <f t="shared" ref="L24" si="5">IF(E24=0,"NA",(  ( F24 - (E24/$L$6)) / (E24/$L$6)))</f>
        <v>NA</v>
      </c>
      <c r="M24" s="37" t="str">
        <f t="shared" ref="M24" si="6">IF(E24=0,"NA",(  ( G24 - ($M$6*(E24/12))) / ($M$6*(E24/12))))</f>
        <v>NA</v>
      </c>
    </row>
    <row r="25" spans="1:13" s="16" customFormat="1" x14ac:dyDescent="0.2">
      <c r="A25" s="67" t="s">
        <v>26</v>
      </c>
      <c r="B25" s="68"/>
      <c r="C25" s="67"/>
      <c r="D25" s="69">
        <v>0</v>
      </c>
      <c r="E25" s="69">
        <v>0</v>
      </c>
      <c r="F25" s="69">
        <v>0</v>
      </c>
      <c r="G25" s="69">
        <v>0</v>
      </c>
      <c r="H25" s="69">
        <v>0</v>
      </c>
      <c r="I25" s="69">
        <f t="shared" ref="I25" si="7">SUM(G25:H25)</f>
        <v>0</v>
      </c>
      <c r="J25" s="69">
        <f t="shared" ref="J25" si="8">E25-I25</f>
        <v>0</v>
      </c>
      <c r="K25" s="70" t="str">
        <f t="shared" ref="K25" si="9">IF(E25=0,"NA",J25/E25)</f>
        <v>NA</v>
      </c>
      <c r="L25" s="70" t="str">
        <f t="shared" ref="L25" si="10">IF(E25=0,"NA",(  ( F25 - (E25/$L$6)) / (E25/$L$6)))</f>
        <v>NA</v>
      </c>
      <c r="M25" s="70" t="str">
        <f t="shared" ref="M25" si="11">IF(E25=0,"NA",(  ( G25 - ($M$6*(E25/12))) / ($M$6*(E25/12))))</f>
        <v>NA</v>
      </c>
    </row>
    <row r="26" spans="1:13" s="17" customFormat="1" x14ac:dyDescent="0.2">
      <c r="A26" s="44"/>
      <c r="B26" s="45"/>
      <c r="C26" s="44"/>
      <c r="D26" s="46"/>
      <c r="E26" s="46"/>
      <c r="F26" s="46"/>
      <c r="G26" s="46"/>
      <c r="H26" s="46"/>
      <c r="I26" s="46"/>
      <c r="J26" s="46"/>
      <c r="K26" s="41"/>
      <c r="L26" s="41"/>
      <c r="M26" s="41"/>
    </row>
    <row r="27" spans="1:13" s="17" customFormat="1" ht="15.75" x14ac:dyDescent="0.25">
      <c r="A27" s="25" t="s">
        <v>28</v>
      </c>
      <c r="B27" s="32"/>
      <c r="C27" s="25"/>
      <c r="D27" s="6">
        <f>+D13+D15+D18+D25</f>
        <v>431790000</v>
      </c>
      <c r="E27" s="6">
        <f t="shared" ref="E27:J27" si="12">+E13+E15+E18+E25</f>
        <v>431810000</v>
      </c>
      <c r="F27" s="6">
        <f t="shared" si="12"/>
        <v>13057429.82</v>
      </c>
      <c r="G27" s="6">
        <f t="shared" si="12"/>
        <v>64256246.969999999</v>
      </c>
      <c r="H27" s="6">
        <f t="shared" si="12"/>
        <v>0</v>
      </c>
      <c r="I27" s="6">
        <f t="shared" si="12"/>
        <v>64256246.969999999</v>
      </c>
      <c r="J27" s="6">
        <f t="shared" si="12"/>
        <v>367553753.03000003</v>
      </c>
      <c r="K27" s="38">
        <f t="shared" ref="K27" si="13">IF(E27=0,"NA",J27/E27)</f>
        <v>0.85119324015191877</v>
      </c>
      <c r="L27" s="38">
        <f t="shared" ref="L27" si="14">IF(E27=0,"NA",(  ( F27 - (E27/$L$6)) / (E27/$L$6)))</f>
        <v>-0.96976116852319305</v>
      </c>
      <c r="M27" s="38">
        <f t="shared" ref="M27" si="15">IF(E27=0,"NA",(  ( G27 - ($M$6*(E27/12))) / ($M$6*(E27/12))))</f>
        <v>-0.70238648030383732</v>
      </c>
    </row>
    <row r="28" spans="1:13" s="16" customFormat="1" x14ac:dyDescent="0.2">
      <c r="A28" s="17"/>
      <c r="B28" s="43"/>
      <c r="C28" s="17"/>
      <c r="D28" s="18"/>
      <c r="E28" s="18"/>
      <c r="F28" s="18"/>
      <c r="G28" s="18"/>
      <c r="H28" s="18"/>
      <c r="I28" s="18"/>
      <c r="J28" s="18"/>
      <c r="K28" s="37"/>
      <c r="L28" s="37"/>
      <c r="M28" s="37"/>
    </row>
    <row r="29" spans="1:13" s="16" customFormat="1" x14ac:dyDescent="0.2">
      <c r="A29" s="17" t="s">
        <v>63</v>
      </c>
      <c r="B29" s="43" t="s">
        <v>64</v>
      </c>
      <c r="C29" s="17" t="s">
        <v>65</v>
      </c>
      <c r="D29" s="18"/>
      <c r="E29" s="18"/>
      <c r="F29" s="18">
        <v>0</v>
      </c>
      <c r="G29" s="18">
        <v>0</v>
      </c>
      <c r="H29" s="18">
        <v>0</v>
      </c>
      <c r="I29" s="18">
        <f t="shared" ref="I29:I48" si="16">SUM(G29:H29)</f>
        <v>0</v>
      </c>
      <c r="J29" s="18">
        <f t="shared" ref="J29:J51" si="17">E29-I29</f>
        <v>0</v>
      </c>
      <c r="K29" s="37" t="str">
        <f t="shared" ref="K29:K51" si="18">IF(E29=0,"NA",J29/E29)</f>
        <v>NA</v>
      </c>
      <c r="L29" s="37" t="str">
        <f t="shared" ref="L29:L51" si="19">IF(E29=0,"NA",(  ( F29 - (E29/$L$6)) / (E29/$L$6)))</f>
        <v>NA</v>
      </c>
      <c r="M29" s="37" t="str">
        <f t="shared" ref="M29:M51" si="20">IF(E29=0,"NA",(  ( G29 - ($M$6*(E29/12))) / ($M$6*(E29/12))))</f>
        <v>NA</v>
      </c>
    </row>
    <row r="30" spans="1:13" s="16" customFormat="1" x14ac:dyDescent="0.2">
      <c r="A30" s="17"/>
      <c r="B30" s="43" t="s">
        <v>82</v>
      </c>
      <c r="C30" s="17" t="s">
        <v>83</v>
      </c>
      <c r="D30" s="18"/>
      <c r="E30" s="18"/>
      <c r="F30" s="18">
        <v>0</v>
      </c>
      <c r="G30" s="18">
        <v>0</v>
      </c>
      <c r="H30" s="18">
        <v>0</v>
      </c>
      <c r="I30" s="18">
        <f t="shared" ref="I30:I33" si="21">SUM(G30:H30)</f>
        <v>0</v>
      </c>
      <c r="J30" s="18">
        <f t="shared" ref="J30:J47" si="22">E30-I30</f>
        <v>0</v>
      </c>
      <c r="K30" s="37" t="str">
        <f t="shared" ref="K30:K47" si="23">IF(E30=0,"NA",J30/E30)</f>
        <v>NA</v>
      </c>
      <c r="L30" s="37" t="str">
        <f t="shared" ref="L30:L47" si="24">IF(E30=0,"NA",(  ( F30 - (E30/$L$6)) / (E30/$L$6)))</f>
        <v>NA</v>
      </c>
      <c r="M30" s="37" t="str">
        <f t="shared" ref="M30:M47" si="25">IF(E30=0,"NA",(  ( G30 - ($M$6*(E30/12))) / ($M$6*(E30/12))))</f>
        <v>NA</v>
      </c>
    </row>
    <row r="31" spans="1:13" s="16" customFormat="1" x14ac:dyDescent="0.2">
      <c r="A31" s="17"/>
      <c r="B31" s="43" t="s">
        <v>84</v>
      </c>
      <c r="C31" s="17" t="s">
        <v>85</v>
      </c>
      <c r="D31" s="18">
        <v>5000</v>
      </c>
      <c r="E31" s="18">
        <v>5000</v>
      </c>
      <c r="F31" s="18">
        <v>0</v>
      </c>
      <c r="G31" s="18">
        <v>0</v>
      </c>
      <c r="H31" s="18">
        <v>0</v>
      </c>
      <c r="I31" s="18">
        <f t="shared" si="21"/>
        <v>0</v>
      </c>
      <c r="J31" s="18">
        <f t="shared" si="22"/>
        <v>5000</v>
      </c>
      <c r="K31" s="37">
        <f t="shared" si="23"/>
        <v>1</v>
      </c>
      <c r="L31" s="37">
        <f t="shared" si="24"/>
        <v>-1</v>
      </c>
      <c r="M31" s="37">
        <f t="shared" si="25"/>
        <v>-1</v>
      </c>
    </row>
    <row r="32" spans="1:13" s="16" customFormat="1" x14ac:dyDescent="0.2">
      <c r="A32" s="17"/>
      <c r="B32" s="43" t="s">
        <v>98</v>
      </c>
      <c r="C32" s="17" t="s">
        <v>99</v>
      </c>
      <c r="D32" s="18"/>
      <c r="E32" s="18"/>
      <c r="F32" s="18">
        <v>0</v>
      </c>
      <c r="G32" s="18">
        <v>0</v>
      </c>
      <c r="H32" s="18">
        <v>0</v>
      </c>
      <c r="I32" s="18">
        <f t="shared" si="21"/>
        <v>0</v>
      </c>
      <c r="J32" s="18">
        <f t="shared" si="22"/>
        <v>0</v>
      </c>
      <c r="K32" s="37" t="str">
        <f t="shared" si="23"/>
        <v>NA</v>
      </c>
      <c r="L32" s="37" t="str">
        <f t="shared" si="24"/>
        <v>NA</v>
      </c>
      <c r="M32" s="37" t="str">
        <f t="shared" si="25"/>
        <v>NA</v>
      </c>
    </row>
    <row r="33" spans="1:13" s="16" customFormat="1" x14ac:dyDescent="0.2">
      <c r="A33" s="17"/>
      <c r="B33" s="43" t="s">
        <v>100</v>
      </c>
      <c r="C33" s="17" t="s">
        <v>101</v>
      </c>
      <c r="D33" s="18"/>
      <c r="E33" s="18"/>
      <c r="F33" s="18">
        <v>0</v>
      </c>
      <c r="G33" s="18">
        <v>0</v>
      </c>
      <c r="H33" s="18">
        <v>0</v>
      </c>
      <c r="I33" s="18">
        <f t="shared" si="21"/>
        <v>0</v>
      </c>
      <c r="J33" s="18">
        <f t="shared" si="22"/>
        <v>0</v>
      </c>
      <c r="K33" s="37" t="str">
        <f t="shared" si="23"/>
        <v>NA</v>
      </c>
      <c r="L33" s="37" t="str">
        <f t="shared" si="24"/>
        <v>NA</v>
      </c>
      <c r="M33" s="37" t="str">
        <f t="shared" si="25"/>
        <v>NA</v>
      </c>
    </row>
    <row r="34" spans="1:13" s="16" customFormat="1" x14ac:dyDescent="0.2">
      <c r="A34" s="17"/>
      <c r="B34" s="43" t="s">
        <v>102</v>
      </c>
      <c r="C34" s="17" t="s">
        <v>103</v>
      </c>
      <c r="D34" s="18">
        <v>0</v>
      </c>
      <c r="E34" s="18">
        <v>-960000</v>
      </c>
      <c r="F34" s="18">
        <v>331028.19</v>
      </c>
      <c r="G34" s="18">
        <v>733285.7</v>
      </c>
      <c r="H34" s="18">
        <v>1963701.32</v>
      </c>
      <c r="I34" s="18">
        <f t="shared" ref="I34:I42" si="26">SUM(G34:H34)</f>
        <v>2696987.02</v>
      </c>
      <c r="J34" s="18">
        <f t="shared" ref="J34:J42" si="27">E34-I34</f>
        <v>-3656987.02</v>
      </c>
      <c r="K34" s="37">
        <f t="shared" ref="K34:K42" si="28">IF(E34=0,"NA",J34/E34)</f>
        <v>3.8093614791666668</v>
      </c>
      <c r="L34" s="37">
        <f t="shared" ref="L34:L42" si="29">IF(E34=0,"NA",(  ( F34 - (E34/$L$6)) / (E34/$L$6)))</f>
        <v>-1.34482103125</v>
      </c>
      <c r="M34" s="37">
        <f t="shared" ref="M34:M42" si="30">IF(E34=0,"NA",(  ( G34 - ($M$6*(E34/12))) / ($M$6*(E34/12))))</f>
        <v>-2.5276785416666665</v>
      </c>
    </row>
    <row r="35" spans="1:13" s="16" customFormat="1" x14ac:dyDescent="0.2">
      <c r="A35" s="17"/>
      <c r="B35" s="43" t="s">
        <v>104</v>
      </c>
      <c r="C35" s="17" t="s">
        <v>105</v>
      </c>
      <c r="D35" s="18"/>
      <c r="E35" s="18"/>
      <c r="F35" s="18">
        <v>0</v>
      </c>
      <c r="G35" s="18">
        <v>0</v>
      </c>
      <c r="H35" s="18">
        <v>0</v>
      </c>
      <c r="I35" s="18">
        <f t="shared" si="26"/>
        <v>0</v>
      </c>
      <c r="J35" s="18">
        <f t="shared" si="27"/>
        <v>0</v>
      </c>
      <c r="K35" s="37" t="str">
        <f t="shared" si="28"/>
        <v>NA</v>
      </c>
      <c r="L35" s="37" t="str">
        <f t="shared" si="29"/>
        <v>NA</v>
      </c>
      <c r="M35" s="37" t="str">
        <f t="shared" si="30"/>
        <v>NA</v>
      </c>
    </row>
    <row r="36" spans="1:13" s="13" customFormat="1" ht="15.75" x14ac:dyDescent="0.25">
      <c r="A36" s="17"/>
      <c r="B36" s="43" t="s">
        <v>110</v>
      </c>
      <c r="C36" s="17" t="s">
        <v>111</v>
      </c>
      <c r="D36" s="18">
        <v>0</v>
      </c>
      <c r="E36" s="18">
        <v>960000</v>
      </c>
      <c r="F36" s="18">
        <v>21505.22</v>
      </c>
      <c r="G36" s="18">
        <v>114917.35</v>
      </c>
      <c r="H36" s="18">
        <v>777184.49</v>
      </c>
      <c r="I36" s="18">
        <f t="shared" si="26"/>
        <v>892101.84</v>
      </c>
      <c r="J36" s="18">
        <f t="shared" si="27"/>
        <v>67898.160000000033</v>
      </c>
      <c r="K36" s="37">
        <f t="shared" si="28"/>
        <v>7.0727250000000033E-2</v>
      </c>
      <c r="L36" s="37">
        <f t="shared" si="29"/>
        <v>-0.97759872916666668</v>
      </c>
      <c r="M36" s="37">
        <f t="shared" si="30"/>
        <v>-0.76058885416666666</v>
      </c>
    </row>
    <row r="37" spans="1:13" s="16" customFormat="1" x14ac:dyDescent="0.2">
      <c r="B37" s="43" t="s">
        <v>112</v>
      </c>
      <c r="C37" s="17" t="s">
        <v>113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f t="shared" si="26"/>
        <v>0</v>
      </c>
      <c r="J37" s="18">
        <f t="shared" si="27"/>
        <v>0</v>
      </c>
      <c r="K37" s="37" t="str">
        <f t="shared" si="28"/>
        <v>NA</v>
      </c>
      <c r="L37" s="37" t="str">
        <f t="shared" si="29"/>
        <v>NA</v>
      </c>
      <c r="M37" s="37" t="str">
        <f t="shared" si="30"/>
        <v>NA</v>
      </c>
    </row>
    <row r="38" spans="1:13" s="16" customFormat="1" x14ac:dyDescent="0.2">
      <c r="A38" s="17"/>
      <c r="B38" s="43" t="s">
        <v>177</v>
      </c>
      <c r="C38" s="17" t="s">
        <v>178</v>
      </c>
      <c r="D38" s="18"/>
      <c r="E38" s="18"/>
      <c r="F38" s="18">
        <v>0</v>
      </c>
      <c r="G38" s="18">
        <v>0</v>
      </c>
      <c r="H38" s="18">
        <v>0</v>
      </c>
      <c r="I38" s="18">
        <f t="shared" si="26"/>
        <v>0</v>
      </c>
      <c r="J38" s="18">
        <f t="shared" si="27"/>
        <v>0</v>
      </c>
      <c r="K38" s="37" t="str">
        <f t="shared" si="28"/>
        <v>NA</v>
      </c>
      <c r="L38" s="37" t="str">
        <f t="shared" si="29"/>
        <v>NA</v>
      </c>
      <c r="M38" s="37" t="str">
        <f t="shared" si="30"/>
        <v>NA</v>
      </c>
    </row>
    <row r="39" spans="1:13" s="13" customFormat="1" ht="15.75" x14ac:dyDescent="0.25">
      <c r="A39" s="17"/>
      <c r="B39" s="43" t="s">
        <v>179</v>
      </c>
      <c r="C39" s="17" t="s">
        <v>180</v>
      </c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f t="shared" si="26"/>
        <v>0</v>
      </c>
      <c r="J39" s="18">
        <f t="shared" si="27"/>
        <v>0</v>
      </c>
      <c r="K39" s="37" t="str">
        <f t="shared" si="28"/>
        <v>NA</v>
      </c>
      <c r="L39" s="37" t="str">
        <f t="shared" si="29"/>
        <v>NA</v>
      </c>
      <c r="M39" s="37" t="str">
        <f t="shared" si="30"/>
        <v>NA</v>
      </c>
    </row>
    <row r="40" spans="1:13" s="16" customFormat="1" x14ac:dyDescent="0.2">
      <c r="A40" s="17"/>
      <c r="B40" s="43" t="s">
        <v>181</v>
      </c>
      <c r="C40" s="17" t="s">
        <v>182</v>
      </c>
      <c r="D40" s="18">
        <v>0</v>
      </c>
      <c r="E40" s="18">
        <v>0</v>
      </c>
      <c r="F40" s="18">
        <v>0</v>
      </c>
      <c r="G40" s="18">
        <v>0</v>
      </c>
      <c r="H40" s="18">
        <v>0</v>
      </c>
      <c r="I40" s="18">
        <f t="shared" si="26"/>
        <v>0</v>
      </c>
      <c r="J40" s="18">
        <f t="shared" si="27"/>
        <v>0</v>
      </c>
      <c r="K40" s="37" t="str">
        <f t="shared" si="28"/>
        <v>NA</v>
      </c>
      <c r="L40" s="37" t="str">
        <f t="shared" si="29"/>
        <v>NA</v>
      </c>
      <c r="M40" s="37" t="str">
        <f t="shared" si="30"/>
        <v>NA</v>
      </c>
    </row>
    <row r="41" spans="1:13" s="13" customFormat="1" ht="15.75" x14ac:dyDescent="0.25">
      <c r="A41" s="17"/>
      <c r="B41" s="43" t="s">
        <v>183</v>
      </c>
      <c r="C41" s="17" t="s">
        <v>184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f t="shared" si="26"/>
        <v>0</v>
      </c>
      <c r="J41" s="18">
        <f t="shared" si="27"/>
        <v>0</v>
      </c>
      <c r="K41" s="37" t="str">
        <f t="shared" si="28"/>
        <v>NA</v>
      </c>
      <c r="L41" s="37" t="str">
        <f t="shared" si="29"/>
        <v>NA</v>
      </c>
      <c r="M41" s="37" t="str">
        <f t="shared" si="30"/>
        <v>NA</v>
      </c>
    </row>
    <row r="42" spans="1:13" s="16" customFormat="1" x14ac:dyDescent="0.2">
      <c r="A42" s="67" t="s">
        <v>118</v>
      </c>
      <c r="B42" s="68"/>
      <c r="C42" s="67"/>
      <c r="D42" s="69">
        <v>5000</v>
      </c>
      <c r="E42" s="69">
        <v>5000</v>
      </c>
      <c r="F42" s="69">
        <v>352533.41000000003</v>
      </c>
      <c r="G42" s="69">
        <v>848203.04999999993</v>
      </c>
      <c r="H42" s="69">
        <v>2740885.81</v>
      </c>
      <c r="I42" s="69">
        <f t="shared" si="26"/>
        <v>3589088.86</v>
      </c>
      <c r="J42" s="69">
        <f t="shared" si="27"/>
        <v>-3584088.86</v>
      </c>
      <c r="K42" s="70">
        <f t="shared" si="28"/>
        <v>-716.81777199999999</v>
      </c>
      <c r="L42" s="70">
        <f t="shared" si="29"/>
        <v>69.506682000000012</v>
      </c>
      <c r="M42" s="70">
        <f t="shared" si="30"/>
        <v>338.28121999999996</v>
      </c>
    </row>
    <row r="43" spans="1:13" s="13" customFormat="1" ht="15.75" x14ac:dyDescent="0.25">
      <c r="A43" s="17" t="s">
        <v>119</v>
      </c>
      <c r="B43" s="43" t="s">
        <v>72</v>
      </c>
      <c r="C43" s="17" t="s">
        <v>73</v>
      </c>
      <c r="D43" s="18">
        <v>0</v>
      </c>
      <c r="E43" s="18">
        <v>0</v>
      </c>
      <c r="F43" s="18">
        <v>0</v>
      </c>
      <c r="G43" s="18">
        <v>0</v>
      </c>
      <c r="H43" s="18">
        <v>0</v>
      </c>
      <c r="I43" s="18">
        <f t="shared" ref="I43:I47" si="31">SUM(G43:H43)</f>
        <v>0</v>
      </c>
      <c r="J43" s="18">
        <f t="shared" si="22"/>
        <v>0</v>
      </c>
      <c r="K43" s="37" t="str">
        <f t="shared" si="23"/>
        <v>NA</v>
      </c>
      <c r="L43" s="37" t="str">
        <f t="shared" si="24"/>
        <v>NA</v>
      </c>
      <c r="M43" s="37" t="str">
        <f t="shared" si="25"/>
        <v>NA</v>
      </c>
    </row>
    <row r="44" spans="1:13" s="16" customFormat="1" x14ac:dyDescent="0.2">
      <c r="A44" s="17"/>
      <c r="B44" s="43" t="s">
        <v>82</v>
      </c>
      <c r="C44" s="17" t="s">
        <v>83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f t="shared" si="31"/>
        <v>0</v>
      </c>
      <c r="J44" s="18">
        <f t="shared" si="22"/>
        <v>0</v>
      </c>
      <c r="K44" s="37" t="str">
        <f t="shared" si="23"/>
        <v>NA</v>
      </c>
      <c r="L44" s="37" t="str">
        <f t="shared" si="24"/>
        <v>NA</v>
      </c>
      <c r="M44" s="37" t="str">
        <f t="shared" si="25"/>
        <v>NA</v>
      </c>
    </row>
    <row r="45" spans="1:13" s="13" customFormat="1" ht="15.75" x14ac:dyDescent="0.25">
      <c r="A45" s="17"/>
      <c r="B45" s="43" t="s">
        <v>92</v>
      </c>
      <c r="C45" s="17" t="s">
        <v>93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f t="shared" si="31"/>
        <v>0</v>
      </c>
      <c r="J45" s="18">
        <f t="shared" si="22"/>
        <v>0</v>
      </c>
      <c r="K45" s="37" t="str">
        <f t="shared" si="23"/>
        <v>NA</v>
      </c>
      <c r="L45" s="37" t="str">
        <f t="shared" si="24"/>
        <v>NA</v>
      </c>
      <c r="M45" s="37" t="str">
        <f t="shared" si="25"/>
        <v>NA</v>
      </c>
    </row>
    <row r="46" spans="1:13" s="16" customFormat="1" x14ac:dyDescent="0.2">
      <c r="A46" s="17"/>
      <c r="B46" s="43" t="s">
        <v>98</v>
      </c>
      <c r="C46" s="17" t="s">
        <v>99</v>
      </c>
      <c r="D46" s="18">
        <v>0</v>
      </c>
      <c r="E46" s="18">
        <v>0</v>
      </c>
      <c r="F46" s="18">
        <v>1500</v>
      </c>
      <c r="G46" s="18">
        <v>1916.36</v>
      </c>
      <c r="H46" s="18">
        <v>0</v>
      </c>
      <c r="I46" s="18">
        <f t="shared" si="31"/>
        <v>1916.36</v>
      </c>
      <c r="J46" s="18">
        <f t="shared" si="22"/>
        <v>-1916.36</v>
      </c>
      <c r="K46" s="37" t="str">
        <f t="shared" si="23"/>
        <v>NA</v>
      </c>
      <c r="L46" s="37" t="str">
        <f t="shared" si="24"/>
        <v>NA</v>
      </c>
      <c r="M46" s="37" t="str">
        <f t="shared" si="25"/>
        <v>NA</v>
      </c>
    </row>
    <row r="47" spans="1:13" s="13" customFormat="1" ht="15.75" x14ac:dyDescent="0.25">
      <c r="A47" s="17"/>
      <c r="B47" s="43" t="s">
        <v>177</v>
      </c>
      <c r="C47" s="17" t="s">
        <v>178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f t="shared" si="31"/>
        <v>0</v>
      </c>
      <c r="J47" s="18">
        <f t="shared" si="22"/>
        <v>0</v>
      </c>
      <c r="K47" s="37" t="str">
        <f t="shared" si="23"/>
        <v>NA</v>
      </c>
      <c r="L47" s="37" t="str">
        <f t="shared" si="24"/>
        <v>NA</v>
      </c>
      <c r="M47" s="37" t="str">
        <f t="shared" si="25"/>
        <v>NA</v>
      </c>
    </row>
    <row r="48" spans="1:13" s="16" customFormat="1" x14ac:dyDescent="0.2">
      <c r="A48" s="17"/>
      <c r="B48" s="43" t="s">
        <v>181</v>
      </c>
      <c r="C48" s="17" t="s">
        <v>182</v>
      </c>
      <c r="D48" s="18">
        <v>0</v>
      </c>
      <c r="E48" s="18">
        <v>0</v>
      </c>
      <c r="F48" s="18">
        <v>0</v>
      </c>
      <c r="G48" s="18">
        <v>0</v>
      </c>
      <c r="H48" s="18">
        <v>0</v>
      </c>
      <c r="I48" s="18">
        <f t="shared" si="16"/>
        <v>0</v>
      </c>
      <c r="J48" s="18">
        <f t="shared" si="17"/>
        <v>0</v>
      </c>
      <c r="K48" s="37" t="str">
        <f t="shared" si="18"/>
        <v>NA</v>
      </c>
      <c r="L48" s="37" t="str">
        <f t="shared" si="19"/>
        <v>NA</v>
      </c>
      <c r="M48" s="37" t="str">
        <f t="shared" si="20"/>
        <v>NA</v>
      </c>
    </row>
    <row r="49" spans="1:13" s="16" customFormat="1" x14ac:dyDescent="0.2">
      <c r="A49" s="17"/>
      <c r="B49" s="43" t="s">
        <v>183</v>
      </c>
      <c r="C49" s="17" t="s">
        <v>184</v>
      </c>
      <c r="D49" s="18">
        <v>0</v>
      </c>
      <c r="E49" s="18">
        <v>0</v>
      </c>
      <c r="F49" s="18">
        <v>0</v>
      </c>
      <c r="G49" s="18">
        <v>0</v>
      </c>
      <c r="H49" s="18">
        <v>0</v>
      </c>
      <c r="I49" s="18">
        <f t="shared" ref="I49" si="32">SUM(G49:H49)</f>
        <v>0</v>
      </c>
      <c r="J49" s="18">
        <f t="shared" si="17"/>
        <v>0</v>
      </c>
      <c r="K49" s="37" t="str">
        <f t="shared" si="18"/>
        <v>NA</v>
      </c>
      <c r="L49" s="37" t="str">
        <f t="shared" si="19"/>
        <v>NA</v>
      </c>
      <c r="M49" s="37" t="str">
        <f t="shared" si="20"/>
        <v>NA</v>
      </c>
    </row>
    <row r="50" spans="1:13" s="16" customFormat="1" x14ac:dyDescent="0.2">
      <c r="A50" s="17"/>
      <c r="B50" s="43" t="s">
        <v>114</v>
      </c>
      <c r="C50" s="17" t="s">
        <v>115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f t="shared" ref="I50:I51" si="33">SUM(G50:H50)</f>
        <v>0</v>
      </c>
      <c r="J50" s="18">
        <f t="shared" si="17"/>
        <v>0</v>
      </c>
      <c r="K50" s="37" t="str">
        <f t="shared" si="18"/>
        <v>NA</v>
      </c>
      <c r="L50" s="37" t="str">
        <f t="shared" si="19"/>
        <v>NA</v>
      </c>
      <c r="M50" s="37" t="str">
        <f t="shared" si="20"/>
        <v>NA</v>
      </c>
    </row>
    <row r="51" spans="1:13" s="16" customFormat="1" x14ac:dyDescent="0.2">
      <c r="A51" s="67" t="s">
        <v>124</v>
      </c>
      <c r="B51" s="68"/>
      <c r="C51" s="67"/>
      <c r="D51" s="69">
        <v>0</v>
      </c>
      <c r="E51" s="69">
        <v>0</v>
      </c>
      <c r="F51" s="69">
        <v>1500</v>
      </c>
      <c r="G51" s="69">
        <v>1916.36</v>
      </c>
      <c r="H51" s="69">
        <v>0</v>
      </c>
      <c r="I51" s="69">
        <f t="shared" si="33"/>
        <v>1916.36</v>
      </c>
      <c r="J51" s="69">
        <f t="shared" si="17"/>
        <v>-1916.36</v>
      </c>
      <c r="K51" s="70" t="str">
        <f t="shared" si="18"/>
        <v>NA</v>
      </c>
      <c r="L51" s="70" t="str">
        <f t="shared" si="19"/>
        <v>NA</v>
      </c>
      <c r="M51" s="70" t="str">
        <f t="shared" si="20"/>
        <v>NA</v>
      </c>
    </row>
    <row r="52" spans="1:13" s="17" customFormat="1" x14ac:dyDescent="0.2">
      <c r="A52" s="23" t="s">
        <v>133</v>
      </c>
      <c r="B52" s="31" t="s">
        <v>70</v>
      </c>
      <c r="C52" s="23" t="s">
        <v>71</v>
      </c>
      <c r="D52" s="18">
        <v>0</v>
      </c>
      <c r="E52" s="18">
        <v>0</v>
      </c>
      <c r="F52" s="18">
        <v>0</v>
      </c>
      <c r="G52" s="18">
        <v>120224.26</v>
      </c>
      <c r="H52" s="18">
        <v>0</v>
      </c>
      <c r="I52" s="18">
        <f t="shared" ref="I52:I53" si="34">SUM(G52:H52)</f>
        <v>120224.26</v>
      </c>
      <c r="J52" s="18">
        <f t="shared" ref="J52:J53" si="35">E52-I52</f>
        <v>-120224.26</v>
      </c>
      <c r="K52" s="37" t="str">
        <f t="shared" ref="K52:K53" si="36">IF(E52=0,"NA",J52/E52)</f>
        <v>NA</v>
      </c>
      <c r="L52" s="37" t="str">
        <f t="shared" ref="L52:L53" si="37">IF(E52=0,"NA",(  ( F52 - (E52/$L$6)) / (E52/$L$6)))</f>
        <v>NA</v>
      </c>
      <c r="M52" s="37" t="str">
        <f t="shared" ref="M52:M53" si="38">IF(E52=0,"NA",(  ( G52 - ($M$6*(E52/12))) / ($M$6*(E52/12))))</f>
        <v>NA</v>
      </c>
    </row>
    <row r="53" spans="1:13" s="17" customFormat="1" x14ac:dyDescent="0.2">
      <c r="A53" s="23"/>
      <c r="B53" s="31" t="s">
        <v>72</v>
      </c>
      <c r="C53" s="23" t="s">
        <v>73</v>
      </c>
      <c r="D53" s="18">
        <v>0</v>
      </c>
      <c r="E53" s="18">
        <v>0</v>
      </c>
      <c r="F53" s="18">
        <v>0</v>
      </c>
      <c r="G53" s="18">
        <v>0</v>
      </c>
      <c r="H53" s="18">
        <v>0</v>
      </c>
      <c r="I53" s="18">
        <f t="shared" si="34"/>
        <v>0</v>
      </c>
      <c r="J53" s="18">
        <f t="shared" si="35"/>
        <v>0</v>
      </c>
      <c r="K53" s="37" t="str">
        <f t="shared" si="36"/>
        <v>NA</v>
      </c>
      <c r="L53" s="37" t="str">
        <f t="shared" si="37"/>
        <v>NA</v>
      </c>
      <c r="M53" s="37" t="str">
        <f t="shared" si="38"/>
        <v>NA</v>
      </c>
    </row>
    <row r="54" spans="1:13" s="17" customFormat="1" x14ac:dyDescent="0.2">
      <c r="A54" s="23"/>
      <c r="B54" s="31" t="s">
        <v>74</v>
      </c>
      <c r="C54" s="23" t="s">
        <v>75</v>
      </c>
      <c r="D54" s="18">
        <v>0</v>
      </c>
      <c r="E54" s="18">
        <v>0</v>
      </c>
      <c r="F54" s="18">
        <v>0</v>
      </c>
      <c r="G54" s="18">
        <v>15048.27</v>
      </c>
      <c r="H54" s="18">
        <v>0</v>
      </c>
      <c r="I54" s="18">
        <f t="shared" ref="I54" si="39">SUM(G54:H54)</f>
        <v>15048.27</v>
      </c>
      <c r="J54" s="18">
        <f t="shared" ref="J54:J70" si="40">E54-I54</f>
        <v>-15048.27</v>
      </c>
      <c r="K54" s="37" t="str">
        <f t="shared" ref="K54:K70" si="41">IF(E54=0,"NA",J54/E54)</f>
        <v>NA</v>
      </c>
      <c r="L54" s="37" t="str">
        <f t="shared" ref="L54:L70" si="42">IF(E54=0,"NA",(  ( F54 - (E54/$L$6)) / (E54/$L$6)))</f>
        <v>NA</v>
      </c>
      <c r="M54" s="37" t="str">
        <f t="shared" ref="M54:M70" si="43">IF(E54=0,"NA",(  ( G54 - ($M$6*(E54/12))) / ($M$6*(E54/12))))</f>
        <v>NA</v>
      </c>
    </row>
    <row r="55" spans="1:13" s="16" customFormat="1" x14ac:dyDescent="0.2">
      <c r="A55" s="17"/>
      <c r="B55" s="43" t="s">
        <v>76</v>
      </c>
      <c r="C55" s="17" t="s">
        <v>77</v>
      </c>
      <c r="D55" s="18">
        <v>0</v>
      </c>
      <c r="E55" s="18">
        <v>0</v>
      </c>
      <c r="F55" s="18">
        <v>0</v>
      </c>
      <c r="G55" s="18">
        <v>23973.759999999998</v>
      </c>
      <c r="H55" s="18">
        <v>0</v>
      </c>
      <c r="I55" s="18">
        <f t="shared" ref="I55:I69" si="44">SUM(G55:H55)</f>
        <v>23973.759999999998</v>
      </c>
      <c r="J55" s="18">
        <f t="shared" si="40"/>
        <v>-23973.759999999998</v>
      </c>
      <c r="K55" s="37" t="str">
        <f t="shared" si="41"/>
        <v>NA</v>
      </c>
      <c r="L55" s="37" t="str">
        <f t="shared" si="42"/>
        <v>NA</v>
      </c>
      <c r="M55" s="37" t="str">
        <f t="shared" si="43"/>
        <v>NA</v>
      </c>
    </row>
    <row r="56" spans="1:13" s="16" customFormat="1" x14ac:dyDescent="0.2">
      <c r="A56" s="17"/>
      <c r="B56" s="43" t="s">
        <v>82</v>
      </c>
      <c r="C56" s="17" t="s">
        <v>83</v>
      </c>
      <c r="D56" s="18">
        <v>0</v>
      </c>
      <c r="E56" s="18">
        <v>0</v>
      </c>
      <c r="F56" s="18">
        <v>0</v>
      </c>
      <c r="G56" s="18">
        <v>4244.18</v>
      </c>
      <c r="H56" s="18">
        <v>0</v>
      </c>
      <c r="I56" s="18">
        <f t="shared" si="44"/>
        <v>4244.18</v>
      </c>
      <c r="J56" s="18">
        <f t="shared" si="40"/>
        <v>-4244.18</v>
      </c>
      <c r="K56" s="37" t="str">
        <f t="shared" si="41"/>
        <v>NA</v>
      </c>
      <c r="L56" s="37" t="str">
        <f t="shared" si="42"/>
        <v>NA</v>
      </c>
      <c r="M56" s="37" t="str">
        <f t="shared" si="43"/>
        <v>NA</v>
      </c>
    </row>
    <row r="57" spans="1:13" s="13" customFormat="1" ht="15.75" x14ac:dyDescent="0.25">
      <c r="A57" s="17"/>
      <c r="B57" s="43" t="s">
        <v>84</v>
      </c>
      <c r="C57" s="17" t="s">
        <v>85</v>
      </c>
      <c r="D57" s="18">
        <v>5294.12</v>
      </c>
      <c r="E57" s="18">
        <v>90000.02</v>
      </c>
      <c r="F57" s="18">
        <v>26656.25</v>
      </c>
      <c r="G57" s="18">
        <v>26656.25</v>
      </c>
      <c r="H57" s="18">
        <v>1778.2499999999993</v>
      </c>
      <c r="I57" s="18">
        <f t="shared" si="44"/>
        <v>28434.5</v>
      </c>
      <c r="J57" s="18">
        <f t="shared" si="40"/>
        <v>61565.520000000004</v>
      </c>
      <c r="K57" s="37">
        <f t="shared" si="41"/>
        <v>0.68406118131973748</v>
      </c>
      <c r="L57" s="37">
        <f t="shared" si="42"/>
        <v>-0.70381951026233103</v>
      </c>
      <c r="M57" s="37">
        <f t="shared" si="43"/>
        <v>-0.40763902052466211</v>
      </c>
    </row>
    <row r="58" spans="1:13" s="16" customFormat="1" x14ac:dyDescent="0.2">
      <c r="B58" s="43" t="s">
        <v>86</v>
      </c>
      <c r="C58" s="17" t="s">
        <v>87</v>
      </c>
      <c r="D58" s="18">
        <v>0</v>
      </c>
      <c r="E58" s="18">
        <v>2279</v>
      </c>
      <c r="F58" s="18">
        <v>0</v>
      </c>
      <c r="G58" s="18">
        <v>0</v>
      </c>
      <c r="H58" s="18">
        <v>0</v>
      </c>
      <c r="I58" s="18">
        <f t="shared" si="44"/>
        <v>0</v>
      </c>
      <c r="J58" s="18">
        <f t="shared" si="40"/>
        <v>2279</v>
      </c>
      <c r="K58" s="37">
        <f t="shared" si="41"/>
        <v>1</v>
      </c>
      <c r="L58" s="37">
        <f t="shared" si="42"/>
        <v>-1</v>
      </c>
      <c r="M58" s="37">
        <f t="shared" si="43"/>
        <v>-1</v>
      </c>
    </row>
    <row r="59" spans="1:13" s="16" customFormat="1" x14ac:dyDescent="0.2">
      <c r="A59" s="17"/>
      <c r="B59" s="43" t="s">
        <v>134</v>
      </c>
      <c r="C59" s="17" t="s">
        <v>135</v>
      </c>
      <c r="D59" s="18">
        <v>30000.069999999989</v>
      </c>
      <c r="E59" s="18">
        <v>1110000.0400000003</v>
      </c>
      <c r="F59" s="18">
        <v>459652.50000000006</v>
      </c>
      <c r="G59" s="18">
        <v>459652.50000000006</v>
      </c>
      <c r="H59" s="18">
        <v>322347.49999999994</v>
      </c>
      <c r="I59" s="18">
        <f t="shared" si="44"/>
        <v>782000</v>
      </c>
      <c r="J59" s="18">
        <f t="shared" si="40"/>
        <v>328000.04000000027</v>
      </c>
      <c r="K59" s="37">
        <f t="shared" si="41"/>
        <v>0.29549552088304448</v>
      </c>
      <c r="L59" s="37">
        <f t="shared" si="42"/>
        <v>-0.58589866357121945</v>
      </c>
      <c r="M59" s="37">
        <f t="shared" si="43"/>
        <v>-0.17179732714243875</v>
      </c>
    </row>
    <row r="60" spans="1:13" s="13" customFormat="1" ht="15.75" x14ac:dyDescent="0.25">
      <c r="A60" s="17"/>
      <c r="B60" s="43" t="s">
        <v>110</v>
      </c>
      <c r="C60" s="17" t="s">
        <v>111</v>
      </c>
      <c r="D60" s="18">
        <v>10588.24</v>
      </c>
      <c r="E60" s="18">
        <v>0</v>
      </c>
      <c r="F60" s="18">
        <v>0</v>
      </c>
      <c r="G60" s="18">
        <v>0</v>
      </c>
      <c r="H60" s="18">
        <v>0</v>
      </c>
      <c r="I60" s="18">
        <f t="shared" si="44"/>
        <v>0</v>
      </c>
      <c r="J60" s="18">
        <f t="shared" si="40"/>
        <v>0</v>
      </c>
      <c r="K60" s="37" t="str">
        <f t="shared" si="41"/>
        <v>NA</v>
      </c>
      <c r="L60" s="37" t="str">
        <f t="shared" si="42"/>
        <v>NA</v>
      </c>
      <c r="M60" s="37" t="str">
        <f t="shared" si="43"/>
        <v>NA</v>
      </c>
    </row>
    <row r="61" spans="1:13" s="16" customFormat="1" x14ac:dyDescent="0.2">
      <c r="A61" s="17"/>
      <c r="B61" s="43" t="s">
        <v>177</v>
      </c>
      <c r="C61" s="17" t="s">
        <v>178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18">
        <f t="shared" si="44"/>
        <v>0</v>
      </c>
      <c r="J61" s="18">
        <f t="shared" si="40"/>
        <v>0</v>
      </c>
      <c r="K61" s="37" t="str">
        <f t="shared" si="41"/>
        <v>NA</v>
      </c>
      <c r="L61" s="37" t="str">
        <f t="shared" si="42"/>
        <v>NA</v>
      </c>
      <c r="M61" s="37" t="str">
        <f t="shared" si="43"/>
        <v>NA</v>
      </c>
    </row>
    <row r="62" spans="1:13" s="13" customFormat="1" ht="15.75" x14ac:dyDescent="0.25">
      <c r="A62" s="17"/>
      <c r="B62" s="43" t="s">
        <v>179</v>
      </c>
      <c r="C62" s="17" t="s">
        <v>180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f t="shared" si="44"/>
        <v>0</v>
      </c>
      <c r="J62" s="18">
        <f t="shared" si="40"/>
        <v>0</v>
      </c>
      <c r="K62" s="37" t="str">
        <f t="shared" si="41"/>
        <v>NA</v>
      </c>
      <c r="L62" s="37" t="str">
        <f t="shared" si="42"/>
        <v>NA</v>
      </c>
      <c r="M62" s="37" t="str">
        <f t="shared" si="43"/>
        <v>NA</v>
      </c>
    </row>
    <row r="63" spans="1:13" s="16" customFormat="1" x14ac:dyDescent="0.2">
      <c r="A63" s="17"/>
      <c r="B63" s="43" t="s">
        <v>181</v>
      </c>
      <c r="C63" s="17" t="s">
        <v>182</v>
      </c>
      <c r="D63" s="18">
        <v>0</v>
      </c>
      <c r="E63" s="18">
        <v>0</v>
      </c>
      <c r="F63" s="18">
        <v>0</v>
      </c>
      <c r="G63" s="18">
        <v>0</v>
      </c>
      <c r="H63" s="18">
        <v>0</v>
      </c>
      <c r="I63" s="18">
        <f t="shared" si="44"/>
        <v>0</v>
      </c>
      <c r="J63" s="18">
        <f t="shared" si="40"/>
        <v>0</v>
      </c>
      <c r="K63" s="37" t="str">
        <f t="shared" si="41"/>
        <v>NA</v>
      </c>
      <c r="L63" s="37" t="str">
        <f t="shared" si="42"/>
        <v>NA</v>
      </c>
      <c r="M63" s="37" t="str">
        <f t="shared" si="43"/>
        <v>NA</v>
      </c>
    </row>
    <row r="64" spans="1:13" s="13" customFormat="1" ht="15.75" x14ac:dyDescent="0.25">
      <c r="A64" s="67" t="s">
        <v>136</v>
      </c>
      <c r="B64" s="68"/>
      <c r="C64" s="67"/>
      <c r="D64" s="69">
        <v>45882.429999999986</v>
      </c>
      <c r="E64" s="69">
        <v>1202279.0600000003</v>
      </c>
      <c r="F64" s="69">
        <v>486308.75000000006</v>
      </c>
      <c r="G64" s="69">
        <v>649799.22000000009</v>
      </c>
      <c r="H64" s="69">
        <v>324125.74999999994</v>
      </c>
      <c r="I64" s="69">
        <f t="shared" si="44"/>
        <v>973924.97</v>
      </c>
      <c r="J64" s="69">
        <f t="shared" si="40"/>
        <v>228354.09000000032</v>
      </c>
      <c r="K64" s="70">
        <f t="shared" si="41"/>
        <v>0.1899343485197191</v>
      </c>
      <c r="L64" s="70">
        <f t="shared" si="42"/>
        <v>-0.59551092073415979</v>
      </c>
      <c r="M64" s="70">
        <f t="shared" si="43"/>
        <v>8.0945749816186491E-2</v>
      </c>
    </row>
    <row r="65" spans="1:13" s="16" customFormat="1" x14ac:dyDescent="0.2">
      <c r="A65" s="17" t="s">
        <v>137</v>
      </c>
      <c r="B65" s="43" t="s">
        <v>110</v>
      </c>
      <c r="C65" s="17" t="s">
        <v>111</v>
      </c>
      <c r="D65" s="18">
        <v>0</v>
      </c>
      <c r="E65" s="18">
        <v>0</v>
      </c>
      <c r="F65" s="18">
        <v>0</v>
      </c>
      <c r="G65" s="18">
        <v>0</v>
      </c>
      <c r="H65" s="18">
        <v>0</v>
      </c>
      <c r="I65" s="18">
        <f t="shared" si="44"/>
        <v>0</v>
      </c>
      <c r="J65" s="18">
        <f t="shared" si="40"/>
        <v>0</v>
      </c>
      <c r="K65" s="37" t="str">
        <f t="shared" si="41"/>
        <v>NA</v>
      </c>
      <c r="L65" s="37" t="str">
        <f t="shared" si="42"/>
        <v>NA</v>
      </c>
      <c r="M65" s="37" t="str">
        <f t="shared" si="43"/>
        <v>NA</v>
      </c>
    </row>
    <row r="66" spans="1:13" s="13" customFormat="1" ht="15.75" x14ac:dyDescent="0.25">
      <c r="A66" s="17"/>
      <c r="B66" s="43" t="s">
        <v>138</v>
      </c>
      <c r="C66" s="17" t="s">
        <v>139</v>
      </c>
      <c r="D66" s="18">
        <v>1000000</v>
      </c>
      <c r="E66" s="18">
        <v>1000000</v>
      </c>
      <c r="F66" s="18">
        <v>737700</v>
      </c>
      <c r="G66" s="18">
        <v>737700</v>
      </c>
      <c r="H66" s="18">
        <v>0</v>
      </c>
      <c r="I66" s="18">
        <f t="shared" si="44"/>
        <v>737700</v>
      </c>
      <c r="J66" s="18">
        <f t="shared" si="40"/>
        <v>262300</v>
      </c>
      <c r="K66" s="37">
        <f t="shared" si="41"/>
        <v>0.26229999999999998</v>
      </c>
      <c r="L66" s="37">
        <f t="shared" si="42"/>
        <v>-0.26229999999999998</v>
      </c>
      <c r="M66" s="37">
        <f t="shared" si="43"/>
        <v>0.47539999999999999</v>
      </c>
    </row>
    <row r="67" spans="1:13" s="16" customFormat="1" x14ac:dyDescent="0.2">
      <c r="A67" s="17"/>
      <c r="B67" s="43" t="s">
        <v>181</v>
      </c>
      <c r="C67" s="17" t="s">
        <v>182</v>
      </c>
      <c r="D67" s="18">
        <v>0</v>
      </c>
      <c r="E67" s="18">
        <v>0</v>
      </c>
      <c r="F67" s="18">
        <v>0</v>
      </c>
      <c r="G67" s="18">
        <v>0</v>
      </c>
      <c r="H67" s="18">
        <v>0</v>
      </c>
      <c r="I67" s="18">
        <f t="shared" si="44"/>
        <v>0</v>
      </c>
      <c r="J67" s="18">
        <f t="shared" si="40"/>
        <v>0</v>
      </c>
      <c r="K67" s="37" t="str">
        <f t="shared" si="41"/>
        <v>NA</v>
      </c>
      <c r="L67" s="37" t="str">
        <f t="shared" si="42"/>
        <v>NA</v>
      </c>
      <c r="M67" s="37" t="str">
        <f t="shared" si="43"/>
        <v>NA</v>
      </c>
    </row>
    <row r="68" spans="1:13" s="13" customFormat="1" ht="15.75" x14ac:dyDescent="0.25">
      <c r="A68" s="17"/>
      <c r="B68" s="43" t="s">
        <v>185</v>
      </c>
      <c r="C68" s="17" t="s">
        <v>186</v>
      </c>
      <c r="D68" s="18">
        <v>0</v>
      </c>
      <c r="E68" s="18">
        <v>0</v>
      </c>
      <c r="F68" s="18">
        <v>0</v>
      </c>
      <c r="G68" s="18">
        <v>0</v>
      </c>
      <c r="H68" s="18">
        <v>0</v>
      </c>
      <c r="I68" s="18">
        <f t="shared" si="44"/>
        <v>0</v>
      </c>
      <c r="J68" s="18">
        <f t="shared" si="40"/>
        <v>0</v>
      </c>
      <c r="K68" s="37" t="str">
        <f t="shared" si="41"/>
        <v>NA</v>
      </c>
      <c r="L68" s="37" t="str">
        <f t="shared" si="42"/>
        <v>NA</v>
      </c>
      <c r="M68" s="37" t="str">
        <f t="shared" si="43"/>
        <v>NA</v>
      </c>
    </row>
    <row r="69" spans="1:13" s="16" customFormat="1" x14ac:dyDescent="0.2">
      <c r="A69" s="17"/>
      <c r="B69" s="43" t="s">
        <v>183</v>
      </c>
      <c r="C69" s="17" t="s">
        <v>184</v>
      </c>
      <c r="D69" s="18">
        <v>0</v>
      </c>
      <c r="E69" s="18">
        <v>0</v>
      </c>
      <c r="F69" s="18">
        <v>0</v>
      </c>
      <c r="G69" s="18">
        <v>0</v>
      </c>
      <c r="H69" s="18">
        <v>0</v>
      </c>
      <c r="I69" s="18">
        <f t="shared" si="44"/>
        <v>0</v>
      </c>
      <c r="J69" s="18">
        <f t="shared" si="40"/>
        <v>0</v>
      </c>
      <c r="K69" s="37" t="str">
        <f t="shared" si="41"/>
        <v>NA</v>
      </c>
      <c r="L69" s="37" t="str">
        <f t="shared" si="42"/>
        <v>NA</v>
      </c>
      <c r="M69" s="37" t="str">
        <f t="shared" si="43"/>
        <v>NA</v>
      </c>
    </row>
    <row r="70" spans="1:13" s="16" customFormat="1" x14ac:dyDescent="0.2">
      <c r="A70" s="67" t="s">
        <v>140</v>
      </c>
      <c r="B70" s="68"/>
      <c r="C70" s="67"/>
      <c r="D70" s="69">
        <v>1000000</v>
      </c>
      <c r="E70" s="69">
        <v>1000000</v>
      </c>
      <c r="F70" s="69">
        <v>737700</v>
      </c>
      <c r="G70" s="69">
        <v>737700</v>
      </c>
      <c r="H70" s="69">
        <v>0</v>
      </c>
      <c r="I70" s="69">
        <f t="shared" ref="I70:I71" si="45">SUM(G70:H70)</f>
        <v>737700</v>
      </c>
      <c r="J70" s="69">
        <f t="shared" si="40"/>
        <v>262300</v>
      </c>
      <c r="K70" s="70">
        <f t="shared" si="41"/>
        <v>0.26229999999999998</v>
      </c>
      <c r="L70" s="70">
        <f t="shared" si="42"/>
        <v>-0.26229999999999998</v>
      </c>
      <c r="M70" s="70">
        <f t="shared" si="43"/>
        <v>0.47539999999999999</v>
      </c>
    </row>
    <row r="71" spans="1:13" s="17" customFormat="1" x14ac:dyDescent="0.2">
      <c r="A71" s="23" t="s">
        <v>145</v>
      </c>
      <c r="B71" s="31" t="s">
        <v>68</v>
      </c>
      <c r="C71" s="23" t="s">
        <v>69</v>
      </c>
      <c r="D71" s="18">
        <v>39562.400000000001</v>
      </c>
      <c r="E71" s="18">
        <v>39562.400000000001</v>
      </c>
      <c r="F71" s="18">
        <v>0</v>
      </c>
      <c r="G71" s="18">
        <v>0</v>
      </c>
      <c r="H71" s="18">
        <v>0</v>
      </c>
      <c r="I71" s="18">
        <f t="shared" si="45"/>
        <v>0</v>
      </c>
      <c r="J71" s="18">
        <f t="shared" ref="J71:J102" si="46">E71-I71</f>
        <v>39562.400000000001</v>
      </c>
      <c r="K71" s="37">
        <f t="shared" ref="K71:K102" si="47">IF(E71=0,"NA",J71/E71)</f>
        <v>1</v>
      </c>
      <c r="L71" s="37">
        <f t="shared" ref="L71:L102" si="48">IF(E71=0,"NA",(  ( F71 - (E71/$L$6)) / (E71/$L$6)))</f>
        <v>-1</v>
      </c>
      <c r="M71" s="37">
        <f t="shared" ref="M71:M102" si="49">IF(E71=0,"NA",(  ( G71 - ($M$6*(E71/12))) / ($M$6*(E71/12))))</f>
        <v>-1</v>
      </c>
    </row>
    <row r="72" spans="1:13" s="16" customFormat="1" x14ac:dyDescent="0.2">
      <c r="A72" s="17"/>
      <c r="B72" s="43" t="s">
        <v>130</v>
      </c>
      <c r="C72" s="17" t="s">
        <v>131</v>
      </c>
      <c r="D72" s="18">
        <v>19837.5</v>
      </c>
      <c r="E72" s="18">
        <v>19837.5</v>
      </c>
      <c r="F72" s="18">
        <v>0</v>
      </c>
      <c r="G72" s="18">
        <v>0</v>
      </c>
      <c r="H72" s="18">
        <v>0</v>
      </c>
      <c r="I72" s="18">
        <f t="shared" ref="I72:I85" si="50">SUM(G72:H72)</f>
        <v>0</v>
      </c>
      <c r="J72" s="18">
        <f t="shared" si="46"/>
        <v>19837.5</v>
      </c>
      <c r="K72" s="37">
        <f t="shared" si="47"/>
        <v>1</v>
      </c>
      <c r="L72" s="37">
        <f t="shared" si="48"/>
        <v>-1</v>
      </c>
      <c r="M72" s="37">
        <f t="shared" si="49"/>
        <v>-1</v>
      </c>
    </row>
    <row r="73" spans="1:13" s="13" customFormat="1" ht="15.75" x14ac:dyDescent="0.25">
      <c r="A73" s="17"/>
      <c r="B73" s="43" t="s">
        <v>70</v>
      </c>
      <c r="C73" s="17" t="s">
        <v>71</v>
      </c>
      <c r="D73" s="18">
        <v>4912961.76</v>
      </c>
      <c r="E73" s="18">
        <v>4912961.76</v>
      </c>
      <c r="F73" s="18">
        <v>74098.240000000005</v>
      </c>
      <c r="G73" s="18">
        <v>263364.7</v>
      </c>
      <c r="H73" s="18">
        <v>0</v>
      </c>
      <c r="I73" s="18">
        <f t="shared" si="50"/>
        <v>263364.7</v>
      </c>
      <c r="J73" s="18">
        <f t="shared" si="46"/>
        <v>4649597.0599999996</v>
      </c>
      <c r="K73" s="37">
        <f t="shared" si="47"/>
        <v>0.94639390394929512</v>
      </c>
      <c r="L73" s="37">
        <f t="shared" si="48"/>
        <v>-0.98491780648420924</v>
      </c>
      <c r="M73" s="37">
        <f t="shared" si="49"/>
        <v>-0.89278780789859025</v>
      </c>
    </row>
    <row r="74" spans="1:13" s="16" customFormat="1" x14ac:dyDescent="0.2">
      <c r="B74" s="43" t="s">
        <v>74</v>
      </c>
      <c r="C74" s="17" t="s">
        <v>75</v>
      </c>
      <c r="D74" s="18">
        <v>467208</v>
      </c>
      <c r="E74" s="18">
        <v>467208</v>
      </c>
      <c r="F74" s="18">
        <v>8150.44</v>
      </c>
      <c r="G74" s="18">
        <v>32578.69</v>
      </c>
      <c r="H74" s="18">
        <v>0</v>
      </c>
      <c r="I74" s="18">
        <f t="shared" si="50"/>
        <v>32578.69</v>
      </c>
      <c r="J74" s="18">
        <f t="shared" si="46"/>
        <v>434629.31</v>
      </c>
      <c r="K74" s="37">
        <f t="shared" si="47"/>
        <v>0.93026940891423093</v>
      </c>
      <c r="L74" s="37">
        <f t="shared" si="48"/>
        <v>-0.98255500761973258</v>
      </c>
      <c r="M74" s="37">
        <f t="shared" si="49"/>
        <v>-0.86053881782846187</v>
      </c>
    </row>
    <row r="75" spans="1:13" s="16" customFormat="1" x14ac:dyDescent="0.2">
      <c r="A75" s="17"/>
      <c r="B75" s="43" t="s">
        <v>76</v>
      </c>
      <c r="C75" s="17" t="s">
        <v>77</v>
      </c>
      <c r="D75" s="18">
        <v>743475</v>
      </c>
      <c r="E75" s="18">
        <v>743475</v>
      </c>
      <c r="F75" s="18">
        <v>14804.67</v>
      </c>
      <c r="G75" s="18">
        <v>52582.85</v>
      </c>
      <c r="H75" s="18">
        <v>0</v>
      </c>
      <c r="I75" s="18">
        <f t="shared" si="50"/>
        <v>52582.85</v>
      </c>
      <c r="J75" s="18">
        <f t="shared" si="46"/>
        <v>690892.15</v>
      </c>
      <c r="K75" s="37">
        <f t="shared" si="47"/>
        <v>0.92927421903897245</v>
      </c>
      <c r="L75" s="37">
        <f t="shared" si="48"/>
        <v>-0.98008719862806415</v>
      </c>
      <c r="M75" s="37">
        <f t="shared" si="49"/>
        <v>-0.8585484380779449</v>
      </c>
    </row>
    <row r="76" spans="1:13" s="13" customFormat="1" ht="15.75" x14ac:dyDescent="0.25">
      <c r="A76" s="17"/>
      <c r="B76" s="43" t="s">
        <v>82</v>
      </c>
      <c r="C76" s="17" t="s">
        <v>83</v>
      </c>
      <c r="D76" s="18">
        <v>99677</v>
      </c>
      <c r="E76" s="18">
        <v>99677</v>
      </c>
      <c r="F76" s="18">
        <v>2519.38</v>
      </c>
      <c r="G76" s="18">
        <v>9099.7199999999993</v>
      </c>
      <c r="H76" s="18">
        <v>0</v>
      </c>
      <c r="I76" s="18">
        <f t="shared" si="50"/>
        <v>9099.7199999999993</v>
      </c>
      <c r="J76" s="18">
        <f t="shared" si="46"/>
        <v>90577.279999999999</v>
      </c>
      <c r="K76" s="37">
        <f t="shared" si="47"/>
        <v>0.90870792660292743</v>
      </c>
      <c r="L76" s="37">
        <f t="shared" si="48"/>
        <v>-0.97472456032986543</v>
      </c>
      <c r="M76" s="37">
        <f t="shared" si="49"/>
        <v>-0.81741585320585486</v>
      </c>
    </row>
    <row r="77" spans="1:13" s="16" customFormat="1" x14ac:dyDescent="0.2">
      <c r="A77" s="17"/>
      <c r="B77" s="43" t="s">
        <v>84</v>
      </c>
      <c r="C77" s="17" t="s">
        <v>85</v>
      </c>
      <c r="D77" s="18">
        <v>2538975.1100000003</v>
      </c>
      <c r="E77" s="18">
        <v>451137.65999999922</v>
      </c>
      <c r="F77" s="18">
        <v>9497.5</v>
      </c>
      <c r="G77" s="18">
        <v>490396.67</v>
      </c>
      <c r="H77" s="18">
        <v>17415</v>
      </c>
      <c r="I77" s="18">
        <f t="shared" si="50"/>
        <v>507811.67</v>
      </c>
      <c r="J77" s="18">
        <f t="shared" si="46"/>
        <v>-56674.010000000766</v>
      </c>
      <c r="K77" s="37">
        <f t="shared" si="47"/>
        <v>-0.1256246485828757</v>
      </c>
      <c r="L77" s="37">
        <f t="shared" si="48"/>
        <v>-0.97894766754786111</v>
      </c>
      <c r="M77" s="37">
        <f t="shared" si="49"/>
        <v>1.1740444812344013</v>
      </c>
    </row>
    <row r="78" spans="1:13" s="13" customFormat="1" ht="15.75" x14ac:dyDescent="0.25">
      <c r="A78" s="17"/>
      <c r="B78" s="43" t="s">
        <v>149</v>
      </c>
      <c r="C78" s="17" t="s">
        <v>150</v>
      </c>
      <c r="D78" s="18">
        <v>8318081.9900000002</v>
      </c>
      <c r="E78" s="18">
        <v>35714144.939999998</v>
      </c>
      <c r="F78" s="18">
        <v>396821.99</v>
      </c>
      <c r="G78" s="18">
        <v>1753352.89</v>
      </c>
      <c r="H78" s="18">
        <v>2971317.0900000003</v>
      </c>
      <c r="I78" s="18">
        <f t="shared" si="50"/>
        <v>4724669.9800000004</v>
      </c>
      <c r="J78" s="18">
        <f t="shared" si="46"/>
        <v>30989474.959999997</v>
      </c>
      <c r="K78" s="37">
        <f t="shared" si="47"/>
        <v>0.86770871911010394</v>
      </c>
      <c r="L78" s="37">
        <f t="shared" si="48"/>
        <v>-0.98888894048375886</v>
      </c>
      <c r="M78" s="37">
        <f t="shared" si="49"/>
        <v>-0.9018118511337373</v>
      </c>
    </row>
    <row r="79" spans="1:13" s="16" customFormat="1" x14ac:dyDescent="0.2">
      <c r="A79" s="17"/>
      <c r="B79" s="43" t="s">
        <v>90</v>
      </c>
      <c r="C79" s="17" t="s">
        <v>91</v>
      </c>
      <c r="D79" s="18">
        <v>0</v>
      </c>
      <c r="E79" s="18">
        <v>237168.95</v>
      </c>
      <c r="F79" s="18">
        <v>0</v>
      </c>
      <c r="G79" s="18">
        <v>0</v>
      </c>
      <c r="H79" s="18">
        <v>0</v>
      </c>
      <c r="I79" s="18">
        <f t="shared" si="50"/>
        <v>0</v>
      </c>
      <c r="J79" s="18">
        <f t="shared" si="46"/>
        <v>237168.95</v>
      </c>
      <c r="K79" s="37">
        <f t="shared" si="47"/>
        <v>1</v>
      </c>
      <c r="L79" s="37">
        <f t="shared" si="48"/>
        <v>-1</v>
      </c>
      <c r="M79" s="37">
        <f t="shared" si="49"/>
        <v>-1</v>
      </c>
    </row>
    <row r="80" spans="1:13" s="13" customFormat="1" ht="15.75" x14ac:dyDescent="0.25">
      <c r="A80" s="17"/>
      <c r="B80" s="43" t="s">
        <v>94</v>
      </c>
      <c r="C80" s="17" t="s">
        <v>95</v>
      </c>
      <c r="D80" s="18">
        <v>0</v>
      </c>
      <c r="E80" s="18">
        <v>0</v>
      </c>
      <c r="F80" s="18">
        <v>0</v>
      </c>
      <c r="G80" s="18">
        <v>0</v>
      </c>
      <c r="H80" s="18">
        <v>0</v>
      </c>
      <c r="I80" s="18">
        <f t="shared" si="50"/>
        <v>0</v>
      </c>
      <c r="J80" s="18">
        <f t="shared" si="46"/>
        <v>0</v>
      </c>
      <c r="K80" s="37" t="str">
        <f t="shared" si="47"/>
        <v>NA</v>
      </c>
      <c r="L80" s="37" t="str">
        <f t="shared" si="48"/>
        <v>NA</v>
      </c>
      <c r="M80" s="37" t="str">
        <f t="shared" si="49"/>
        <v>NA</v>
      </c>
    </row>
    <row r="81" spans="1:13" s="16" customFormat="1" x14ac:dyDescent="0.2">
      <c r="A81" s="17"/>
      <c r="B81" s="43" t="s">
        <v>102</v>
      </c>
      <c r="C81" s="17" t="s">
        <v>103</v>
      </c>
      <c r="D81" s="18">
        <v>-8575</v>
      </c>
      <c r="E81" s="18">
        <v>2688282.17</v>
      </c>
      <c r="F81" s="18">
        <v>0</v>
      </c>
      <c r="G81" s="18">
        <v>17540.39</v>
      </c>
      <c r="H81" s="18">
        <v>46525.509999999995</v>
      </c>
      <c r="I81" s="18">
        <f t="shared" si="50"/>
        <v>64065.899999999994</v>
      </c>
      <c r="J81" s="18">
        <f t="shared" si="46"/>
        <v>2624216.27</v>
      </c>
      <c r="K81" s="37">
        <f t="shared" si="47"/>
        <v>0.97616846151235681</v>
      </c>
      <c r="L81" s="37">
        <f t="shared" si="48"/>
        <v>-1</v>
      </c>
      <c r="M81" s="37">
        <f t="shared" si="49"/>
        <v>-0.98695048444263578</v>
      </c>
    </row>
    <row r="82" spans="1:13" s="13" customFormat="1" ht="15.75" x14ac:dyDescent="0.25">
      <c r="A82" s="17"/>
      <c r="B82" s="43" t="s">
        <v>104</v>
      </c>
      <c r="C82" s="17" t="s">
        <v>105</v>
      </c>
      <c r="D82" s="18">
        <v>3259000</v>
      </c>
      <c r="E82" s="18">
        <v>6221874.7300000004</v>
      </c>
      <c r="F82" s="18">
        <v>0</v>
      </c>
      <c r="G82" s="18">
        <v>1357899.25</v>
      </c>
      <c r="H82" s="18">
        <v>735.9</v>
      </c>
      <c r="I82" s="18">
        <f t="shared" si="50"/>
        <v>1358635.15</v>
      </c>
      <c r="J82" s="18">
        <f t="shared" si="46"/>
        <v>4863239.58</v>
      </c>
      <c r="K82" s="37">
        <f t="shared" si="47"/>
        <v>0.781635727339692</v>
      </c>
      <c r="L82" s="37">
        <f t="shared" si="48"/>
        <v>-1</v>
      </c>
      <c r="M82" s="37">
        <f t="shared" si="49"/>
        <v>-0.56350800717583716</v>
      </c>
    </row>
    <row r="83" spans="1:13" s="16" customFormat="1" x14ac:dyDescent="0.2">
      <c r="A83" s="17"/>
      <c r="B83" s="43" t="s">
        <v>146</v>
      </c>
      <c r="C83" s="17" t="s">
        <v>147</v>
      </c>
      <c r="D83" s="18">
        <v>18422211.73</v>
      </c>
      <c r="E83" s="18">
        <v>19333318.390000001</v>
      </c>
      <c r="F83" s="18">
        <v>0</v>
      </c>
      <c r="G83" s="18">
        <v>0</v>
      </c>
      <c r="H83" s="18">
        <v>0</v>
      </c>
      <c r="I83" s="18">
        <f t="shared" si="50"/>
        <v>0</v>
      </c>
      <c r="J83" s="18">
        <f t="shared" si="46"/>
        <v>19333318.390000001</v>
      </c>
      <c r="K83" s="37">
        <f t="shared" si="47"/>
        <v>1</v>
      </c>
      <c r="L83" s="37">
        <f t="shared" si="48"/>
        <v>-1</v>
      </c>
      <c r="M83" s="37">
        <f t="shared" si="49"/>
        <v>-1</v>
      </c>
    </row>
    <row r="84" spans="1:13" s="13" customFormat="1" ht="15.75" x14ac:dyDescent="0.25">
      <c r="A84" s="17"/>
      <c r="B84" s="43" t="s">
        <v>134</v>
      </c>
      <c r="C84" s="17" t="s">
        <v>135</v>
      </c>
      <c r="D84" s="18">
        <v>19893</v>
      </c>
      <c r="E84" s="18">
        <v>0</v>
      </c>
      <c r="F84" s="18">
        <v>0</v>
      </c>
      <c r="G84" s="18">
        <v>0</v>
      </c>
      <c r="H84" s="18">
        <v>0</v>
      </c>
      <c r="I84" s="18">
        <f t="shared" si="50"/>
        <v>0</v>
      </c>
      <c r="J84" s="18">
        <f t="shared" si="46"/>
        <v>0</v>
      </c>
      <c r="K84" s="37" t="str">
        <f t="shared" si="47"/>
        <v>NA</v>
      </c>
      <c r="L84" s="37" t="str">
        <f t="shared" si="48"/>
        <v>NA</v>
      </c>
      <c r="M84" s="37" t="str">
        <f t="shared" si="49"/>
        <v>NA</v>
      </c>
    </row>
    <row r="85" spans="1:13" s="16" customFormat="1" x14ac:dyDescent="0.2">
      <c r="A85" s="17"/>
      <c r="B85" s="43" t="s">
        <v>108</v>
      </c>
      <c r="C85" s="17" t="s">
        <v>109</v>
      </c>
      <c r="D85" s="18">
        <v>694936550.00999999</v>
      </c>
      <c r="E85" s="18">
        <v>373360174.25999999</v>
      </c>
      <c r="F85" s="18">
        <v>699698.58</v>
      </c>
      <c r="G85" s="18">
        <v>10866271.399999999</v>
      </c>
      <c r="H85" s="18">
        <v>41628153.88000001</v>
      </c>
      <c r="I85" s="18">
        <f t="shared" si="50"/>
        <v>52494425.280000009</v>
      </c>
      <c r="J85" s="18">
        <f t="shared" si="46"/>
        <v>320865748.97999996</v>
      </c>
      <c r="K85" s="37">
        <f t="shared" si="47"/>
        <v>0.85940004076748677</v>
      </c>
      <c r="L85" s="37">
        <f t="shared" si="48"/>
        <v>-0.99812594211102779</v>
      </c>
      <c r="M85" s="37">
        <f t="shared" si="49"/>
        <v>-0.94179201666842505</v>
      </c>
    </row>
    <row r="86" spans="1:13" s="16" customFormat="1" x14ac:dyDescent="0.2">
      <c r="A86" s="17"/>
      <c r="B86" s="43" t="s">
        <v>110</v>
      </c>
      <c r="C86" s="17" t="s">
        <v>111</v>
      </c>
      <c r="D86" s="18">
        <v>-2208498</v>
      </c>
      <c r="E86" s="18">
        <v>5040149.51</v>
      </c>
      <c r="F86" s="18">
        <v>0</v>
      </c>
      <c r="G86" s="18">
        <v>5115</v>
      </c>
      <c r="H86" s="18">
        <v>73768.36</v>
      </c>
      <c r="I86" s="18">
        <f t="shared" ref="I86:I90" si="51">SUM(G86:H86)</f>
        <v>78883.360000000001</v>
      </c>
      <c r="J86" s="18">
        <f t="shared" si="46"/>
        <v>4961266.1499999994</v>
      </c>
      <c r="K86" s="37">
        <f t="shared" si="47"/>
        <v>0.98434900396436842</v>
      </c>
      <c r="L86" s="37">
        <f t="shared" si="48"/>
        <v>-1</v>
      </c>
      <c r="M86" s="37">
        <f t="shared" si="49"/>
        <v>-0.9979702983056945</v>
      </c>
    </row>
    <row r="87" spans="1:13" s="16" customFormat="1" x14ac:dyDescent="0.2">
      <c r="A87" s="17"/>
      <c r="B87" s="43" t="s">
        <v>138</v>
      </c>
      <c r="C87" s="17" t="s">
        <v>139</v>
      </c>
      <c r="D87" s="18">
        <v>101832.5</v>
      </c>
      <c r="E87" s="18">
        <v>101832.5</v>
      </c>
      <c r="F87" s="18">
        <v>0</v>
      </c>
      <c r="G87" s="18">
        <v>0</v>
      </c>
      <c r="H87" s="18">
        <v>0</v>
      </c>
      <c r="I87" s="18">
        <f t="shared" si="51"/>
        <v>0</v>
      </c>
      <c r="J87" s="18">
        <f t="shared" si="46"/>
        <v>101832.5</v>
      </c>
      <c r="K87" s="37">
        <f t="shared" si="47"/>
        <v>1</v>
      </c>
      <c r="L87" s="37">
        <f t="shared" si="48"/>
        <v>-1</v>
      </c>
      <c r="M87" s="37">
        <f t="shared" si="49"/>
        <v>-1</v>
      </c>
    </row>
    <row r="88" spans="1:13" s="16" customFormat="1" x14ac:dyDescent="0.2">
      <c r="A88" s="17"/>
      <c r="B88" s="43" t="s">
        <v>112</v>
      </c>
      <c r="C88" s="17" t="s">
        <v>113</v>
      </c>
      <c r="D88" s="18">
        <v>-2339143.3600000003</v>
      </c>
      <c r="E88" s="18">
        <v>4293161.3899999997</v>
      </c>
      <c r="F88" s="18">
        <v>108844.9</v>
      </c>
      <c r="G88" s="18">
        <v>270298.19999999995</v>
      </c>
      <c r="H88" s="18">
        <v>948644.66</v>
      </c>
      <c r="I88" s="18">
        <f t="shared" si="51"/>
        <v>1218942.8599999999</v>
      </c>
      <c r="J88" s="18">
        <f t="shared" si="46"/>
        <v>3074218.53</v>
      </c>
      <c r="K88" s="37">
        <f t="shared" si="47"/>
        <v>0.71607336662458898</v>
      </c>
      <c r="L88" s="37">
        <f t="shared" si="48"/>
        <v>-0.97464691165500306</v>
      </c>
      <c r="M88" s="37">
        <f t="shared" si="49"/>
        <v>-0.87407964646770475</v>
      </c>
    </row>
    <row r="89" spans="1:13" s="13" customFormat="1" ht="15.75" x14ac:dyDescent="0.25">
      <c r="A89" s="17"/>
      <c r="B89" s="43" t="s">
        <v>177</v>
      </c>
      <c r="C89" s="17" t="s">
        <v>178</v>
      </c>
      <c r="D89" s="18">
        <v>0</v>
      </c>
      <c r="E89" s="18">
        <v>0</v>
      </c>
      <c r="F89" s="18">
        <v>0</v>
      </c>
      <c r="G89" s="18">
        <v>0</v>
      </c>
      <c r="H89" s="18">
        <v>0</v>
      </c>
      <c r="I89" s="18">
        <f t="shared" si="51"/>
        <v>0</v>
      </c>
      <c r="J89" s="18">
        <f t="shared" si="46"/>
        <v>0</v>
      </c>
      <c r="K89" s="37" t="str">
        <f t="shared" si="47"/>
        <v>NA</v>
      </c>
      <c r="L89" s="37" t="str">
        <f t="shared" si="48"/>
        <v>NA</v>
      </c>
      <c r="M89" s="37" t="str">
        <f t="shared" si="49"/>
        <v>NA</v>
      </c>
    </row>
    <row r="90" spans="1:13" s="16" customFormat="1" x14ac:dyDescent="0.2">
      <c r="A90" s="17"/>
      <c r="B90" s="43" t="s">
        <v>179</v>
      </c>
      <c r="C90" s="17" t="s">
        <v>180</v>
      </c>
      <c r="D90" s="18">
        <v>0</v>
      </c>
      <c r="E90" s="18">
        <v>0</v>
      </c>
      <c r="F90" s="18">
        <v>0</v>
      </c>
      <c r="G90" s="18">
        <v>0</v>
      </c>
      <c r="H90" s="18">
        <v>0</v>
      </c>
      <c r="I90" s="18">
        <f t="shared" si="51"/>
        <v>0</v>
      </c>
      <c r="J90" s="18">
        <f t="shared" si="46"/>
        <v>0</v>
      </c>
      <c r="K90" s="37" t="str">
        <f t="shared" si="47"/>
        <v>NA</v>
      </c>
      <c r="L90" s="37" t="str">
        <f t="shared" si="48"/>
        <v>NA</v>
      </c>
      <c r="M90" s="37" t="str">
        <f t="shared" si="49"/>
        <v>NA</v>
      </c>
    </row>
    <row r="91" spans="1:13" s="16" customFormat="1" x14ac:dyDescent="0.2">
      <c r="A91" s="17"/>
      <c r="B91" s="43" t="s">
        <v>181</v>
      </c>
      <c r="C91" s="17" t="s">
        <v>182</v>
      </c>
      <c r="D91" s="18">
        <v>0</v>
      </c>
      <c r="E91" s="18">
        <v>0</v>
      </c>
      <c r="F91" s="18">
        <v>0</v>
      </c>
      <c r="G91" s="18">
        <v>0</v>
      </c>
      <c r="H91" s="18">
        <v>0</v>
      </c>
      <c r="I91" s="18">
        <f t="shared" ref="I91:I92" si="52">SUM(G91:H91)</f>
        <v>0</v>
      </c>
      <c r="J91" s="18">
        <f t="shared" si="46"/>
        <v>0</v>
      </c>
      <c r="K91" s="37" t="str">
        <f t="shared" si="47"/>
        <v>NA</v>
      </c>
      <c r="L91" s="37" t="str">
        <f t="shared" si="48"/>
        <v>NA</v>
      </c>
      <c r="M91" s="37" t="str">
        <f t="shared" si="49"/>
        <v>NA</v>
      </c>
    </row>
    <row r="92" spans="1:13" s="13" customFormat="1" ht="15.75" x14ac:dyDescent="0.25">
      <c r="A92" s="17"/>
      <c r="B92" s="43" t="s">
        <v>185</v>
      </c>
      <c r="C92" s="17" t="s">
        <v>186</v>
      </c>
      <c r="D92" s="18">
        <v>0</v>
      </c>
      <c r="E92" s="18">
        <v>0</v>
      </c>
      <c r="F92" s="18">
        <v>0</v>
      </c>
      <c r="G92" s="18">
        <v>0</v>
      </c>
      <c r="H92" s="18">
        <v>0</v>
      </c>
      <c r="I92" s="18">
        <f t="shared" si="52"/>
        <v>0</v>
      </c>
      <c r="J92" s="18">
        <f t="shared" si="46"/>
        <v>0</v>
      </c>
      <c r="K92" s="37" t="str">
        <f t="shared" si="47"/>
        <v>NA</v>
      </c>
      <c r="L92" s="37" t="str">
        <f t="shared" si="48"/>
        <v>NA</v>
      </c>
      <c r="M92" s="37" t="str">
        <f t="shared" si="49"/>
        <v>NA</v>
      </c>
    </row>
    <row r="93" spans="1:13" s="16" customFormat="1" x14ac:dyDescent="0.2">
      <c r="A93" s="17"/>
      <c r="B93" s="43" t="s">
        <v>183</v>
      </c>
      <c r="C93" s="17" t="s">
        <v>184</v>
      </c>
      <c r="D93" s="18">
        <v>0</v>
      </c>
      <c r="E93" s="18">
        <v>0</v>
      </c>
      <c r="F93" s="18">
        <v>0</v>
      </c>
      <c r="G93" s="18">
        <v>0</v>
      </c>
      <c r="H93" s="18">
        <v>0</v>
      </c>
      <c r="I93" s="18">
        <f t="shared" ref="I93:I102" si="53">SUM(G93:H93)</f>
        <v>0</v>
      </c>
      <c r="J93" s="18">
        <f t="shared" si="46"/>
        <v>0</v>
      </c>
      <c r="K93" s="37" t="str">
        <f t="shared" si="47"/>
        <v>NA</v>
      </c>
      <c r="L93" s="37" t="str">
        <f t="shared" si="48"/>
        <v>NA</v>
      </c>
      <c r="M93" s="37" t="str">
        <f t="shared" si="49"/>
        <v>NA</v>
      </c>
    </row>
    <row r="94" spans="1:13" s="16" customFormat="1" x14ac:dyDescent="0.2">
      <c r="A94" s="17"/>
      <c r="B94" s="43" t="s">
        <v>114</v>
      </c>
      <c r="C94" s="17" t="s">
        <v>115</v>
      </c>
      <c r="D94" s="18">
        <v>0</v>
      </c>
      <c r="E94" s="18">
        <v>0</v>
      </c>
      <c r="F94" s="18">
        <v>0</v>
      </c>
      <c r="G94" s="18">
        <v>0</v>
      </c>
      <c r="H94" s="18">
        <v>0</v>
      </c>
      <c r="I94" s="18">
        <f t="shared" si="53"/>
        <v>0</v>
      </c>
      <c r="J94" s="18">
        <f t="shared" si="46"/>
        <v>0</v>
      </c>
      <c r="K94" s="37" t="str">
        <f t="shared" si="47"/>
        <v>NA</v>
      </c>
      <c r="L94" s="37" t="str">
        <f t="shared" si="48"/>
        <v>NA</v>
      </c>
      <c r="M94" s="37" t="str">
        <f t="shared" si="49"/>
        <v>NA</v>
      </c>
    </row>
    <row r="95" spans="1:13" s="16" customFormat="1" x14ac:dyDescent="0.2">
      <c r="A95" s="17"/>
      <c r="B95" s="43" t="s">
        <v>116</v>
      </c>
      <c r="C95" s="17" t="s">
        <v>117</v>
      </c>
      <c r="D95" s="18">
        <v>0</v>
      </c>
      <c r="E95" s="18">
        <v>0</v>
      </c>
      <c r="F95" s="18">
        <v>0</v>
      </c>
      <c r="G95" s="18">
        <v>0</v>
      </c>
      <c r="H95" s="18">
        <v>0</v>
      </c>
      <c r="I95" s="18">
        <f t="shared" si="53"/>
        <v>0</v>
      </c>
      <c r="J95" s="18">
        <f t="shared" si="46"/>
        <v>0</v>
      </c>
      <c r="K95" s="37" t="str">
        <f t="shared" si="47"/>
        <v>NA</v>
      </c>
      <c r="L95" s="37" t="str">
        <f t="shared" si="48"/>
        <v>NA</v>
      </c>
      <c r="M95" s="37" t="str">
        <f t="shared" si="49"/>
        <v>NA</v>
      </c>
    </row>
    <row r="96" spans="1:13" s="16" customFormat="1" x14ac:dyDescent="0.2">
      <c r="A96" s="67" t="s">
        <v>148</v>
      </c>
      <c r="B96" s="68"/>
      <c r="C96" s="67"/>
      <c r="D96" s="69">
        <v>729323049.63999999</v>
      </c>
      <c r="E96" s="69">
        <v>453723966.15999997</v>
      </c>
      <c r="F96" s="69">
        <v>1314435.6999999997</v>
      </c>
      <c r="G96" s="69">
        <v>15118499.759999998</v>
      </c>
      <c r="H96" s="69">
        <v>45686560.400000006</v>
      </c>
      <c r="I96" s="69">
        <f t="shared" si="53"/>
        <v>60805060.160000004</v>
      </c>
      <c r="J96" s="69">
        <f t="shared" si="46"/>
        <v>392918905.99999994</v>
      </c>
      <c r="K96" s="70">
        <f t="shared" si="47"/>
        <v>0.86598666877879249</v>
      </c>
      <c r="L96" s="70">
        <f t="shared" si="48"/>
        <v>-0.99710300579639988</v>
      </c>
      <c r="M96" s="70">
        <f t="shared" si="49"/>
        <v>-0.93335816096314095</v>
      </c>
    </row>
    <row r="97" spans="1:13" s="17" customFormat="1" x14ac:dyDescent="0.2">
      <c r="A97" s="23" t="s">
        <v>11</v>
      </c>
      <c r="B97" s="31" t="s">
        <v>12</v>
      </c>
      <c r="C97" s="23" t="s">
        <v>13</v>
      </c>
      <c r="D97" s="63">
        <v>83403442</v>
      </c>
      <c r="E97" s="18">
        <v>83403442</v>
      </c>
      <c r="F97" s="18">
        <v>0</v>
      </c>
      <c r="G97" s="18">
        <v>19859400</v>
      </c>
      <c r="H97" s="18">
        <v>0</v>
      </c>
      <c r="I97" s="18">
        <f t="shared" si="53"/>
        <v>19859400</v>
      </c>
      <c r="J97" s="18">
        <f t="shared" si="46"/>
        <v>63544042</v>
      </c>
      <c r="K97" s="37">
        <f t="shared" si="47"/>
        <v>0.76188752497768619</v>
      </c>
      <c r="L97" s="37">
        <f t="shared" si="48"/>
        <v>-1</v>
      </c>
      <c r="M97" s="37">
        <f t="shared" si="49"/>
        <v>-0.52377504995537238</v>
      </c>
    </row>
    <row r="98" spans="1:13" s="17" customFormat="1" x14ac:dyDescent="0.2">
      <c r="A98" s="71" t="s">
        <v>14</v>
      </c>
      <c r="B98" s="72"/>
      <c r="C98" s="71"/>
      <c r="D98" s="69">
        <v>83403442</v>
      </c>
      <c r="E98" s="69">
        <v>83403442</v>
      </c>
      <c r="F98" s="69">
        <v>0</v>
      </c>
      <c r="G98" s="69">
        <v>19859400</v>
      </c>
      <c r="H98" s="69">
        <v>0</v>
      </c>
      <c r="I98" s="69">
        <f t="shared" si="53"/>
        <v>19859400</v>
      </c>
      <c r="J98" s="69">
        <f t="shared" si="46"/>
        <v>63544042</v>
      </c>
      <c r="K98" s="70">
        <f t="shared" si="47"/>
        <v>0.76188752497768619</v>
      </c>
      <c r="L98" s="70">
        <f t="shared" si="48"/>
        <v>-1</v>
      </c>
      <c r="M98" s="70">
        <f t="shared" si="49"/>
        <v>-0.52377504995537238</v>
      </c>
    </row>
    <row r="99" spans="1:13" s="17" customFormat="1" x14ac:dyDescent="0.2">
      <c r="A99" s="23" t="s">
        <v>15</v>
      </c>
      <c r="B99" s="31" t="s">
        <v>114</v>
      </c>
      <c r="C99" s="23" t="s">
        <v>115</v>
      </c>
      <c r="D99" s="18">
        <v>0</v>
      </c>
      <c r="E99" s="18">
        <v>0</v>
      </c>
      <c r="F99" s="18">
        <v>0</v>
      </c>
      <c r="G99" s="18">
        <v>0</v>
      </c>
      <c r="H99" s="18">
        <v>0</v>
      </c>
      <c r="I99" s="18">
        <f t="shared" si="53"/>
        <v>0</v>
      </c>
      <c r="J99" s="18">
        <f t="shared" si="46"/>
        <v>0</v>
      </c>
      <c r="K99" s="37" t="str">
        <f t="shared" si="47"/>
        <v>NA</v>
      </c>
      <c r="L99" s="37" t="str">
        <f t="shared" si="48"/>
        <v>NA</v>
      </c>
      <c r="M99" s="37" t="str">
        <f t="shared" si="49"/>
        <v>NA</v>
      </c>
    </row>
    <row r="100" spans="1:13" s="17" customFormat="1" x14ac:dyDescent="0.2">
      <c r="A100" s="23"/>
      <c r="B100" s="31" t="s">
        <v>16</v>
      </c>
      <c r="C100" s="23" t="s">
        <v>17</v>
      </c>
      <c r="D100" s="18">
        <v>0</v>
      </c>
      <c r="E100" s="18">
        <v>0</v>
      </c>
      <c r="F100" s="18">
        <v>0</v>
      </c>
      <c r="G100" s="18">
        <v>0</v>
      </c>
      <c r="H100" s="18">
        <v>0</v>
      </c>
      <c r="I100" s="18">
        <f t="shared" si="53"/>
        <v>0</v>
      </c>
      <c r="J100" s="18">
        <f t="shared" si="46"/>
        <v>0</v>
      </c>
      <c r="K100" s="37" t="str">
        <f t="shared" si="47"/>
        <v>NA</v>
      </c>
      <c r="L100" s="37" t="str">
        <f t="shared" si="48"/>
        <v>NA</v>
      </c>
      <c r="M100" s="37" t="str">
        <f t="shared" si="49"/>
        <v>NA</v>
      </c>
    </row>
    <row r="101" spans="1:13" s="17" customFormat="1" x14ac:dyDescent="0.2">
      <c r="A101" s="23"/>
      <c r="B101" s="31" t="s">
        <v>29</v>
      </c>
      <c r="C101" s="23" t="s">
        <v>30</v>
      </c>
      <c r="D101" s="18">
        <v>5572080</v>
      </c>
      <c r="E101" s="18">
        <v>5572080</v>
      </c>
      <c r="F101" s="18">
        <v>0</v>
      </c>
      <c r="G101" s="18">
        <v>0</v>
      </c>
      <c r="H101" s="18">
        <v>0</v>
      </c>
      <c r="I101" s="18">
        <f t="shared" si="53"/>
        <v>0</v>
      </c>
      <c r="J101" s="18">
        <f t="shared" si="46"/>
        <v>5572080</v>
      </c>
      <c r="K101" s="37">
        <f t="shared" si="47"/>
        <v>1</v>
      </c>
      <c r="L101" s="37">
        <f t="shared" si="48"/>
        <v>-1</v>
      </c>
      <c r="M101" s="37">
        <f t="shared" si="49"/>
        <v>-1</v>
      </c>
    </row>
    <row r="102" spans="1:13" s="17" customFormat="1" x14ac:dyDescent="0.2">
      <c r="A102" s="71" t="s">
        <v>18</v>
      </c>
      <c r="B102" s="72"/>
      <c r="C102" s="71"/>
      <c r="D102" s="69">
        <v>5572080</v>
      </c>
      <c r="E102" s="69">
        <v>5572080</v>
      </c>
      <c r="F102" s="69">
        <v>0</v>
      </c>
      <c r="G102" s="69">
        <v>0</v>
      </c>
      <c r="H102" s="69">
        <v>0</v>
      </c>
      <c r="I102" s="69">
        <f t="shared" si="53"/>
        <v>0</v>
      </c>
      <c r="J102" s="69">
        <f t="shared" si="46"/>
        <v>5572080</v>
      </c>
      <c r="K102" s="70">
        <f t="shared" si="47"/>
        <v>1</v>
      </c>
      <c r="L102" s="70">
        <f t="shared" si="48"/>
        <v>-1</v>
      </c>
      <c r="M102" s="70">
        <f t="shared" si="49"/>
        <v>-1</v>
      </c>
    </row>
    <row r="103" spans="1:13" x14ac:dyDescent="0.2">
      <c r="A103" s="23"/>
      <c r="B103" s="31"/>
      <c r="C103" s="23"/>
      <c r="D103" s="18"/>
      <c r="E103" s="18"/>
      <c r="F103" s="18"/>
      <c r="G103" s="18"/>
      <c r="H103" s="18"/>
      <c r="I103" s="18"/>
      <c r="J103" s="18"/>
      <c r="K103" s="47"/>
      <c r="L103" s="37"/>
      <c r="M103" s="37"/>
    </row>
    <row r="104" spans="1:13" s="17" customFormat="1" ht="15.75" x14ac:dyDescent="0.25">
      <c r="A104" s="25" t="s">
        <v>27</v>
      </c>
      <c r="B104" s="32"/>
      <c r="C104" s="25"/>
      <c r="D104" s="6">
        <f>+D42+D51+D64+D70+D96+D98+D102</f>
        <v>819349454.06999993</v>
      </c>
      <c r="E104" s="6">
        <f t="shared" ref="E104:J104" si="54">+E42+E51+E64+E70+E96+E98+E102</f>
        <v>544906767.22000003</v>
      </c>
      <c r="F104" s="6">
        <f t="shared" si="54"/>
        <v>2892477.86</v>
      </c>
      <c r="G104" s="6">
        <f t="shared" si="54"/>
        <v>37215518.390000001</v>
      </c>
      <c r="H104" s="6">
        <f t="shared" si="54"/>
        <v>48751571.960000008</v>
      </c>
      <c r="I104" s="6">
        <f t="shared" si="54"/>
        <v>85967090.349999994</v>
      </c>
      <c r="J104" s="6">
        <f t="shared" si="54"/>
        <v>458939676.86999995</v>
      </c>
      <c r="K104" s="38">
        <f t="shared" ref="K104" si="55">IF(E104=0,"NA",J104/E104)</f>
        <v>0.84223523082932861</v>
      </c>
      <c r="L104" s="38">
        <f t="shared" ref="L104" si="56">IF(E104=0,"NA",(  ( F104 - (E104/$L$6)) / (E104/$L$6)))</f>
        <v>-0.99469179310296174</v>
      </c>
      <c r="M104" s="38">
        <f t="shared" ref="M104" si="57">IF(E104=0,"NA",(  ( G104 - ($M$6*(E104/12))) / ($M$6*(E104/12))))</f>
        <v>-0.86340592325595167</v>
      </c>
    </row>
  </sheetData>
  <autoFilter ref="A7:M104"/>
  <mergeCells count="5">
    <mergeCell ref="A1:M1"/>
    <mergeCell ref="A2:M2"/>
    <mergeCell ref="A3:M3"/>
    <mergeCell ref="A4:M4"/>
    <mergeCell ref="A5:M5"/>
  </mergeCells>
  <printOptions horizontalCentered="1"/>
  <pageMargins left="0.25" right="0.25" top="0.25" bottom="0.5" header="0" footer="0"/>
  <pageSetup scale="62" fitToHeight="0" orientation="landscape" horizontalDpi="4294967293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87"/>
  <sheetViews>
    <sheetView workbookViewId="0">
      <pane ySplit="7" topLeftCell="A8" activePane="bottomLeft" state="frozen"/>
      <selection activeCell="A8" sqref="A8"/>
      <selection pane="bottomLeft" activeCell="A8" sqref="A8"/>
    </sheetView>
  </sheetViews>
  <sheetFormatPr defaultRowHeight="12.75" x14ac:dyDescent="0.2"/>
  <cols>
    <col min="1" max="1" width="31.28515625" style="21" bestFit="1" customWidth="1"/>
    <col min="2" max="2" width="9" style="34" customWidth="1"/>
    <col min="3" max="3" width="29.42578125" style="21" bestFit="1" customWidth="1"/>
    <col min="4" max="7" width="15.140625" style="5" customWidth="1"/>
    <col min="8" max="8" width="16.140625" style="5" customWidth="1"/>
    <col min="9" max="9" width="17.42578125" style="5" bestFit="1" customWidth="1"/>
    <col min="10" max="10" width="16.140625" style="5" bestFit="1" customWidth="1"/>
    <col min="11" max="11" width="14" style="20" customWidth="1"/>
    <col min="12" max="13" width="12.28515625" style="40" customWidth="1"/>
    <col min="15" max="15" width="31.140625" style="10" bestFit="1" customWidth="1"/>
    <col min="16" max="16" width="7" style="10" bestFit="1" customWidth="1"/>
    <col min="17" max="17" width="29.42578125" style="10" bestFit="1" customWidth="1"/>
    <col min="18" max="19" width="14.5703125" style="10" bestFit="1" customWidth="1"/>
    <col min="20" max="20" width="14" style="10" bestFit="1" customWidth="1"/>
    <col min="21" max="21" width="14.5703125" style="10" bestFit="1" customWidth="1"/>
    <col min="22" max="22" width="5" style="10" bestFit="1" customWidth="1"/>
    <col min="23" max="38" width="9.140625" style="10"/>
  </cols>
  <sheetData>
    <row r="1" spans="1:38" s="1" customFormat="1" ht="15" x14ac:dyDescent="0.25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</row>
    <row r="2" spans="1:38" s="1" customFormat="1" ht="18.75" x14ac:dyDescent="0.3">
      <c r="A2" s="77" t="s">
        <v>42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</row>
    <row r="3" spans="1:38" s="1" customFormat="1" ht="15" x14ac:dyDescent="0.25">
      <c r="A3" s="76" t="s">
        <v>1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</row>
    <row r="4" spans="1:38" s="1" customFormat="1" ht="15" x14ac:dyDescent="0.25">
      <c r="A4" s="78">
        <v>44926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</row>
    <row r="5" spans="1:38" s="1" customFormat="1" ht="15" x14ac:dyDescent="0.25">
      <c r="A5" s="76" t="s">
        <v>2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</row>
    <row r="6" spans="1:38" s="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f>'GENERAL FUND'!L6</f>
        <v>1</v>
      </c>
      <c r="M6" s="42">
        <f>'GENERAL FUND'!M6</f>
        <v>6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</row>
    <row r="7" spans="1:38" s="2" customFormat="1" ht="45.75" thickBot="1" x14ac:dyDescent="0.25">
      <c r="A7" s="28" t="s">
        <v>33</v>
      </c>
      <c r="B7" s="29" t="s">
        <v>9</v>
      </c>
      <c r="C7" s="29" t="s">
        <v>10</v>
      </c>
      <c r="D7" s="4" t="s">
        <v>34</v>
      </c>
      <c r="E7" s="4" t="s">
        <v>35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31</v>
      </c>
      <c r="M7" s="36" t="s">
        <v>32</v>
      </c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</row>
    <row r="8" spans="1:38" s="16" customFormat="1" x14ac:dyDescent="0.2">
      <c r="A8" s="16" t="s">
        <v>45</v>
      </c>
      <c r="B8" s="16" t="s">
        <v>187</v>
      </c>
      <c r="C8" s="16" t="s">
        <v>188</v>
      </c>
      <c r="D8" s="46">
        <v>6280875</v>
      </c>
      <c r="E8" s="46">
        <v>6280875</v>
      </c>
      <c r="F8" s="46">
        <v>18916.239999999998</v>
      </c>
      <c r="G8" s="46">
        <v>114006.79000000001</v>
      </c>
      <c r="H8" s="46">
        <v>0</v>
      </c>
      <c r="I8" s="46">
        <f t="shared" ref="I8" si="0">SUM(G8:H8)</f>
        <v>114006.79000000001</v>
      </c>
      <c r="J8" s="46">
        <f t="shared" ref="J8" si="1">E8-I8</f>
        <v>6166868.21</v>
      </c>
      <c r="K8" s="41">
        <f t="shared" ref="K8" si="2">IF(E8=0,"NA",J8/E8)</f>
        <v>0.98184858160686206</v>
      </c>
      <c r="L8" s="41">
        <f t="shared" ref="L8" si="3">IF(E8=0,"NA",(  ( F8 - (E8/$L$6)) / (E8/$L$6)))</f>
        <v>-0.9969882794992736</v>
      </c>
      <c r="M8" s="41">
        <f t="shared" ref="M8" si="4">IF(E8=0,"NA",(  ( G8 - ($M$6*(E8/12))) / ($M$6*(E8/12))))</f>
        <v>-0.96369716321372423</v>
      </c>
      <c r="R8" s="44"/>
      <c r="S8" s="44"/>
      <c r="T8" s="44"/>
      <c r="U8" s="44"/>
      <c r="V8" s="44"/>
    </row>
    <row r="9" spans="1:38" s="16" customFormat="1" x14ac:dyDescent="0.2">
      <c r="B9" s="16" t="s">
        <v>189</v>
      </c>
      <c r="C9" s="16" t="s">
        <v>190</v>
      </c>
      <c r="D9" s="46">
        <v>3371803</v>
      </c>
      <c r="E9" s="46">
        <v>3371803</v>
      </c>
      <c r="F9" s="46">
        <v>91.050000000000011</v>
      </c>
      <c r="G9" s="46">
        <v>542.32999999999993</v>
      </c>
      <c r="H9" s="46">
        <v>0</v>
      </c>
      <c r="I9" s="46">
        <f t="shared" ref="I9:I30" si="5">SUM(G9:H9)</f>
        <v>542.32999999999993</v>
      </c>
      <c r="J9" s="46">
        <f t="shared" ref="J9:J30" si="6">E9-I9</f>
        <v>3371260.67</v>
      </c>
      <c r="K9" s="41">
        <f t="shared" ref="K9:K30" si="7">IF(E9=0,"NA",J9/E9)</f>
        <v>0.99983915726986416</v>
      </c>
      <c r="L9" s="41">
        <f t="shared" ref="L9:L30" si="8">IF(E9=0,"NA",(  ( F9 - (E9/$L$6)) / (E9/$L$6)))</f>
        <v>-0.9999729966430424</v>
      </c>
      <c r="M9" s="41">
        <f t="shared" ref="M9:M30" si="9">IF(E9=0,"NA",(  ( G9 - ($M$6*(E9/12))) / ($M$6*(E9/12))))</f>
        <v>-0.99967831453972844</v>
      </c>
      <c r="R9" s="44"/>
      <c r="S9" s="44"/>
      <c r="T9" s="44"/>
      <c r="U9" s="44"/>
      <c r="V9" s="44"/>
    </row>
    <row r="10" spans="1:38" s="16" customFormat="1" x14ac:dyDescent="0.2">
      <c r="B10" s="16" t="s">
        <v>191</v>
      </c>
      <c r="C10" s="16" t="s">
        <v>192</v>
      </c>
      <c r="D10" s="46">
        <v>803709</v>
      </c>
      <c r="E10" s="46">
        <v>803709</v>
      </c>
      <c r="F10" s="46">
        <v>9.0949470177292824E-13</v>
      </c>
      <c r="G10" s="46">
        <v>292.2000000000001</v>
      </c>
      <c r="H10" s="46">
        <v>0</v>
      </c>
      <c r="I10" s="46">
        <f t="shared" ref="I10:I26" si="10">SUM(G10:H10)</f>
        <v>292.2000000000001</v>
      </c>
      <c r="J10" s="46">
        <f t="shared" ref="J10:J26" si="11">E10-I10</f>
        <v>803416.8</v>
      </c>
      <c r="K10" s="41">
        <f t="shared" ref="K10:K26" si="12">IF(E10=0,"NA",J10/E10)</f>
        <v>0.99963643557556281</v>
      </c>
      <c r="L10" s="41">
        <f t="shared" ref="L10:L26" si="13">IF(E10=0,"NA",(  ( F10 - (E10/$L$6)) / (E10/$L$6)))</f>
        <v>-1</v>
      </c>
      <c r="M10" s="41">
        <f t="shared" ref="M10:M26" si="14">IF(E10=0,"NA",(  ( G10 - ($M$6*(E10/12))) / ($M$6*(E10/12))))</f>
        <v>-0.99927287115112562</v>
      </c>
      <c r="R10" s="44"/>
      <c r="S10" s="44"/>
      <c r="T10" s="44"/>
      <c r="U10" s="44"/>
      <c r="V10" s="44"/>
    </row>
    <row r="11" spans="1:38" s="16" customFormat="1" x14ac:dyDescent="0.2">
      <c r="B11" s="16" t="s">
        <v>193</v>
      </c>
      <c r="C11" s="16" t="s">
        <v>194</v>
      </c>
      <c r="D11" s="46">
        <v>401855</v>
      </c>
      <c r="E11" s="46">
        <v>401855</v>
      </c>
      <c r="F11" s="46">
        <v>10894.1</v>
      </c>
      <c r="G11" s="46">
        <v>49959.69</v>
      </c>
      <c r="H11" s="46">
        <v>0</v>
      </c>
      <c r="I11" s="46">
        <f t="shared" si="10"/>
        <v>49959.69</v>
      </c>
      <c r="J11" s="46">
        <f t="shared" si="11"/>
        <v>351895.31</v>
      </c>
      <c r="K11" s="41">
        <f t="shared" si="12"/>
        <v>0.87567732142190591</v>
      </c>
      <c r="L11" s="41">
        <f t="shared" si="13"/>
        <v>-0.97289047044331911</v>
      </c>
      <c r="M11" s="41">
        <f t="shared" si="14"/>
        <v>-0.75135464284381182</v>
      </c>
      <c r="R11" s="44"/>
      <c r="S11" s="44"/>
      <c r="T11" s="44"/>
      <c r="U11" s="44"/>
      <c r="V11" s="44"/>
    </row>
    <row r="12" spans="1:38" s="16" customFormat="1" x14ac:dyDescent="0.2">
      <c r="B12" s="16" t="s">
        <v>48</v>
      </c>
      <c r="C12" s="16" t="s">
        <v>49</v>
      </c>
      <c r="D12" s="46">
        <v>836203.88</v>
      </c>
      <c r="E12" s="46">
        <v>836203.88</v>
      </c>
      <c r="F12" s="46">
        <v>189994.8</v>
      </c>
      <c r="G12" s="46">
        <v>1306528.55</v>
      </c>
      <c r="H12" s="46">
        <v>0</v>
      </c>
      <c r="I12" s="46">
        <f t="shared" si="10"/>
        <v>1306528.55</v>
      </c>
      <c r="J12" s="46">
        <f t="shared" si="11"/>
        <v>-470324.67000000004</v>
      </c>
      <c r="K12" s="41">
        <f t="shared" si="12"/>
        <v>-0.56245214982738423</v>
      </c>
      <c r="L12" s="41">
        <f t="shared" si="13"/>
        <v>-0.77278890406487954</v>
      </c>
      <c r="M12" s="41">
        <f t="shared" si="14"/>
        <v>2.1249042996547689</v>
      </c>
      <c r="R12" s="44"/>
      <c r="S12" s="44"/>
      <c r="T12" s="44"/>
      <c r="U12" s="44"/>
      <c r="V12" s="44"/>
    </row>
    <row r="13" spans="1:38" s="16" customFormat="1" x14ac:dyDescent="0.2">
      <c r="B13" s="16" t="s">
        <v>195</v>
      </c>
      <c r="C13" s="16" t="s">
        <v>196</v>
      </c>
      <c r="D13" s="46">
        <v>0</v>
      </c>
      <c r="E13" s="46">
        <v>0</v>
      </c>
      <c r="F13" s="46">
        <v>0</v>
      </c>
      <c r="G13" s="46">
        <v>0</v>
      </c>
      <c r="H13" s="46">
        <v>0</v>
      </c>
      <c r="I13" s="46">
        <f t="shared" si="10"/>
        <v>0</v>
      </c>
      <c r="J13" s="46">
        <f t="shared" si="11"/>
        <v>0</v>
      </c>
      <c r="K13" s="41" t="str">
        <f t="shared" si="12"/>
        <v>NA</v>
      </c>
      <c r="L13" s="41" t="str">
        <f t="shared" si="13"/>
        <v>NA</v>
      </c>
      <c r="M13" s="41" t="str">
        <f t="shared" si="14"/>
        <v>NA</v>
      </c>
      <c r="R13" s="44"/>
      <c r="S13" s="44"/>
      <c r="T13" s="44"/>
      <c r="U13" s="44"/>
      <c r="V13" s="44"/>
    </row>
    <row r="14" spans="1:38" s="16" customFormat="1" x14ac:dyDescent="0.2">
      <c r="A14" s="73" t="s">
        <v>50</v>
      </c>
      <c r="B14" s="73"/>
      <c r="C14" s="73"/>
      <c r="D14" s="74">
        <v>11694445.880000001</v>
      </c>
      <c r="E14" s="74">
        <v>11694445.880000001</v>
      </c>
      <c r="F14" s="74">
        <v>219896.19</v>
      </c>
      <c r="G14" s="74">
        <v>1471329.56</v>
      </c>
      <c r="H14" s="74">
        <v>0</v>
      </c>
      <c r="I14" s="74">
        <f t="shared" si="10"/>
        <v>1471329.56</v>
      </c>
      <c r="J14" s="74">
        <f t="shared" si="11"/>
        <v>10223116.32</v>
      </c>
      <c r="K14" s="75">
        <f t="shared" si="12"/>
        <v>0.87418561126386607</v>
      </c>
      <c r="L14" s="75">
        <f t="shared" si="13"/>
        <v>-0.98119652762889187</v>
      </c>
      <c r="M14" s="75">
        <f t="shared" si="14"/>
        <v>-0.74837122252773225</v>
      </c>
      <c r="R14" s="44"/>
      <c r="S14" s="44"/>
      <c r="T14" s="44"/>
      <c r="U14" s="44"/>
      <c r="V14" s="44"/>
    </row>
    <row r="15" spans="1:38" s="16" customFormat="1" x14ac:dyDescent="0.2">
      <c r="A15" s="16" t="s">
        <v>19</v>
      </c>
      <c r="B15" s="16" t="s">
        <v>20</v>
      </c>
      <c r="C15" s="16" t="s">
        <v>21</v>
      </c>
      <c r="D15" s="46">
        <v>0</v>
      </c>
      <c r="E15" s="46">
        <v>0</v>
      </c>
      <c r="F15" s="46">
        <v>16496.77</v>
      </c>
      <c r="G15" s="46">
        <v>68089.33</v>
      </c>
      <c r="H15" s="46">
        <v>0</v>
      </c>
      <c r="I15" s="46">
        <f t="shared" si="10"/>
        <v>68089.33</v>
      </c>
      <c r="J15" s="46">
        <f t="shared" si="11"/>
        <v>-68089.33</v>
      </c>
      <c r="K15" s="41" t="str">
        <f t="shared" si="12"/>
        <v>NA</v>
      </c>
      <c r="L15" s="41" t="str">
        <f t="shared" si="13"/>
        <v>NA</v>
      </c>
      <c r="M15" s="41" t="str">
        <f t="shared" si="14"/>
        <v>NA</v>
      </c>
      <c r="R15" s="44"/>
      <c r="S15" s="44"/>
      <c r="T15" s="44"/>
      <c r="U15" s="44"/>
      <c r="V15" s="44"/>
    </row>
    <row r="16" spans="1:38" s="16" customFormat="1" x14ac:dyDescent="0.2">
      <c r="A16" s="73" t="s">
        <v>22</v>
      </c>
      <c r="B16" s="73"/>
      <c r="C16" s="73"/>
      <c r="D16" s="74">
        <v>0</v>
      </c>
      <c r="E16" s="74">
        <v>0</v>
      </c>
      <c r="F16" s="74">
        <v>16496.77</v>
      </c>
      <c r="G16" s="74">
        <v>68089.33</v>
      </c>
      <c r="H16" s="74">
        <v>0</v>
      </c>
      <c r="I16" s="74">
        <f t="shared" si="10"/>
        <v>68089.33</v>
      </c>
      <c r="J16" s="74">
        <f t="shared" si="11"/>
        <v>-68089.33</v>
      </c>
      <c r="K16" s="75" t="str">
        <f t="shared" si="12"/>
        <v>NA</v>
      </c>
      <c r="L16" s="75" t="str">
        <f t="shared" si="13"/>
        <v>NA</v>
      </c>
      <c r="M16" s="75" t="str">
        <f t="shared" si="14"/>
        <v>NA</v>
      </c>
      <c r="R16" s="44"/>
      <c r="S16" s="44"/>
      <c r="T16" s="44"/>
      <c r="U16" s="44"/>
      <c r="V16" s="44"/>
    </row>
    <row r="17" spans="1:38" s="16" customFormat="1" x14ac:dyDescent="0.2">
      <c r="A17" s="16" t="s">
        <v>51</v>
      </c>
      <c r="B17" s="16" t="s">
        <v>52</v>
      </c>
      <c r="C17" s="16" t="s">
        <v>53</v>
      </c>
      <c r="D17" s="46">
        <v>0</v>
      </c>
      <c r="E17" s="46">
        <v>0</v>
      </c>
      <c r="F17" s="46">
        <v>0</v>
      </c>
      <c r="G17" s="46">
        <v>0</v>
      </c>
      <c r="H17" s="46">
        <v>0</v>
      </c>
      <c r="I17" s="46">
        <f t="shared" si="10"/>
        <v>0</v>
      </c>
      <c r="J17" s="46">
        <f t="shared" si="11"/>
        <v>0</v>
      </c>
      <c r="K17" s="41" t="str">
        <f t="shared" si="12"/>
        <v>NA</v>
      </c>
      <c r="L17" s="41" t="str">
        <f t="shared" si="13"/>
        <v>NA</v>
      </c>
      <c r="M17" s="41" t="str">
        <f t="shared" si="14"/>
        <v>NA</v>
      </c>
      <c r="R17" s="44"/>
      <c r="S17" s="44"/>
      <c r="T17" s="44"/>
      <c r="U17" s="44"/>
      <c r="V17" s="44"/>
    </row>
    <row r="18" spans="1:38" s="16" customFormat="1" x14ac:dyDescent="0.2">
      <c r="B18" s="16" t="s">
        <v>197</v>
      </c>
      <c r="C18" s="16" t="s">
        <v>198</v>
      </c>
      <c r="D18" s="46">
        <v>1214494</v>
      </c>
      <c r="E18" s="46">
        <v>1214494</v>
      </c>
      <c r="F18" s="46">
        <v>60627.999999999978</v>
      </c>
      <c r="G18" s="46">
        <v>565852.00000000023</v>
      </c>
      <c r="H18" s="46">
        <v>0</v>
      </c>
      <c r="I18" s="46">
        <f t="shared" si="10"/>
        <v>565852.00000000023</v>
      </c>
      <c r="J18" s="46">
        <f t="shared" si="11"/>
        <v>648641.99999999977</v>
      </c>
      <c r="K18" s="41">
        <f t="shared" si="12"/>
        <v>0.53408415356518824</v>
      </c>
      <c r="L18" s="41">
        <f t="shared" si="13"/>
        <v>-0.95007962163666515</v>
      </c>
      <c r="M18" s="41">
        <f t="shared" si="14"/>
        <v>-6.816830713037654E-2</v>
      </c>
      <c r="R18" s="44"/>
      <c r="S18" s="44"/>
      <c r="T18" s="44"/>
      <c r="U18" s="44"/>
      <c r="V18" s="44"/>
    </row>
    <row r="19" spans="1:38" s="16" customFormat="1" x14ac:dyDescent="0.2">
      <c r="A19" s="73" t="s">
        <v>56</v>
      </c>
      <c r="B19" s="73"/>
      <c r="C19" s="73"/>
      <c r="D19" s="74">
        <v>1214494</v>
      </c>
      <c r="E19" s="74">
        <v>1214494</v>
      </c>
      <c r="F19" s="74">
        <v>60627.999999999978</v>
      </c>
      <c r="G19" s="74">
        <v>565852.00000000023</v>
      </c>
      <c r="H19" s="74">
        <v>0</v>
      </c>
      <c r="I19" s="74">
        <f t="shared" si="10"/>
        <v>565852.00000000023</v>
      </c>
      <c r="J19" s="74">
        <f t="shared" si="11"/>
        <v>648641.99999999977</v>
      </c>
      <c r="K19" s="75">
        <f t="shared" si="12"/>
        <v>0.53408415356518824</v>
      </c>
      <c r="L19" s="75">
        <f t="shared" si="13"/>
        <v>-0.95007962163666515</v>
      </c>
      <c r="M19" s="75">
        <f t="shared" si="14"/>
        <v>-6.816830713037654E-2</v>
      </c>
      <c r="R19" s="44"/>
      <c r="S19" s="44"/>
      <c r="T19" s="44"/>
      <c r="U19" s="44"/>
      <c r="V19" s="44"/>
    </row>
    <row r="20" spans="1:38" s="16" customFormat="1" x14ac:dyDescent="0.2">
      <c r="A20" s="16" t="s">
        <v>163</v>
      </c>
      <c r="B20" s="16" t="s">
        <v>199</v>
      </c>
      <c r="C20" s="16" t="s">
        <v>200</v>
      </c>
      <c r="D20" s="46">
        <v>26631649.120000001</v>
      </c>
      <c r="E20" s="46">
        <v>26631649.120000001</v>
      </c>
      <c r="F20" s="46">
        <v>2332466.8099999996</v>
      </c>
      <c r="G20" s="46">
        <v>17501096.749999993</v>
      </c>
      <c r="H20" s="46">
        <v>0</v>
      </c>
      <c r="I20" s="46">
        <f t="shared" si="10"/>
        <v>17501096.749999993</v>
      </c>
      <c r="J20" s="46">
        <f t="shared" si="11"/>
        <v>9130552.3700000085</v>
      </c>
      <c r="K20" s="41">
        <f t="shared" si="12"/>
        <v>0.34284592474384507</v>
      </c>
      <c r="L20" s="41">
        <f t="shared" si="13"/>
        <v>-0.9124174849446951</v>
      </c>
      <c r="M20" s="41">
        <f t="shared" si="14"/>
        <v>0.31430815051231004</v>
      </c>
      <c r="R20" s="44"/>
      <c r="S20" s="44"/>
      <c r="T20" s="44"/>
      <c r="U20" s="44"/>
      <c r="V20" s="44"/>
    </row>
    <row r="21" spans="1:38" s="16" customFormat="1" x14ac:dyDescent="0.2">
      <c r="B21" s="16" t="s">
        <v>201</v>
      </c>
      <c r="C21" s="16" t="s">
        <v>202</v>
      </c>
      <c r="D21" s="46">
        <v>19423204</v>
      </c>
      <c r="E21" s="46">
        <v>19423204</v>
      </c>
      <c r="F21" s="46">
        <v>744619.12000000023</v>
      </c>
      <c r="G21" s="46">
        <v>5785957.9200000009</v>
      </c>
      <c r="H21" s="46">
        <v>0</v>
      </c>
      <c r="I21" s="46">
        <f t="shared" si="10"/>
        <v>5785957.9200000009</v>
      </c>
      <c r="J21" s="46">
        <f t="shared" si="11"/>
        <v>13637246.079999998</v>
      </c>
      <c r="K21" s="41">
        <f t="shared" si="12"/>
        <v>0.70211104614871978</v>
      </c>
      <c r="L21" s="41">
        <f t="shared" si="13"/>
        <v>-0.96166342483969169</v>
      </c>
      <c r="M21" s="41">
        <f t="shared" si="14"/>
        <v>-0.40422209229743961</v>
      </c>
      <c r="R21" s="44"/>
      <c r="S21" s="44"/>
      <c r="T21" s="44"/>
      <c r="U21" s="44"/>
      <c r="V21" s="44"/>
    </row>
    <row r="22" spans="1:38" s="16" customFormat="1" x14ac:dyDescent="0.2">
      <c r="B22" s="16" t="s">
        <v>203</v>
      </c>
      <c r="C22" s="16" t="s">
        <v>204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46">
        <f t="shared" si="10"/>
        <v>0</v>
      </c>
      <c r="J22" s="46">
        <f t="shared" si="11"/>
        <v>0</v>
      </c>
      <c r="K22" s="41" t="str">
        <f t="shared" si="12"/>
        <v>NA</v>
      </c>
      <c r="L22" s="41" t="str">
        <f t="shared" si="13"/>
        <v>NA</v>
      </c>
      <c r="M22" s="41" t="str">
        <f t="shared" si="14"/>
        <v>NA</v>
      </c>
      <c r="R22" s="44"/>
      <c r="S22" s="44"/>
      <c r="T22" s="44"/>
      <c r="U22" s="44"/>
      <c r="V22" s="44"/>
    </row>
    <row r="23" spans="1:38" s="16" customFormat="1" x14ac:dyDescent="0.2">
      <c r="B23" s="16" t="s">
        <v>205</v>
      </c>
      <c r="C23" s="16" t="s">
        <v>206</v>
      </c>
      <c r="D23" s="46">
        <v>366134</v>
      </c>
      <c r="E23" s="46">
        <v>366134</v>
      </c>
      <c r="F23" s="46">
        <v>29469.330000000005</v>
      </c>
      <c r="G23" s="46">
        <v>207129.95999999996</v>
      </c>
      <c r="H23" s="46">
        <v>0</v>
      </c>
      <c r="I23" s="46">
        <f t="shared" si="10"/>
        <v>207129.95999999996</v>
      </c>
      <c r="J23" s="46">
        <f t="shared" si="11"/>
        <v>159004.04000000004</v>
      </c>
      <c r="K23" s="41">
        <f t="shared" si="12"/>
        <v>0.43427826970453448</v>
      </c>
      <c r="L23" s="41">
        <f t="shared" si="13"/>
        <v>-0.91951217313879618</v>
      </c>
      <c r="M23" s="41">
        <f t="shared" si="14"/>
        <v>0.13144346059093098</v>
      </c>
      <c r="R23" s="44"/>
      <c r="S23" s="44"/>
      <c r="T23" s="44"/>
      <c r="U23" s="44"/>
      <c r="V23" s="44"/>
    </row>
    <row r="24" spans="1:38" s="16" customFormat="1" x14ac:dyDescent="0.2">
      <c r="B24" s="16" t="s">
        <v>164</v>
      </c>
      <c r="C24" s="16" t="s">
        <v>165</v>
      </c>
      <c r="D24" s="46">
        <v>50000</v>
      </c>
      <c r="E24" s="46">
        <v>50000</v>
      </c>
      <c r="F24" s="46">
        <v>0</v>
      </c>
      <c r="G24" s="46">
        <v>0</v>
      </c>
      <c r="H24" s="46">
        <v>0</v>
      </c>
      <c r="I24" s="46">
        <f t="shared" si="10"/>
        <v>0</v>
      </c>
      <c r="J24" s="46">
        <f t="shared" si="11"/>
        <v>50000</v>
      </c>
      <c r="K24" s="41">
        <f t="shared" si="12"/>
        <v>1</v>
      </c>
      <c r="L24" s="41">
        <f t="shared" si="13"/>
        <v>-1</v>
      </c>
      <c r="M24" s="41">
        <f t="shared" si="14"/>
        <v>-1</v>
      </c>
      <c r="R24" s="44"/>
      <c r="S24" s="44"/>
      <c r="T24" s="44"/>
      <c r="U24" s="44"/>
      <c r="V24" s="44"/>
    </row>
    <row r="25" spans="1:38" s="16" customFormat="1" x14ac:dyDescent="0.2">
      <c r="B25" s="16" t="s">
        <v>166</v>
      </c>
      <c r="C25" s="16" t="s">
        <v>167</v>
      </c>
      <c r="D25" s="46">
        <v>0</v>
      </c>
      <c r="E25" s="46">
        <v>0</v>
      </c>
      <c r="F25" s="46">
        <v>0</v>
      </c>
      <c r="G25" s="46">
        <v>1707369.34</v>
      </c>
      <c r="H25" s="46">
        <v>0</v>
      </c>
      <c r="I25" s="46">
        <f t="shared" si="10"/>
        <v>1707369.34</v>
      </c>
      <c r="J25" s="46">
        <f t="shared" si="11"/>
        <v>-1707369.34</v>
      </c>
      <c r="K25" s="41" t="str">
        <f t="shared" si="12"/>
        <v>NA</v>
      </c>
      <c r="L25" s="41" t="str">
        <f t="shared" si="13"/>
        <v>NA</v>
      </c>
      <c r="M25" s="41" t="str">
        <f t="shared" si="14"/>
        <v>NA</v>
      </c>
      <c r="R25" s="44"/>
      <c r="S25" s="44"/>
      <c r="T25" s="44"/>
      <c r="U25" s="44"/>
      <c r="V25" s="44"/>
    </row>
    <row r="26" spans="1:38" s="16" customFormat="1" x14ac:dyDescent="0.2">
      <c r="B26" s="16" t="s">
        <v>207</v>
      </c>
      <c r="C26" s="16" t="s">
        <v>208</v>
      </c>
      <c r="D26" s="46">
        <v>6920828</v>
      </c>
      <c r="E26" s="46">
        <v>6920828</v>
      </c>
      <c r="F26" s="46">
        <v>185581.46</v>
      </c>
      <c r="G26" s="46">
        <v>2293359.4299999969</v>
      </c>
      <c r="H26" s="46">
        <v>0</v>
      </c>
      <c r="I26" s="46">
        <f t="shared" si="10"/>
        <v>2293359.4299999969</v>
      </c>
      <c r="J26" s="46">
        <f t="shared" si="11"/>
        <v>4627468.5700000031</v>
      </c>
      <c r="K26" s="41">
        <f t="shared" si="12"/>
        <v>0.66862932730014435</v>
      </c>
      <c r="L26" s="41">
        <f t="shared" si="13"/>
        <v>-0.97318507843281177</v>
      </c>
      <c r="M26" s="41">
        <f t="shared" si="14"/>
        <v>-0.33725865460028859</v>
      </c>
      <c r="R26" s="44"/>
      <c r="S26" s="44"/>
      <c r="T26" s="44"/>
      <c r="U26" s="44"/>
      <c r="V26" s="44"/>
    </row>
    <row r="27" spans="1:38" s="16" customFormat="1" x14ac:dyDescent="0.2">
      <c r="A27" s="73" t="s">
        <v>168</v>
      </c>
      <c r="B27" s="73"/>
      <c r="C27" s="73"/>
      <c r="D27" s="74">
        <v>53391815.120000005</v>
      </c>
      <c r="E27" s="74">
        <v>53391815.120000005</v>
      </c>
      <c r="F27" s="74">
        <v>3292136.7199999997</v>
      </c>
      <c r="G27" s="74">
        <v>27494913.399999991</v>
      </c>
      <c r="H27" s="74">
        <v>0</v>
      </c>
      <c r="I27" s="74">
        <f t="shared" si="5"/>
        <v>27494913.399999991</v>
      </c>
      <c r="J27" s="74">
        <f t="shared" si="6"/>
        <v>25896901.720000014</v>
      </c>
      <c r="K27" s="75">
        <f t="shared" si="7"/>
        <v>0.48503505006892544</v>
      </c>
      <c r="L27" s="75">
        <f t="shared" si="8"/>
        <v>-0.93834004870220644</v>
      </c>
      <c r="M27" s="75">
        <f t="shared" si="9"/>
        <v>2.9929899862149081E-2</v>
      </c>
      <c r="R27" s="44"/>
      <c r="S27" s="44"/>
      <c r="T27" s="44"/>
      <c r="U27" s="44"/>
      <c r="V27" s="44"/>
    </row>
    <row r="28" spans="1:38" s="16" customFormat="1" x14ac:dyDescent="0.2">
      <c r="A28" s="16" t="s">
        <v>23</v>
      </c>
      <c r="B28" s="16" t="s">
        <v>24</v>
      </c>
      <c r="C28" s="16" t="s">
        <v>25</v>
      </c>
      <c r="D28" s="46">
        <v>2800000</v>
      </c>
      <c r="E28" s="46">
        <v>2800000</v>
      </c>
      <c r="F28" s="46">
        <v>0</v>
      </c>
      <c r="G28" s="46">
        <v>0</v>
      </c>
      <c r="H28" s="46">
        <v>0</v>
      </c>
      <c r="I28" s="46">
        <f t="shared" si="5"/>
        <v>0</v>
      </c>
      <c r="J28" s="46">
        <f t="shared" si="6"/>
        <v>2800000</v>
      </c>
      <c r="K28" s="41">
        <f t="shared" si="7"/>
        <v>1</v>
      </c>
      <c r="L28" s="41">
        <f t="shared" si="8"/>
        <v>-1</v>
      </c>
      <c r="M28" s="41">
        <f t="shared" si="9"/>
        <v>-1</v>
      </c>
      <c r="R28" s="44"/>
      <c r="S28" s="44"/>
      <c r="T28" s="44"/>
      <c r="U28" s="44"/>
      <c r="V28" s="44"/>
    </row>
    <row r="29" spans="1:38" s="16" customFormat="1" x14ac:dyDescent="0.2">
      <c r="B29" s="16" t="s">
        <v>209</v>
      </c>
      <c r="C29" s="16" t="s">
        <v>210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f t="shared" si="5"/>
        <v>0</v>
      </c>
      <c r="J29" s="46">
        <f t="shared" si="6"/>
        <v>0</v>
      </c>
      <c r="K29" s="41" t="str">
        <f t="shared" si="7"/>
        <v>NA</v>
      </c>
      <c r="L29" s="41" t="str">
        <f t="shared" si="8"/>
        <v>NA</v>
      </c>
      <c r="M29" s="41" t="str">
        <f t="shared" si="9"/>
        <v>NA</v>
      </c>
      <c r="R29" s="44"/>
      <c r="S29" s="44"/>
      <c r="T29" s="44"/>
      <c r="U29" s="44"/>
      <c r="V29" s="44"/>
    </row>
    <row r="30" spans="1:38" s="16" customFormat="1" x14ac:dyDescent="0.2">
      <c r="A30" s="73" t="s">
        <v>26</v>
      </c>
      <c r="B30" s="73"/>
      <c r="C30" s="73"/>
      <c r="D30" s="74">
        <v>2800000</v>
      </c>
      <c r="E30" s="74">
        <v>2800000</v>
      </c>
      <c r="F30" s="74">
        <v>0</v>
      </c>
      <c r="G30" s="74">
        <v>0</v>
      </c>
      <c r="H30" s="74">
        <v>0</v>
      </c>
      <c r="I30" s="74">
        <f t="shared" si="5"/>
        <v>0</v>
      </c>
      <c r="J30" s="74">
        <f t="shared" si="6"/>
        <v>2800000</v>
      </c>
      <c r="K30" s="75">
        <f t="shared" si="7"/>
        <v>1</v>
      </c>
      <c r="L30" s="75">
        <f t="shared" si="8"/>
        <v>-1</v>
      </c>
      <c r="M30" s="75">
        <f t="shared" si="9"/>
        <v>-1</v>
      </c>
      <c r="R30" s="44"/>
      <c r="S30" s="44"/>
      <c r="T30" s="44"/>
      <c r="U30" s="44"/>
      <c r="V30" s="44"/>
    </row>
    <row r="31" spans="1:38" s="17" customFormat="1" x14ac:dyDescent="0.2">
      <c r="A31" s="23"/>
      <c r="B31" s="31"/>
      <c r="C31" s="23"/>
      <c r="D31" s="18"/>
      <c r="E31" s="18"/>
      <c r="F31" s="18"/>
      <c r="G31" s="18"/>
      <c r="H31" s="18"/>
      <c r="I31" s="18"/>
      <c r="J31" s="18"/>
      <c r="K31" s="37"/>
      <c r="L31" s="37"/>
      <c r="M31" s="37"/>
    </row>
    <row r="32" spans="1:38" s="7" customFormat="1" ht="15.75" x14ac:dyDescent="0.25">
      <c r="A32" s="25" t="s">
        <v>28</v>
      </c>
      <c r="B32" s="32"/>
      <c r="C32" s="25"/>
      <c r="D32" s="6">
        <f>+D14+D16+D19+D27+D30</f>
        <v>69100755</v>
      </c>
      <c r="E32" s="6">
        <f t="shared" ref="E32:J32" si="15">+E14+E16+E19+E27+E30</f>
        <v>69100755</v>
      </c>
      <c r="F32" s="6">
        <f t="shared" si="15"/>
        <v>3589157.6799999997</v>
      </c>
      <c r="G32" s="6">
        <f t="shared" si="15"/>
        <v>29600184.289999992</v>
      </c>
      <c r="H32" s="6">
        <f t="shared" si="15"/>
        <v>0</v>
      </c>
      <c r="I32" s="6">
        <f t="shared" si="15"/>
        <v>29600184.289999992</v>
      </c>
      <c r="J32" s="6">
        <f t="shared" si="15"/>
        <v>39500570.710000016</v>
      </c>
      <c r="K32" s="38">
        <f t="shared" ref="K32:K76" si="16">IF(E32=0,"NA",J32/E32)</f>
        <v>0.57163732451259053</v>
      </c>
      <c r="L32" s="38">
        <f>IF(E32=0,"NA",(  ( F32 - (E32/$L$6)) / (E32/$L$6)))</f>
        <v>-0.94805906708255216</v>
      </c>
      <c r="M32" s="38">
        <f>IF(E32=0,"NA",(  ( G32 - ($M$6*(E32/12))) / ($M$6*(E32/12))))</f>
        <v>-0.14327464902518094</v>
      </c>
      <c r="O32" s="17"/>
      <c r="P32" s="17"/>
      <c r="Q32" s="17"/>
      <c r="R32" s="17"/>
      <c r="S32" s="17"/>
      <c r="T32" s="17"/>
      <c r="U32" s="17"/>
      <c r="V32" s="17"/>
      <c r="W32" s="17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</row>
    <row r="33" spans="1:23" x14ac:dyDescent="0.2">
      <c r="K33" s="40"/>
      <c r="O33" s="17"/>
      <c r="P33" s="17"/>
      <c r="Q33" s="17"/>
      <c r="R33" s="17"/>
      <c r="S33" s="17"/>
      <c r="T33" s="17"/>
      <c r="U33" s="17"/>
      <c r="V33" s="17"/>
      <c r="W33" s="17"/>
    </row>
    <row r="34" spans="1:23" s="17" customFormat="1" x14ac:dyDescent="0.2">
      <c r="A34" s="17" t="s">
        <v>125</v>
      </c>
      <c r="B34" s="17" t="s">
        <v>84</v>
      </c>
      <c r="C34" s="17" t="s">
        <v>85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f t="shared" ref="I34:I42" si="17">SUM(G34:H34)</f>
        <v>0</v>
      </c>
      <c r="J34" s="18">
        <f t="shared" ref="J34:J42" si="18">E34-I34</f>
        <v>0</v>
      </c>
      <c r="K34" s="37" t="str">
        <f t="shared" ref="K34:K42" si="19">IF(E34=0,"NA",J34/E34)</f>
        <v>NA</v>
      </c>
      <c r="L34" s="37" t="str">
        <f t="shared" ref="L34:L42" si="20">IF(E34=0,"NA",(  ( F34 - (E34/$L$6)) / (E34/$L$6)))</f>
        <v>NA</v>
      </c>
      <c r="M34" s="37" t="str">
        <f t="shared" ref="M34:M42" si="21">IF(E34=0,"NA",(  ( G34 - ($M$6*(E34/12))) / ($M$6*(E34/12))))</f>
        <v>NA</v>
      </c>
    </row>
    <row r="35" spans="1:23" s="17" customFormat="1" x14ac:dyDescent="0.2">
      <c r="B35" s="17" t="s">
        <v>102</v>
      </c>
      <c r="C35" s="17" t="s">
        <v>103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f t="shared" si="17"/>
        <v>0</v>
      </c>
      <c r="J35" s="18">
        <f t="shared" si="18"/>
        <v>0</v>
      </c>
      <c r="K35" s="37" t="str">
        <f t="shared" si="19"/>
        <v>NA</v>
      </c>
      <c r="L35" s="37" t="str">
        <f t="shared" si="20"/>
        <v>NA</v>
      </c>
      <c r="M35" s="37" t="str">
        <f t="shared" si="21"/>
        <v>NA</v>
      </c>
    </row>
    <row r="36" spans="1:23" s="17" customFormat="1" x14ac:dyDescent="0.2">
      <c r="B36" s="17" t="s">
        <v>151</v>
      </c>
      <c r="C36" s="17" t="s">
        <v>152</v>
      </c>
      <c r="D36" s="18">
        <v>0</v>
      </c>
      <c r="E36" s="18">
        <v>0</v>
      </c>
      <c r="F36" s="18">
        <v>0</v>
      </c>
      <c r="G36" s="18">
        <v>0</v>
      </c>
      <c r="H36" s="18">
        <v>0</v>
      </c>
      <c r="I36" s="18">
        <f t="shared" si="17"/>
        <v>0</v>
      </c>
      <c r="J36" s="18">
        <f t="shared" si="18"/>
        <v>0</v>
      </c>
      <c r="K36" s="37" t="str">
        <f t="shared" si="19"/>
        <v>NA</v>
      </c>
      <c r="L36" s="37" t="str">
        <f t="shared" si="20"/>
        <v>NA</v>
      </c>
      <c r="M36" s="37" t="str">
        <f t="shared" si="21"/>
        <v>NA</v>
      </c>
    </row>
    <row r="37" spans="1:23" s="17" customFormat="1" x14ac:dyDescent="0.2">
      <c r="A37" s="67" t="s">
        <v>126</v>
      </c>
      <c r="B37" s="67"/>
      <c r="C37" s="67"/>
      <c r="D37" s="69">
        <v>0</v>
      </c>
      <c r="E37" s="69">
        <v>0</v>
      </c>
      <c r="F37" s="69">
        <v>0</v>
      </c>
      <c r="G37" s="69">
        <v>0</v>
      </c>
      <c r="H37" s="69">
        <v>0</v>
      </c>
      <c r="I37" s="69">
        <f t="shared" si="17"/>
        <v>0</v>
      </c>
      <c r="J37" s="69">
        <f t="shared" si="18"/>
        <v>0</v>
      </c>
      <c r="K37" s="70" t="str">
        <f t="shared" si="19"/>
        <v>NA</v>
      </c>
      <c r="L37" s="70" t="str">
        <f t="shared" si="20"/>
        <v>NA</v>
      </c>
      <c r="M37" s="70" t="str">
        <f t="shared" si="21"/>
        <v>NA</v>
      </c>
    </row>
    <row r="38" spans="1:23" s="17" customFormat="1" x14ac:dyDescent="0.2">
      <c r="A38" s="17" t="s">
        <v>127</v>
      </c>
      <c r="B38" s="17" t="s">
        <v>128</v>
      </c>
      <c r="C38" s="17" t="s">
        <v>129</v>
      </c>
      <c r="D38" s="18">
        <v>66790</v>
      </c>
      <c r="E38" s="18">
        <v>0</v>
      </c>
      <c r="F38" s="18">
        <v>0</v>
      </c>
      <c r="G38" s="18">
        <v>0</v>
      </c>
      <c r="H38" s="18">
        <v>0</v>
      </c>
      <c r="I38" s="18">
        <f t="shared" si="17"/>
        <v>0</v>
      </c>
      <c r="J38" s="18">
        <f t="shared" si="18"/>
        <v>0</v>
      </c>
      <c r="K38" s="37" t="str">
        <f t="shared" si="19"/>
        <v>NA</v>
      </c>
      <c r="L38" s="37" t="str">
        <f t="shared" si="20"/>
        <v>NA</v>
      </c>
      <c r="M38" s="37" t="str">
        <f t="shared" si="21"/>
        <v>NA</v>
      </c>
    </row>
    <row r="39" spans="1:23" s="17" customFormat="1" x14ac:dyDescent="0.2">
      <c r="B39" s="17" t="s">
        <v>72</v>
      </c>
      <c r="C39" s="17" t="s">
        <v>73</v>
      </c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f t="shared" si="17"/>
        <v>0</v>
      </c>
      <c r="J39" s="18">
        <f t="shared" si="18"/>
        <v>0</v>
      </c>
      <c r="K39" s="37" t="str">
        <f t="shared" si="19"/>
        <v>NA</v>
      </c>
      <c r="L39" s="37" t="str">
        <f t="shared" si="20"/>
        <v>NA</v>
      </c>
      <c r="M39" s="37" t="str">
        <f t="shared" si="21"/>
        <v>NA</v>
      </c>
    </row>
    <row r="40" spans="1:23" s="17" customFormat="1" x14ac:dyDescent="0.2">
      <c r="B40" s="17" t="s">
        <v>76</v>
      </c>
      <c r="C40" s="17" t="s">
        <v>77</v>
      </c>
      <c r="D40" s="18">
        <v>0</v>
      </c>
      <c r="E40" s="18">
        <v>0</v>
      </c>
      <c r="F40" s="18">
        <v>0</v>
      </c>
      <c r="G40" s="18">
        <v>0</v>
      </c>
      <c r="H40" s="18">
        <v>0</v>
      </c>
      <c r="I40" s="18">
        <f t="shared" si="17"/>
        <v>0</v>
      </c>
      <c r="J40" s="18">
        <f t="shared" si="18"/>
        <v>0</v>
      </c>
      <c r="K40" s="37" t="str">
        <f t="shared" si="19"/>
        <v>NA</v>
      </c>
      <c r="L40" s="37" t="str">
        <f t="shared" si="20"/>
        <v>NA</v>
      </c>
      <c r="M40" s="37" t="str">
        <f t="shared" si="21"/>
        <v>NA</v>
      </c>
    </row>
    <row r="41" spans="1:23" s="17" customFormat="1" x14ac:dyDescent="0.2">
      <c r="B41" s="17" t="s">
        <v>82</v>
      </c>
      <c r="C41" s="17" t="s">
        <v>83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f t="shared" si="17"/>
        <v>0</v>
      </c>
      <c r="J41" s="18">
        <f t="shared" si="18"/>
        <v>0</v>
      </c>
      <c r="K41" s="37" t="str">
        <f t="shared" si="19"/>
        <v>NA</v>
      </c>
      <c r="L41" s="37" t="str">
        <f t="shared" si="20"/>
        <v>NA</v>
      </c>
      <c r="M41" s="37" t="str">
        <f t="shared" si="21"/>
        <v>NA</v>
      </c>
    </row>
    <row r="42" spans="1:23" s="17" customFormat="1" x14ac:dyDescent="0.2">
      <c r="A42" s="67" t="s">
        <v>132</v>
      </c>
      <c r="B42" s="67"/>
      <c r="C42" s="67"/>
      <c r="D42" s="69">
        <v>66790</v>
      </c>
      <c r="E42" s="69">
        <v>0</v>
      </c>
      <c r="F42" s="69">
        <v>0</v>
      </c>
      <c r="G42" s="69">
        <v>0</v>
      </c>
      <c r="H42" s="69">
        <v>0</v>
      </c>
      <c r="I42" s="69">
        <f t="shared" si="17"/>
        <v>0</v>
      </c>
      <c r="J42" s="69">
        <f t="shared" si="18"/>
        <v>0</v>
      </c>
      <c r="K42" s="70" t="str">
        <f t="shared" si="19"/>
        <v>NA</v>
      </c>
      <c r="L42" s="70" t="str">
        <f t="shared" si="20"/>
        <v>NA</v>
      </c>
      <c r="M42" s="70" t="str">
        <f t="shared" si="21"/>
        <v>NA</v>
      </c>
    </row>
    <row r="43" spans="1:23" s="17" customFormat="1" x14ac:dyDescent="0.2">
      <c r="A43" s="17" t="s">
        <v>143</v>
      </c>
      <c r="B43" s="17" t="s">
        <v>67</v>
      </c>
      <c r="C43" s="17" t="s">
        <v>66</v>
      </c>
      <c r="D43" s="18"/>
      <c r="E43" s="18"/>
      <c r="F43" s="18">
        <v>0</v>
      </c>
      <c r="G43" s="18">
        <v>0</v>
      </c>
      <c r="H43" s="18">
        <v>0</v>
      </c>
      <c r="I43" s="18">
        <f t="shared" ref="I43:I64" si="22">SUM(G43:H43)</f>
        <v>0</v>
      </c>
      <c r="J43" s="18">
        <f t="shared" ref="J43:J64" si="23">E43-I43</f>
        <v>0</v>
      </c>
      <c r="K43" s="37" t="str">
        <f t="shared" ref="K43:K64" si="24">IF(E43=0,"NA",J43/E43)</f>
        <v>NA</v>
      </c>
      <c r="L43" s="37" t="str">
        <f t="shared" ref="L43:L64" si="25">IF(E43=0,"NA",(  ( F43 - (E43/$L$6)) / (E43/$L$6)))</f>
        <v>NA</v>
      </c>
      <c r="M43" s="37" t="str">
        <f t="shared" ref="M43:M64" si="26">IF(E43=0,"NA",(  ( G43 - ($M$6*(E43/12))) / ($M$6*(E43/12))))</f>
        <v>NA</v>
      </c>
    </row>
    <row r="44" spans="1:23" s="17" customFormat="1" x14ac:dyDescent="0.2">
      <c r="B44" s="17" t="s">
        <v>68</v>
      </c>
      <c r="C44" s="17" t="s">
        <v>69</v>
      </c>
      <c r="D44" s="18">
        <v>193624</v>
      </c>
      <c r="E44" s="18">
        <v>0</v>
      </c>
      <c r="F44" s="18">
        <v>12285.49</v>
      </c>
      <c r="G44" s="18">
        <v>72256.350000000006</v>
      </c>
      <c r="H44" s="18">
        <v>0</v>
      </c>
      <c r="I44" s="18">
        <f t="shared" si="22"/>
        <v>72256.350000000006</v>
      </c>
      <c r="J44" s="18">
        <f t="shared" si="23"/>
        <v>-72256.350000000006</v>
      </c>
      <c r="K44" s="37" t="str">
        <f t="shared" si="24"/>
        <v>NA</v>
      </c>
      <c r="L44" s="37" t="str">
        <f t="shared" si="25"/>
        <v>NA</v>
      </c>
      <c r="M44" s="37" t="str">
        <f t="shared" si="26"/>
        <v>NA</v>
      </c>
    </row>
    <row r="45" spans="1:23" s="17" customFormat="1" x14ac:dyDescent="0.2">
      <c r="B45" s="17" t="s">
        <v>128</v>
      </c>
      <c r="C45" s="17" t="s">
        <v>129</v>
      </c>
      <c r="D45" s="18">
        <v>0</v>
      </c>
      <c r="E45" s="18">
        <v>66790</v>
      </c>
      <c r="F45" s="18">
        <v>0</v>
      </c>
      <c r="G45" s="18">
        <v>0</v>
      </c>
      <c r="H45" s="18">
        <v>0</v>
      </c>
      <c r="I45" s="18">
        <f t="shared" si="22"/>
        <v>0</v>
      </c>
      <c r="J45" s="18">
        <f t="shared" si="23"/>
        <v>66790</v>
      </c>
      <c r="K45" s="37">
        <f t="shared" si="24"/>
        <v>1</v>
      </c>
      <c r="L45" s="37">
        <f t="shared" si="25"/>
        <v>-1</v>
      </c>
      <c r="M45" s="37">
        <f t="shared" si="26"/>
        <v>-1</v>
      </c>
    </row>
    <row r="46" spans="1:23" s="17" customFormat="1" x14ac:dyDescent="0.2">
      <c r="B46" s="17" t="s">
        <v>130</v>
      </c>
      <c r="C46" s="17" t="s">
        <v>131</v>
      </c>
      <c r="D46" s="18"/>
      <c r="E46" s="18"/>
      <c r="F46" s="18">
        <v>0</v>
      </c>
      <c r="G46" s="18">
        <v>0</v>
      </c>
      <c r="H46" s="18">
        <v>0</v>
      </c>
      <c r="I46" s="18">
        <f t="shared" si="22"/>
        <v>0</v>
      </c>
      <c r="J46" s="18">
        <f t="shared" si="23"/>
        <v>0</v>
      </c>
      <c r="K46" s="37" t="str">
        <f t="shared" si="24"/>
        <v>NA</v>
      </c>
      <c r="L46" s="37" t="str">
        <f t="shared" si="25"/>
        <v>NA</v>
      </c>
      <c r="M46" s="37" t="str">
        <f t="shared" si="26"/>
        <v>NA</v>
      </c>
    </row>
    <row r="47" spans="1:23" s="17" customFormat="1" x14ac:dyDescent="0.2">
      <c r="B47" s="17" t="s">
        <v>153</v>
      </c>
      <c r="C47" s="17" t="s">
        <v>154</v>
      </c>
      <c r="D47" s="18">
        <v>18545009.050000001</v>
      </c>
      <c r="E47" s="18">
        <v>18545009.050000001</v>
      </c>
      <c r="F47" s="18">
        <v>1470232.83</v>
      </c>
      <c r="G47" s="18">
        <v>6499123.5999999987</v>
      </c>
      <c r="H47" s="18">
        <v>0</v>
      </c>
      <c r="I47" s="18">
        <f t="shared" si="22"/>
        <v>6499123.5999999987</v>
      </c>
      <c r="J47" s="18">
        <f t="shared" si="23"/>
        <v>12045885.450000003</v>
      </c>
      <c r="K47" s="37">
        <f t="shared" si="24"/>
        <v>0.64954864230707954</v>
      </c>
      <c r="L47" s="37">
        <f t="shared" si="25"/>
        <v>-0.92072083512949254</v>
      </c>
      <c r="M47" s="37">
        <f t="shared" si="26"/>
        <v>-0.29909728461415891</v>
      </c>
    </row>
    <row r="48" spans="1:23" s="17" customFormat="1" x14ac:dyDescent="0.2">
      <c r="B48" s="17" t="s">
        <v>70</v>
      </c>
      <c r="C48" s="17" t="s">
        <v>71</v>
      </c>
      <c r="D48" s="18">
        <v>1927668.83</v>
      </c>
      <c r="E48" s="18">
        <v>1927668.83</v>
      </c>
      <c r="F48" s="18">
        <v>117319.37999999999</v>
      </c>
      <c r="G48" s="18">
        <v>640406.42999999993</v>
      </c>
      <c r="H48" s="18">
        <v>0</v>
      </c>
      <c r="I48" s="18">
        <f t="shared" si="22"/>
        <v>640406.42999999993</v>
      </c>
      <c r="J48" s="18">
        <f t="shared" si="23"/>
        <v>1287262.4000000001</v>
      </c>
      <c r="K48" s="37">
        <f t="shared" si="24"/>
        <v>0.66778192393140479</v>
      </c>
      <c r="L48" s="37">
        <f t="shared" si="25"/>
        <v>-0.93913924519908332</v>
      </c>
      <c r="M48" s="37">
        <f t="shared" si="26"/>
        <v>-0.33556384786280957</v>
      </c>
    </row>
    <row r="49" spans="2:22" s="17" customFormat="1" x14ac:dyDescent="0.2">
      <c r="B49" s="17" t="s">
        <v>120</v>
      </c>
      <c r="C49" s="17" t="s">
        <v>121</v>
      </c>
      <c r="D49" s="18">
        <v>251356</v>
      </c>
      <c r="E49" s="18">
        <v>251356</v>
      </c>
      <c r="F49" s="18">
        <v>0</v>
      </c>
      <c r="G49" s="18">
        <v>0</v>
      </c>
      <c r="H49" s="18">
        <v>0</v>
      </c>
      <c r="I49" s="18">
        <f t="shared" si="22"/>
        <v>0</v>
      </c>
      <c r="J49" s="18">
        <f t="shared" si="23"/>
        <v>251356</v>
      </c>
      <c r="K49" s="37">
        <f t="shared" si="24"/>
        <v>1</v>
      </c>
      <c r="L49" s="37">
        <f t="shared" si="25"/>
        <v>-1</v>
      </c>
      <c r="M49" s="37">
        <f t="shared" si="26"/>
        <v>-1</v>
      </c>
    </row>
    <row r="50" spans="2:22" s="17" customFormat="1" x14ac:dyDescent="0.2">
      <c r="B50" s="17" t="s">
        <v>72</v>
      </c>
      <c r="C50" s="17" t="s">
        <v>73</v>
      </c>
      <c r="D50" s="18">
        <v>0</v>
      </c>
      <c r="E50" s="18">
        <v>0</v>
      </c>
      <c r="F50" s="18">
        <v>0</v>
      </c>
      <c r="G50" s="18">
        <v>2000</v>
      </c>
      <c r="H50" s="18">
        <v>0</v>
      </c>
      <c r="I50" s="18">
        <f t="shared" si="22"/>
        <v>2000</v>
      </c>
      <c r="J50" s="18">
        <f t="shared" si="23"/>
        <v>-2000</v>
      </c>
      <c r="K50" s="37" t="str">
        <f t="shared" si="24"/>
        <v>NA</v>
      </c>
      <c r="L50" s="37" t="str">
        <f t="shared" si="25"/>
        <v>NA</v>
      </c>
      <c r="M50" s="37" t="str">
        <f t="shared" si="26"/>
        <v>NA</v>
      </c>
    </row>
    <row r="51" spans="2:22" s="17" customFormat="1" x14ac:dyDescent="0.2">
      <c r="B51" s="17" t="s">
        <v>74</v>
      </c>
      <c r="C51" s="17" t="s">
        <v>75</v>
      </c>
      <c r="D51" s="18">
        <v>5210730</v>
      </c>
      <c r="E51" s="18">
        <v>5210730</v>
      </c>
      <c r="F51" s="18">
        <v>436130.6999999996</v>
      </c>
      <c r="G51" s="18">
        <v>1763850.9599999995</v>
      </c>
      <c r="H51" s="18">
        <v>0</v>
      </c>
      <c r="I51" s="18">
        <f t="shared" si="22"/>
        <v>1763850.9599999995</v>
      </c>
      <c r="J51" s="18">
        <f t="shared" si="23"/>
        <v>3446879.0400000005</v>
      </c>
      <c r="K51" s="37">
        <f t="shared" si="24"/>
        <v>0.66149638150508672</v>
      </c>
      <c r="L51" s="37">
        <f t="shared" si="25"/>
        <v>-0.91630142033841722</v>
      </c>
      <c r="M51" s="37">
        <f t="shared" si="26"/>
        <v>-0.32299276301017343</v>
      </c>
    </row>
    <row r="52" spans="2:22" s="17" customFormat="1" x14ac:dyDescent="0.2">
      <c r="B52" s="17" t="s">
        <v>76</v>
      </c>
      <c r="C52" s="17" t="s">
        <v>77</v>
      </c>
      <c r="D52" s="18">
        <v>1532459.6500000006</v>
      </c>
      <c r="E52" s="18">
        <v>1532459.6500000006</v>
      </c>
      <c r="F52" s="18">
        <v>128295.28999999991</v>
      </c>
      <c r="G52" s="18">
        <v>553846.49</v>
      </c>
      <c r="H52" s="18">
        <v>0</v>
      </c>
      <c r="I52" s="18">
        <f t="shared" si="22"/>
        <v>553846.49</v>
      </c>
      <c r="J52" s="18">
        <f t="shared" si="23"/>
        <v>978613.16000000061</v>
      </c>
      <c r="K52" s="37">
        <f t="shared" si="24"/>
        <v>0.63858983823815541</v>
      </c>
      <c r="L52" s="37">
        <f t="shared" si="25"/>
        <v>-0.9162814564155084</v>
      </c>
      <c r="M52" s="37">
        <f t="shared" si="26"/>
        <v>-0.27717967647631081</v>
      </c>
      <c r="R52" s="23"/>
      <c r="S52" s="23"/>
      <c r="T52" s="23"/>
      <c r="U52" s="23"/>
      <c r="V52" s="23"/>
    </row>
    <row r="53" spans="2:22" s="17" customFormat="1" x14ac:dyDescent="0.2">
      <c r="B53" s="17" t="s">
        <v>78</v>
      </c>
      <c r="C53" s="17" t="s">
        <v>79</v>
      </c>
      <c r="D53" s="18">
        <v>7005</v>
      </c>
      <c r="E53" s="18">
        <v>7005</v>
      </c>
      <c r="F53" s="18">
        <v>0</v>
      </c>
      <c r="G53" s="18">
        <v>0</v>
      </c>
      <c r="H53" s="18">
        <v>0</v>
      </c>
      <c r="I53" s="18">
        <f t="shared" si="22"/>
        <v>0</v>
      </c>
      <c r="J53" s="18">
        <f t="shared" si="23"/>
        <v>7005</v>
      </c>
      <c r="K53" s="37">
        <f t="shared" si="24"/>
        <v>1</v>
      </c>
      <c r="L53" s="37">
        <f t="shared" si="25"/>
        <v>-1</v>
      </c>
      <c r="M53" s="37">
        <f t="shared" si="26"/>
        <v>-1</v>
      </c>
    </row>
    <row r="54" spans="2:22" s="17" customFormat="1" x14ac:dyDescent="0.2">
      <c r="B54" s="17" t="s">
        <v>80</v>
      </c>
      <c r="C54" s="17" t="s">
        <v>81</v>
      </c>
      <c r="D54" s="18">
        <v>109053.63</v>
      </c>
      <c r="E54" s="18">
        <v>109053.63</v>
      </c>
      <c r="F54" s="18">
        <v>34206.589999999997</v>
      </c>
      <c r="G54" s="18">
        <v>339125.58</v>
      </c>
      <c r="H54" s="18">
        <v>0</v>
      </c>
      <c r="I54" s="18">
        <f t="shared" si="22"/>
        <v>339125.58</v>
      </c>
      <c r="J54" s="18">
        <f t="shared" si="23"/>
        <v>-230071.95</v>
      </c>
      <c r="K54" s="37">
        <f t="shared" si="24"/>
        <v>-2.1097138169540988</v>
      </c>
      <c r="L54" s="37">
        <f t="shared" si="25"/>
        <v>-0.68633240360728942</v>
      </c>
      <c r="M54" s="37">
        <f t="shared" si="26"/>
        <v>5.2194276339081975</v>
      </c>
    </row>
    <row r="55" spans="2:22" s="17" customFormat="1" x14ac:dyDescent="0.2">
      <c r="B55" s="17" t="s">
        <v>82</v>
      </c>
      <c r="C55" s="17" t="s">
        <v>83</v>
      </c>
      <c r="D55" s="18">
        <v>1128820.7299999995</v>
      </c>
      <c r="E55" s="18">
        <v>1128820.7299999995</v>
      </c>
      <c r="F55" s="18">
        <v>108617.40999999987</v>
      </c>
      <c r="G55" s="18">
        <v>487322.42000000004</v>
      </c>
      <c r="H55" s="18">
        <v>0</v>
      </c>
      <c r="I55" s="18">
        <f t="shared" si="22"/>
        <v>487322.42000000004</v>
      </c>
      <c r="J55" s="18">
        <f t="shared" si="23"/>
        <v>641498.30999999947</v>
      </c>
      <c r="K55" s="37">
        <f t="shared" si="24"/>
        <v>0.56829068863751264</v>
      </c>
      <c r="L55" s="37">
        <f t="shared" si="25"/>
        <v>-0.90377798076050575</v>
      </c>
      <c r="M55" s="37">
        <f t="shared" si="26"/>
        <v>-0.13658137727502531</v>
      </c>
    </row>
    <row r="56" spans="2:22" s="17" customFormat="1" x14ac:dyDescent="0.2">
      <c r="B56" s="17" t="s">
        <v>84</v>
      </c>
      <c r="C56" s="17" t="s">
        <v>85</v>
      </c>
      <c r="D56" s="18">
        <v>340600</v>
      </c>
      <c r="E56" s="18">
        <v>321600</v>
      </c>
      <c r="F56" s="18">
        <v>0</v>
      </c>
      <c r="G56" s="18">
        <v>0</v>
      </c>
      <c r="H56" s="18">
        <v>0</v>
      </c>
      <c r="I56" s="18">
        <f t="shared" si="22"/>
        <v>0</v>
      </c>
      <c r="J56" s="18">
        <f t="shared" si="23"/>
        <v>321600</v>
      </c>
      <c r="K56" s="37">
        <f t="shared" si="24"/>
        <v>1</v>
      </c>
      <c r="L56" s="37">
        <f t="shared" si="25"/>
        <v>-1</v>
      </c>
      <c r="M56" s="37">
        <f t="shared" si="26"/>
        <v>-1</v>
      </c>
    </row>
    <row r="57" spans="2:22" s="17" customFormat="1" x14ac:dyDescent="0.2">
      <c r="B57" s="17" t="s">
        <v>86</v>
      </c>
      <c r="C57" s="17" t="s">
        <v>87</v>
      </c>
      <c r="D57" s="18">
        <v>100000</v>
      </c>
      <c r="E57" s="18">
        <v>100000</v>
      </c>
      <c r="F57" s="18">
        <v>7465</v>
      </c>
      <c r="G57" s="18">
        <v>29056.53</v>
      </c>
      <c r="H57" s="18">
        <v>21950.97</v>
      </c>
      <c r="I57" s="18">
        <f t="shared" si="22"/>
        <v>51007.5</v>
      </c>
      <c r="J57" s="18">
        <f t="shared" si="23"/>
        <v>48992.5</v>
      </c>
      <c r="K57" s="37">
        <f t="shared" si="24"/>
        <v>0.489925</v>
      </c>
      <c r="L57" s="37">
        <f t="shared" si="25"/>
        <v>-0.92535000000000001</v>
      </c>
      <c r="M57" s="37">
        <f t="shared" si="26"/>
        <v>-0.4188694</v>
      </c>
    </row>
    <row r="58" spans="2:22" s="17" customFormat="1" x14ac:dyDescent="0.2">
      <c r="B58" s="17" t="s">
        <v>122</v>
      </c>
      <c r="C58" s="17" t="s">
        <v>123</v>
      </c>
      <c r="D58" s="18">
        <v>99078.8</v>
      </c>
      <c r="E58" s="18">
        <v>99078.8</v>
      </c>
      <c r="F58" s="18">
        <v>0</v>
      </c>
      <c r="G58" s="18">
        <v>2238.5100000000002</v>
      </c>
      <c r="H58" s="18">
        <v>95911</v>
      </c>
      <c r="I58" s="18">
        <f t="shared" si="22"/>
        <v>98149.51</v>
      </c>
      <c r="J58" s="18">
        <f t="shared" si="23"/>
        <v>929.29000000000815</v>
      </c>
      <c r="K58" s="37">
        <f t="shared" si="24"/>
        <v>9.3793021312329992E-3</v>
      </c>
      <c r="L58" s="37">
        <f t="shared" si="25"/>
        <v>-1</v>
      </c>
      <c r="M58" s="37">
        <f t="shared" si="26"/>
        <v>-0.95481354235214799</v>
      </c>
    </row>
    <row r="59" spans="2:22" s="17" customFormat="1" x14ac:dyDescent="0.2">
      <c r="B59" s="17" t="s">
        <v>88</v>
      </c>
      <c r="C59" s="17" t="s">
        <v>89</v>
      </c>
      <c r="D59" s="18">
        <v>300000</v>
      </c>
      <c r="E59" s="18">
        <v>300000</v>
      </c>
      <c r="F59" s="18">
        <v>23231.51</v>
      </c>
      <c r="G59" s="18">
        <v>142732.02000000002</v>
      </c>
      <c r="H59" s="18">
        <v>157267.98000000001</v>
      </c>
      <c r="I59" s="18">
        <f t="shared" si="22"/>
        <v>300000</v>
      </c>
      <c r="J59" s="18">
        <f t="shared" si="23"/>
        <v>0</v>
      </c>
      <c r="K59" s="37">
        <f t="shared" si="24"/>
        <v>0</v>
      </c>
      <c r="L59" s="37">
        <f t="shared" si="25"/>
        <v>-0.9225616333333333</v>
      </c>
      <c r="M59" s="37">
        <f t="shared" si="26"/>
        <v>-4.8453199999999877E-2</v>
      </c>
    </row>
    <row r="60" spans="2:22" s="17" customFormat="1" x14ac:dyDescent="0.2">
      <c r="B60" s="17" t="s">
        <v>90</v>
      </c>
      <c r="C60" s="17" t="s">
        <v>91</v>
      </c>
      <c r="D60" s="18">
        <v>65000</v>
      </c>
      <c r="E60" s="18">
        <v>65000</v>
      </c>
      <c r="F60" s="18">
        <v>0</v>
      </c>
      <c r="G60" s="18">
        <v>8108.81</v>
      </c>
      <c r="H60" s="18">
        <v>0</v>
      </c>
      <c r="I60" s="18">
        <f t="shared" si="22"/>
        <v>8108.81</v>
      </c>
      <c r="J60" s="18">
        <f t="shared" si="23"/>
        <v>56891.19</v>
      </c>
      <c r="K60" s="37">
        <f t="shared" si="24"/>
        <v>0.87524907692307696</v>
      </c>
      <c r="L60" s="37">
        <f t="shared" si="25"/>
        <v>-1</v>
      </c>
      <c r="M60" s="37">
        <f t="shared" si="26"/>
        <v>-0.75049815384615381</v>
      </c>
    </row>
    <row r="61" spans="2:22" s="17" customFormat="1" x14ac:dyDescent="0.2">
      <c r="B61" s="17" t="s">
        <v>94</v>
      </c>
      <c r="C61" s="17" t="s">
        <v>95</v>
      </c>
      <c r="D61" s="18">
        <v>102000</v>
      </c>
      <c r="E61" s="18">
        <v>102000</v>
      </c>
      <c r="F61" s="18">
        <v>2021.91</v>
      </c>
      <c r="G61" s="18">
        <v>5395.9000000000005</v>
      </c>
      <c r="H61" s="18">
        <v>0</v>
      </c>
      <c r="I61" s="18">
        <f t="shared" si="22"/>
        <v>5395.9000000000005</v>
      </c>
      <c r="J61" s="18">
        <f t="shared" si="23"/>
        <v>96604.1</v>
      </c>
      <c r="K61" s="37">
        <f t="shared" si="24"/>
        <v>0.94709901960784315</v>
      </c>
      <c r="L61" s="37">
        <f t="shared" si="25"/>
        <v>-0.98017735294117647</v>
      </c>
      <c r="M61" s="37">
        <f t="shared" si="26"/>
        <v>-0.89419803921568619</v>
      </c>
    </row>
    <row r="62" spans="2:22" s="17" customFormat="1" x14ac:dyDescent="0.2">
      <c r="B62" s="17" t="s">
        <v>96</v>
      </c>
      <c r="C62" s="17" t="s">
        <v>97</v>
      </c>
      <c r="D62" s="18">
        <v>319400</v>
      </c>
      <c r="E62" s="18">
        <v>319400</v>
      </c>
      <c r="F62" s="18">
        <v>0</v>
      </c>
      <c r="G62" s="18">
        <v>1170</v>
      </c>
      <c r="H62" s="18">
        <v>184230</v>
      </c>
      <c r="I62" s="18">
        <f t="shared" si="22"/>
        <v>185400</v>
      </c>
      <c r="J62" s="18">
        <f t="shared" si="23"/>
        <v>134000</v>
      </c>
      <c r="K62" s="37">
        <f t="shared" si="24"/>
        <v>0.41953663118346901</v>
      </c>
      <c r="L62" s="37">
        <f t="shared" si="25"/>
        <v>-1</v>
      </c>
      <c r="M62" s="37">
        <f t="shared" si="26"/>
        <v>-0.99267376330619916</v>
      </c>
    </row>
    <row r="63" spans="2:22" s="17" customFormat="1" x14ac:dyDescent="0.2">
      <c r="B63" s="17" t="s">
        <v>98</v>
      </c>
      <c r="C63" s="17" t="s">
        <v>99</v>
      </c>
      <c r="D63" s="18">
        <v>6547775.7999999998</v>
      </c>
      <c r="E63" s="18">
        <v>6457775.7999999998</v>
      </c>
      <c r="F63" s="18">
        <v>133465.08999999994</v>
      </c>
      <c r="G63" s="18">
        <v>1130487.7700000003</v>
      </c>
      <c r="H63" s="18">
        <v>911790.71</v>
      </c>
      <c r="I63" s="18">
        <f t="shared" si="22"/>
        <v>2042278.4800000002</v>
      </c>
      <c r="J63" s="18">
        <f t="shared" si="23"/>
        <v>4415497.3199999994</v>
      </c>
      <c r="K63" s="37">
        <f t="shared" si="24"/>
        <v>0.68374893411443605</v>
      </c>
      <c r="L63" s="37">
        <f t="shared" si="25"/>
        <v>-0.97933265351206522</v>
      </c>
      <c r="M63" s="37">
        <f t="shared" si="26"/>
        <v>-0.64988323998488751</v>
      </c>
    </row>
    <row r="64" spans="2:22" s="17" customFormat="1" x14ac:dyDescent="0.2">
      <c r="B64" s="17" t="s">
        <v>102</v>
      </c>
      <c r="C64" s="17" t="s">
        <v>103</v>
      </c>
      <c r="D64" s="18">
        <v>327747</v>
      </c>
      <c r="E64" s="18">
        <v>438505</v>
      </c>
      <c r="F64" s="18">
        <v>9543.32</v>
      </c>
      <c r="G64" s="18">
        <v>118471.59</v>
      </c>
      <c r="H64" s="18">
        <v>241637.51</v>
      </c>
      <c r="I64" s="18">
        <f t="shared" si="22"/>
        <v>360109.1</v>
      </c>
      <c r="J64" s="18">
        <f t="shared" si="23"/>
        <v>78395.900000000023</v>
      </c>
      <c r="K64" s="37">
        <f t="shared" si="24"/>
        <v>0.17877994549663065</v>
      </c>
      <c r="L64" s="37">
        <f t="shared" si="25"/>
        <v>-0.9782366905736537</v>
      </c>
      <c r="M64" s="37">
        <f t="shared" si="26"/>
        <v>-0.45965683401557567</v>
      </c>
    </row>
    <row r="65" spans="1:23" s="17" customFormat="1" x14ac:dyDescent="0.2">
      <c r="B65" s="17" t="s">
        <v>104</v>
      </c>
      <c r="C65" s="17" t="s">
        <v>105</v>
      </c>
      <c r="D65" s="18">
        <v>0</v>
      </c>
      <c r="E65" s="18">
        <v>100000</v>
      </c>
      <c r="F65" s="18">
        <v>1411.84</v>
      </c>
      <c r="G65" s="18">
        <v>38837.14</v>
      </c>
      <c r="H65" s="18">
        <v>3537.85</v>
      </c>
      <c r="I65" s="18">
        <f t="shared" ref="I65:I74" si="27">SUM(G65:H65)</f>
        <v>42374.99</v>
      </c>
      <c r="J65" s="18">
        <f t="shared" ref="J65:J74" si="28">E65-I65</f>
        <v>57625.01</v>
      </c>
      <c r="K65" s="37">
        <f t="shared" ref="K65:K74" si="29">IF(E65=0,"NA",J65/E65)</f>
        <v>0.57625009999999999</v>
      </c>
      <c r="L65" s="37">
        <f t="shared" ref="L65:L74" si="30">IF(E65=0,"NA",(  ( F65 - (E65/$L$6)) / (E65/$L$6)))</f>
        <v>-0.98588160000000002</v>
      </c>
      <c r="M65" s="37">
        <f t="shared" ref="M65:M74" si="31">IF(E65=0,"NA",(  ( G65 - ($M$6*(E65/12))) / ($M$6*(E65/12))))</f>
        <v>-0.22325720000000002</v>
      </c>
    </row>
    <row r="66" spans="1:23" s="17" customFormat="1" x14ac:dyDescent="0.2">
      <c r="B66" s="17" t="s">
        <v>155</v>
      </c>
      <c r="C66" s="17" t="s">
        <v>156</v>
      </c>
      <c r="D66" s="18">
        <v>21732668.48</v>
      </c>
      <c r="E66" s="18">
        <v>21858721.48</v>
      </c>
      <c r="F66" s="18">
        <v>1269718.5799999998</v>
      </c>
      <c r="G66" s="18">
        <v>5661112.9599999981</v>
      </c>
      <c r="H66" s="18">
        <v>4946014.8099999996</v>
      </c>
      <c r="I66" s="18">
        <f t="shared" si="27"/>
        <v>10607127.769999998</v>
      </c>
      <c r="J66" s="18">
        <f t="shared" si="28"/>
        <v>11251593.710000003</v>
      </c>
      <c r="K66" s="37">
        <f t="shared" si="29"/>
        <v>0.51474162019470515</v>
      </c>
      <c r="L66" s="37">
        <f t="shared" si="30"/>
        <v>-0.94191249560676504</v>
      </c>
      <c r="M66" s="37">
        <f t="shared" si="31"/>
        <v>-0.48202707416536439</v>
      </c>
    </row>
    <row r="67" spans="1:23" s="17" customFormat="1" x14ac:dyDescent="0.2">
      <c r="B67" s="17" t="s">
        <v>157</v>
      </c>
      <c r="C67" s="17" t="s">
        <v>158</v>
      </c>
      <c r="D67" s="18">
        <v>4025000</v>
      </c>
      <c r="E67" s="18">
        <v>4025000</v>
      </c>
      <c r="F67" s="18">
        <v>399930.55000000005</v>
      </c>
      <c r="G67" s="18">
        <v>6550194.6800000016</v>
      </c>
      <c r="H67" s="18">
        <v>1385691.03</v>
      </c>
      <c r="I67" s="18">
        <f t="shared" si="27"/>
        <v>7935885.7100000018</v>
      </c>
      <c r="J67" s="18">
        <f t="shared" si="28"/>
        <v>-3910885.7100000018</v>
      </c>
      <c r="K67" s="37">
        <f t="shared" si="29"/>
        <v>-0.97164862360248494</v>
      </c>
      <c r="L67" s="37">
        <f t="shared" si="30"/>
        <v>-0.90063837267080749</v>
      </c>
      <c r="M67" s="37">
        <f t="shared" si="31"/>
        <v>2.254755120496895</v>
      </c>
    </row>
    <row r="68" spans="1:23" s="17" customFormat="1" x14ac:dyDescent="0.2">
      <c r="B68" s="17" t="s">
        <v>106</v>
      </c>
      <c r="C68" s="17" t="s">
        <v>107</v>
      </c>
      <c r="D68" s="18">
        <v>4000</v>
      </c>
      <c r="E68" s="18">
        <v>4000</v>
      </c>
      <c r="F68" s="18">
        <v>0</v>
      </c>
      <c r="G68" s="18">
        <v>0</v>
      </c>
      <c r="H68" s="18">
        <v>0</v>
      </c>
      <c r="I68" s="18">
        <f t="shared" si="27"/>
        <v>0</v>
      </c>
      <c r="J68" s="18">
        <f t="shared" si="28"/>
        <v>4000</v>
      </c>
      <c r="K68" s="37">
        <f t="shared" si="29"/>
        <v>1</v>
      </c>
      <c r="L68" s="37">
        <f t="shared" si="30"/>
        <v>-1</v>
      </c>
      <c r="M68" s="37">
        <f t="shared" si="31"/>
        <v>-1</v>
      </c>
    </row>
    <row r="69" spans="1:23" s="17" customFormat="1" x14ac:dyDescent="0.2">
      <c r="B69" s="17" t="s">
        <v>110</v>
      </c>
      <c r="C69" s="17" t="s">
        <v>111</v>
      </c>
      <c r="D69" s="18">
        <v>5250000</v>
      </c>
      <c r="E69" s="18">
        <v>5029242</v>
      </c>
      <c r="F69" s="18">
        <v>0</v>
      </c>
      <c r="G69" s="18">
        <v>33060.44</v>
      </c>
      <c r="H69" s="18">
        <v>1878826.79</v>
      </c>
      <c r="I69" s="18">
        <f t="shared" si="27"/>
        <v>1911887.23</v>
      </c>
      <c r="J69" s="18">
        <f t="shared" si="28"/>
        <v>3117354.77</v>
      </c>
      <c r="K69" s="37">
        <f t="shared" si="29"/>
        <v>0.61984584754521654</v>
      </c>
      <c r="L69" s="37">
        <f t="shared" si="30"/>
        <v>-1</v>
      </c>
      <c r="M69" s="37">
        <f t="shared" si="31"/>
        <v>-0.98685271458402679</v>
      </c>
    </row>
    <row r="70" spans="1:23" s="17" customFormat="1" x14ac:dyDescent="0.2">
      <c r="B70" s="17" t="s">
        <v>114</v>
      </c>
      <c r="C70" s="17" t="s">
        <v>115</v>
      </c>
      <c r="D70" s="18">
        <v>4000</v>
      </c>
      <c r="E70" s="18">
        <v>25000</v>
      </c>
      <c r="F70" s="18">
        <v>19950</v>
      </c>
      <c r="G70" s="18">
        <v>19950</v>
      </c>
      <c r="H70" s="18">
        <v>0</v>
      </c>
      <c r="I70" s="18">
        <f t="shared" si="27"/>
        <v>19950</v>
      </c>
      <c r="J70" s="18">
        <f t="shared" si="28"/>
        <v>5050</v>
      </c>
      <c r="K70" s="37">
        <f t="shared" si="29"/>
        <v>0.20200000000000001</v>
      </c>
      <c r="L70" s="37">
        <f t="shared" si="30"/>
        <v>-0.20200000000000001</v>
      </c>
      <c r="M70" s="37">
        <f t="shared" si="31"/>
        <v>0.59599999999999997</v>
      </c>
    </row>
    <row r="71" spans="1:23" s="17" customFormat="1" x14ac:dyDescent="0.2">
      <c r="B71" s="17" t="s">
        <v>151</v>
      </c>
      <c r="C71" s="17" t="s">
        <v>152</v>
      </c>
      <c r="D71" s="18">
        <v>596000</v>
      </c>
      <c r="E71" s="18">
        <v>596000</v>
      </c>
      <c r="F71" s="18">
        <v>0</v>
      </c>
      <c r="G71" s="18">
        <v>0</v>
      </c>
      <c r="H71" s="18">
        <v>0</v>
      </c>
      <c r="I71" s="18">
        <f t="shared" si="27"/>
        <v>0</v>
      </c>
      <c r="J71" s="18">
        <f t="shared" si="28"/>
        <v>596000</v>
      </c>
      <c r="K71" s="37">
        <f t="shared" si="29"/>
        <v>1</v>
      </c>
      <c r="L71" s="37">
        <f t="shared" si="30"/>
        <v>-1</v>
      </c>
      <c r="M71" s="37">
        <f t="shared" si="31"/>
        <v>-1</v>
      </c>
    </row>
    <row r="72" spans="1:23" s="17" customFormat="1" x14ac:dyDescent="0.2">
      <c r="A72" s="67" t="s">
        <v>144</v>
      </c>
      <c r="B72" s="67"/>
      <c r="C72" s="67"/>
      <c r="D72" s="69">
        <v>68718996.969999999</v>
      </c>
      <c r="E72" s="69">
        <v>68620215.969999999</v>
      </c>
      <c r="F72" s="69">
        <v>4173825.4899999984</v>
      </c>
      <c r="G72" s="69">
        <v>24098748.179999996</v>
      </c>
      <c r="H72" s="69">
        <v>9826858.6500000004</v>
      </c>
      <c r="I72" s="69">
        <f t="shared" si="27"/>
        <v>33925606.829999998</v>
      </c>
      <c r="J72" s="69">
        <f t="shared" si="28"/>
        <v>34694609.140000001</v>
      </c>
      <c r="K72" s="70">
        <f t="shared" si="29"/>
        <v>0.50560332184276569</v>
      </c>
      <c r="L72" s="70">
        <f t="shared" si="30"/>
        <v>-0.93917498756015649</v>
      </c>
      <c r="M72" s="70">
        <f t="shared" si="31"/>
        <v>-0.29761957640775416</v>
      </c>
    </row>
    <row r="73" spans="1:23" s="17" customFormat="1" x14ac:dyDescent="0.2">
      <c r="A73" s="17" t="s">
        <v>11</v>
      </c>
      <c r="B73" s="17" t="s">
        <v>12</v>
      </c>
      <c r="C73" s="17" t="s">
        <v>13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f t="shared" si="27"/>
        <v>0</v>
      </c>
      <c r="J73" s="18">
        <f t="shared" si="28"/>
        <v>0</v>
      </c>
      <c r="K73" s="37" t="str">
        <f t="shared" si="29"/>
        <v>NA</v>
      </c>
      <c r="L73" s="37" t="str">
        <f t="shared" si="30"/>
        <v>NA</v>
      </c>
      <c r="M73" s="37" t="str">
        <f t="shared" si="31"/>
        <v>NA</v>
      </c>
    </row>
    <row r="74" spans="1:23" s="17" customFormat="1" x14ac:dyDescent="0.2">
      <c r="A74" s="67" t="s">
        <v>14</v>
      </c>
      <c r="B74" s="67"/>
      <c r="C74" s="67"/>
      <c r="D74" s="69">
        <v>0</v>
      </c>
      <c r="E74" s="69">
        <v>0</v>
      </c>
      <c r="F74" s="69">
        <v>0</v>
      </c>
      <c r="G74" s="69">
        <v>0</v>
      </c>
      <c r="H74" s="69">
        <v>0</v>
      </c>
      <c r="I74" s="69">
        <f t="shared" si="27"/>
        <v>0</v>
      </c>
      <c r="J74" s="69">
        <f t="shared" si="28"/>
        <v>0</v>
      </c>
      <c r="K74" s="70" t="str">
        <f t="shared" si="29"/>
        <v>NA</v>
      </c>
      <c r="L74" s="70" t="str">
        <f t="shared" si="30"/>
        <v>NA</v>
      </c>
      <c r="M74" s="70" t="str">
        <f t="shared" si="31"/>
        <v>NA</v>
      </c>
    </row>
    <row r="75" spans="1:23" s="17" customFormat="1" x14ac:dyDescent="0.2">
      <c r="A75" s="23"/>
      <c r="B75" s="23"/>
      <c r="C75" s="23"/>
      <c r="D75" s="18"/>
      <c r="E75" s="18"/>
      <c r="F75" s="18"/>
      <c r="G75" s="18"/>
      <c r="H75" s="18"/>
      <c r="I75" s="18"/>
      <c r="J75" s="18"/>
      <c r="K75" s="37"/>
      <c r="L75" s="37"/>
      <c r="M75" s="37"/>
      <c r="O75" s="10"/>
      <c r="P75" s="10"/>
      <c r="Q75" s="10"/>
      <c r="R75" s="10"/>
      <c r="S75" s="10"/>
      <c r="T75" s="10"/>
      <c r="U75" s="10"/>
      <c r="V75" s="10"/>
      <c r="W75" s="10"/>
    </row>
    <row r="76" spans="1:23" s="17" customFormat="1" ht="15.75" x14ac:dyDescent="0.25">
      <c r="A76" s="25" t="s">
        <v>27</v>
      </c>
      <c r="B76" s="32"/>
      <c r="C76" s="25"/>
      <c r="D76" s="6">
        <f>+D37+D42+D72+D74</f>
        <v>68785786.969999999</v>
      </c>
      <c r="E76" s="6">
        <f t="shared" ref="E76:J76" si="32">+E37+E42+E72+E74</f>
        <v>68620215.969999999</v>
      </c>
      <c r="F76" s="6">
        <f t="shared" si="32"/>
        <v>4173825.4899999984</v>
      </c>
      <c r="G76" s="6">
        <f t="shared" si="32"/>
        <v>24098748.179999996</v>
      </c>
      <c r="H76" s="6">
        <f t="shared" si="32"/>
        <v>9826858.6500000004</v>
      </c>
      <c r="I76" s="6">
        <f t="shared" si="32"/>
        <v>33925606.829999998</v>
      </c>
      <c r="J76" s="6">
        <f t="shared" si="32"/>
        <v>34694609.140000001</v>
      </c>
      <c r="K76" s="38">
        <f t="shared" si="16"/>
        <v>0.50560332184276569</v>
      </c>
      <c r="L76" s="38">
        <f>IF(E76=0,"NA",(  ( F76 - (E76/$L$6)) / (E76/$L$6)))</f>
        <v>-0.93917498756015649</v>
      </c>
      <c r="M76" s="38">
        <f>IF(E76=0,"NA",(  ( G76 - ($M$6*(E76/12))) / ($M$6*(E76/12))))</f>
        <v>-0.29761957640775416</v>
      </c>
      <c r="O76" s="10"/>
      <c r="P76" s="10"/>
      <c r="Q76" s="10"/>
      <c r="R76" s="10"/>
      <c r="S76" s="10"/>
      <c r="T76" s="10"/>
      <c r="U76" s="10"/>
      <c r="V76" s="10"/>
      <c r="W76" s="10"/>
    </row>
    <row r="78" spans="1:23" ht="15" x14ac:dyDescent="0.2">
      <c r="A78" s="35"/>
    </row>
    <row r="80" spans="1:23" x14ac:dyDescent="0.2">
      <c r="K80" s="5"/>
    </row>
    <row r="81" spans="4:11" x14ac:dyDescent="0.2">
      <c r="K81" s="5"/>
    </row>
    <row r="83" spans="4:11" x14ac:dyDescent="0.2">
      <c r="D83" s="34"/>
      <c r="E83" s="21"/>
      <c r="K83" s="5"/>
    </row>
    <row r="84" spans="4:11" x14ac:dyDescent="0.2">
      <c r="D84" s="34"/>
      <c r="E84" s="21"/>
      <c r="K84" s="5"/>
    </row>
    <row r="86" spans="4:11" x14ac:dyDescent="0.2">
      <c r="K86" s="5"/>
    </row>
    <row r="87" spans="4:11" x14ac:dyDescent="0.2">
      <c r="K87" s="5"/>
    </row>
  </sheetData>
  <autoFilter ref="A7:M76"/>
  <mergeCells count="5">
    <mergeCell ref="A1:M1"/>
    <mergeCell ref="A2:M2"/>
    <mergeCell ref="A3:M3"/>
    <mergeCell ref="A4:M4"/>
    <mergeCell ref="A5:M5"/>
  </mergeCells>
  <printOptions horizontalCentered="1"/>
  <pageMargins left="0.25" right="0.25" top="0.25" bottom="0.5" header="0" footer="0"/>
  <pageSetup scale="68" fitToHeight="0" orientation="landscape" horizontalDpi="4294967293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567C05E1695A4EB3D3286367216303" ma:contentTypeVersion="12" ma:contentTypeDescription="Create a new document." ma:contentTypeScope="" ma:versionID="599983a963579dda24d3a5f7d31e787c">
  <xsd:schema xmlns:xsd="http://www.w3.org/2001/XMLSchema" xmlns:xs="http://www.w3.org/2001/XMLSchema" xmlns:p="http://schemas.microsoft.com/office/2006/metadata/properties" xmlns:ns2="fd92ff4e-e524-4e6b-bcac-5c88d6f646ba" xmlns:ns3="edc4a2e3-56ec-4fd2-a9db-893721e9ab6c" targetNamespace="http://schemas.microsoft.com/office/2006/metadata/properties" ma:root="true" ma:fieldsID="ee07fade7bdb0859b166abd4daf62e53" ns2:_="" ns3:_="">
    <xsd:import namespace="fd92ff4e-e524-4e6b-bcac-5c88d6f646ba"/>
    <xsd:import namespace="edc4a2e3-56ec-4fd2-a9db-893721e9ab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92ff4e-e524-4e6b-bcac-5c88d6f646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4a2e3-56ec-4fd2-a9db-893721e9ab6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5269A1D-534B-4A51-8B38-DC1FD5B0AC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4F462EC-3A56-4E92-BBBD-621E42C222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92ff4e-e524-4e6b-bcac-5c88d6f646ba"/>
    <ds:schemaRef ds:uri="edc4a2e3-56ec-4fd2-a9db-893721e9ab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2882871-F829-42B5-B69B-D4FBAAF9328A}">
  <ds:schemaRefs>
    <ds:schemaRef ds:uri="http://purl.org/dc/terms/"/>
    <ds:schemaRef ds:uri="http://schemas.microsoft.com/office/2006/documentManagement/types"/>
    <ds:schemaRef ds:uri="fd92ff4e-e524-4e6b-bcac-5c88d6f646ba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edc4a2e3-56ec-4fd2-a9db-893721e9ab6c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GENERAL FUND</vt:lpstr>
      <vt:lpstr>SPECIAL REVENUE</vt:lpstr>
      <vt:lpstr>DEBT SERVICE</vt:lpstr>
      <vt:lpstr>CAPITAL PROJECTS</vt:lpstr>
      <vt:lpstr>SCHOOL NUTRITION</vt:lpstr>
      <vt:lpstr>'SCHOOL NUTRITION'!Print_Area</vt:lpstr>
      <vt:lpstr>'CAPITAL PROJECTS'!Print_Titles</vt:lpstr>
      <vt:lpstr>'GENERAL FUND'!Print_Titles</vt:lpstr>
      <vt:lpstr>'SCHOOL NUTRITION'!Print_Titles</vt:lpstr>
      <vt:lpstr>'SPECIAL REVENUE'!Print_Titles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DLC</dc:creator>
  <cp:lastModifiedBy>Dan Copeland</cp:lastModifiedBy>
  <cp:lastPrinted>2023-01-11T18:59:39Z</cp:lastPrinted>
  <dcterms:created xsi:type="dcterms:W3CDTF">2020-04-20T19:14:57Z</dcterms:created>
  <dcterms:modified xsi:type="dcterms:W3CDTF">2023-01-11T19:00:49Z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0x01010050567C05E1695A4EB3D3286367216303</vt:lpwstr>
  </property>
</Properties>
</file>